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66925"/>
  <mc:AlternateContent xmlns:mc="http://schemas.openxmlformats.org/markup-compatibility/2006">
    <mc:Choice Requires="x15">
      <x15ac:absPath xmlns:x15ac="http://schemas.microsoft.com/office/spreadsheetml/2010/11/ac" url="C:\Users\Engenharia01\Desktop\SABRINA\CENTRO MÉDICO\PLANILHA\"/>
    </mc:Choice>
  </mc:AlternateContent>
  <xr:revisionPtr revIDLastSave="0" documentId="13_ncr:1_{053E81D9-7C10-4F28-B8E4-F3C50BD44FF4}" xr6:coauthVersionLast="45" xr6:coauthVersionMax="45" xr10:uidLastSave="{00000000-0000-0000-0000-000000000000}"/>
  <bookViews>
    <workbookView xWindow="-120" yWindow="-120" windowWidth="20730" windowHeight="11160" tabRatio="716" activeTab="9" xr2:uid="{00000000-000D-0000-FFFF-FFFF00000000}"/>
  </bookViews>
  <sheets>
    <sheet name="PO" sheetId="3" r:id="rId1"/>
    <sheet name="MC" sheetId="4" r:id="rId2"/>
    <sheet name="CPU" sheetId="5" r:id="rId3"/>
    <sheet name="Serviço" sheetId="10" state="hidden" r:id="rId4"/>
    <sheet name="Material" sheetId="11" state="hidden" r:id="rId5"/>
    <sheet name="Cotações" sheetId="2" r:id="rId6"/>
    <sheet name="BDI" sheetId="12" r:id="rId7"/>
    <sheet name="Cronograma Fisico - Financeiro" sheetId="9" r:id="rId8"/>
    <sheet name="PARETO" sheetId="18" r:id="rId9"/>
    <sheet name="CURVA ABC"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I">#REF!</definedName>
    <definedName name="\S">[12]COMPOS1!#REF!</definedName>
    <definedName name="_" localSheetId="4">#REF!</definedName>
    <definedName name="_" localSheetId="3">#REF!</definedName>
    <definedName name="_">#REF!</definedName>
    <definedName name="_________________OUT98">[1]Consultoria!#REF!</definedName>
    <definedName name="_________________PL1">#REF!</definedName>
    <definedName name="________________OUT98">[1]Consultoria!#REF!</definedName>
    <definedName name="________________PL1">#REF!</definedName>
    <definedName name="_______________OUT98">[1]Consultoria!#REF!</definedName>
    <definedName name="_______________PL1">#REF!</definedName>
    <definedName name="______________PL1">#REF!</definedName>
    <definedName name="_____________OUT98" localSheetId="9" hidden="1">{#N/A,#N/A,TRUE,"Serviços"}</definedName>
    <definedName name="_____________OUT98" localSheetId="8" hidden="1">{#N/A,#N/A,TRUE,"Serviços"}</definedName>
    <definedName name="_____________OUT98" hidden="1">{#N/A,#N/A,TRUE,"Serviços"}</definedName>
    <definedName name="_____________PL1">#REF!</definedName>
    <definedName name="____________Ext2">'[13]P A T O 99 B'!#REF!</definedName>
    <definedName name="____________OUT98" localSheetId="9" hidden="1">{#N/A,#N/A,TRUE,"Serviços"}</definedName>
    <definedName name="____________OUT98" localSheetId="8" hidden="1">{#N/A,#N/A,TRUE,"Serviços"}</definedName>
    <definedName name="____________OUT98" hidden="1">{#N/A,#N/A,TRUE,"Serviços"}</definedName>
    <definedName name="____________PL1">#REF!</definedName>
    <definedName name="___________Ext2">'[13]P A T O 99 B'!#REF!</definedName>
    <definedName name="___________Ext2_25">'[13]P A T O 99 B'!#REF!</definedName>
    <definedName name="___________OUT98" localSheetId="9" hidden="1">{#N/A,#N/A,TRUE,"Serviços"}</definedName>
    <definedName name="___________OUT98" localSheetId="8" hidden="1">{#N/A,#N/A,TRUE,"Serviços"}</definedName>
    <definedName name="___________OUT98" hidden="1">{#N/A,#N/A,TRUE,"Serviços"}</definedName>
    <definedName name="___________PL1">#REF!</definedName>
    <definedName name="___________r">#REF!</definedName>
    <definedName name="__________Ext2">'[13]P A T O 99 B'!#REF!</definedName>
    <definedName name="__________OUT98" localSheetId="9" hidden="1">{#N/A,#N/A,TRUE,"Serviços"}</definedName>
    <definedName name="__________OUT98" localSheetId="8" hidden="1">{#N/A,#N/A,TRUE,"Serviços"}</definedName>
    <definedName name="__________OUT98" hidden="1">{#N/A,#N/A,TRUE,"Serviços"}</definedName>
    <definedName name="__________PL1">#REF!</definedName>
    <definedName name="__________PL1_25">#REF!</definedName>
    <definedName name="__________r">#REF!</definedName>
    <definedName name="__________r_25">#REF!</definedName>
    <definedName name="__________Rbv1">'[14]Página 16'!$C$3:$C$7</definedName>
    <definedName name="_________ABR95">[1]Consultoria!#REF!</definedName>
    <definedName name="_________ABR96">[1]Consultoria!#REF!</definedName>
    <definedName name="_________ABR97">[1]Consultoria!#REF!</definedName>
    <definedName name="_________ABR98">[1]Consultoria!#REF!</definedName>
    <definedName name="_________ABR99">[1]Consultoria!#REF!</definedName>
    <definedName name="_________AGO95">[1]Consultoria!#REF!</definedName>
    <definedName name="_________AGO96">[1]Consultoria!#REF!</definedName>
    <definedName name="_________AGO97">[1]Consultoria!#REF!</definedName>
    <definedName name="_________AGO98">[1]Consultoria!#REF!</definedName>
    <definedName name="_________AGO99">[1]Consultoria!#REF!</definedName>
    <definedName name="_________DEZ94">[1]Consultoria!#REF!</definedName>
    <definedName name="_________DEZ95">[1]Consultoria!#REF!</definedName>
    <definedName name="_________DEZ96">[1]Consultoria!#REF!</definedName>
    <definedName name="_________DEZ97">[1]Consultoria!#REF!</definedName>
    <definedName name="_________DEZ98">[1]Consultoria!#REF!</definedName>
    <definedName name="_________DEZ99">[1]Consultoria!#REF!</definedName>
    <definedName name="_________Ext2">'[13]P A T O 99 B'!#REF!</definedName>
    <definedName name="_________Ext2_25">'[13]P A T O 99 B'!#REF!</definedName>
    <definedName name="_________FEV95">[1]Consultoria!#REF!</definedName>
    <definedName name="_________FEV96">[1]Consultoria!#REF!</definedName>
    <definedName name="_________FEV97">[1]Consultoria!#REF!</definedName>
    <definedName name="_________FEV98">[1]Consultoria!#REF!</definedName>
    <definedName name="_________FEV99">[1]Consultoria!#REF!</definedName>
    <definedName name="_________JAN95">[1]Consultoria!#REF!</definedName>
    <definedName name="_________JAN96">[1]Consultoria!#REF!</definedName>
    <definedName name="_________JAN97">[1]Consultoria!#REF!</definedName>
    <definedName name="_________JAN98">[1]Consultoria!#REF!</definedName>
    <definedName name="_________JAN99">[1]Consultoria!#REF!</definedName>
    <definedName name="_________JUL95">[1]Consultoria!#REF!</definedName>
    <definedName name="_________JUL96">[1]Consultoria!#REF!</definedName>
    <definedName name="_________JUL97">[1]Consultoria!#REF!</definedName>
    <definedName name="_________JUL98">[1]Consultoria!#REF!</definedName>
    <definedName name="_________JUL99">[1]Consultoria!#REF!</definedName>
    <definedName name="_________JUN95">[1]Consultoria!#REF!</definedName>
    <definedName name="_________JUN96">[1]Consultoria!#REF!</definedName>
    <definedName name="_________JUN97">[1]Consultoria!#REF!</definedName>
    <definedName name="_________JUN98">[1]Consultoria!#REF!</definedName>
    <definedName name="_________JUN99">[1]Consultoria!#REF!</definedName>
    <definedName name="_________MAI95">[1]Consultoria!#REF!</definedName>
    <definedName name="_________MAI96">[1]Consultoria!#REF!</definedName>
    <definedName name="_________MAI97">[1]Consultoria!#REF!</definedName>
    <definedName name="_________MAI98">[1]Consultoria!#REF!</definedName>
    <definedName name="_________MAI99">[1]Consultoria!#REF!</definedName>
    <definedName name="_________MAR95">[1]Consultoria!#REF!</definedName>
    <definedName name="_________MAR96">[1]Consultoria!#REF!</definedName>
    <definedName name="_________MAR97">[1]Consultoria!#REF!</definedName>
    <definedName name="_________MAR98">[1]Consultoria!#REF!</definedName>
    <definedName name="_________MAR99">[1]Consultoria!#REF!</definedName>
    <definedName name="_________NOV94">[1]Consultoria!#REF!</definedName>
    <definedName name="_________NOV95">[1]Consultoria!#REF!</definedName>
    <definedName name="_________NOV96">[1]Consultoria!#REF!</definedName>
    <definedName name="_________NOV97">[1]Consultoria!#REF!</definedName>
    <definedName name="_________NOV98">[1]Consultoria!#REF!</definedName>
    <definedName name="_________NOV99">[1]Consultoria!#REF!</definedName>
    <definedName name="_________OUT94">[1]Consultoria!#REF!</definedName>
    <definedName name="_________OUT95">[1]Consultoria!#REF!</definedName>
    <definedName name="_________OUT96">[1]Consultoria!#REF!</definedName>
    <definedName name="_________OUT97">[1]Consultoria!#REF!</definedName>
    <definedName name="_________OUT98" localSheetId="9" hidden="1">{#N/A,#N/A,TRUE,"Serviços"}</definedName>
    <definedName name="_________OUT98" localSheetId="8" hidden="1">{#N/A,#N/A,TRUE,"Serviços"}</definedName>
    <definedName name="_________OUT98">[1]Consultoria!#REF!</definedName>
    <definedName name="_________OUT99">[1]Consultoria!#REF!</definedName>
    <definedName name="_________PL1">#REF!</definedName>
    <definedName name="_________r">#REF!</definedName>
    <definedName name="_________r_25">#REF!</definedName>
    <definedName name="_________Rbv1">'[14]Página 16'!$C$3:$C$7</definedName>
    <definedName name="_________SET94">[1]Consultoria!#REF!</definedName>
    <definedName name="_________SET95">[1]Consultoria!#REF!</definedName>
    <definedName name="_________SET96">[1]Consultoria!#REF!</definedName>
    <definedName name="_________SET97">[1]Consultoria!#REF!</definedName>
    <definedName name="_________SET98">[1]Consultoria!#REF!</definedName>
    <definedName name="_________SET99">[1]Consultoria!#REF!</definedName>
    <definedName name="________ABR95" localSheetId="9">[1]Consultoria!#REF!</definedName>
    <definedName name="________ABR95" localSheetId="4">[1]Consultoria!#REF!</definedName>
    <definedName name="________ABR95" localSheetId="8">[1]Consultoria!#REF!</definedName>
    <definedName name="________ABR95" localSheetId="3">[1]Consultoria!#REF!</definedName>
    <definedName name="________ABR95">[1]Consultoria!#REF!</definedName>
    <definedName name="________ABR96" localSheetId="9">[1]Consultoria!#REF!</definedName>
    <definedName name="________ABR96" localSheetId="4">[1]Consultoria!#REF!</definedName>
    <definedName name="________ABR96" localSheetId="8">[1]Consultoria!#REF!</definedName>
    <definedName name="________ABR96" localSheetId="3">[1]Consultoria!#REF!</definedName>
    <definedName name="________ABR96">[1]Consultoria!#REF!</definedName>
    <definedName name="________ABR97" localSheetId="9">[1]Consultoria!#REF!</definedName>
    <definedName name="________ABR97" localSheetId="4">[1]Consultoria!#REF!</definedName>
    <definedName name="________ABR97" localSheetId="8">[1]Consultoria!#REF!</definedName>
    <definedName name="________ABR97" localSheetId="3">[1]Consultoria!#REF!</definedName>
    <definedName name="________ABR97">[1]Consultoria!#REF!</definedName>
    <definedName name="________ABR98" localSheetId="9">[1]Consultoria!#REF!</definedName>
    <definedName name="________ABR98" localSheetId="4">[1]Consultoria!#REF!</definedName>
    <definedName name="________ABR98" localSheetId="8">[1]Consultoria!#REF!</definedName>
    <definedName name="________ABR98" localSheetId="3">[1]Consultoria!#REF!</definedName>
    <definedName name="________ABR98">[1]Consultoria!#REF!</definedName>
    <definedName name="________ABR99">[1]Consultoria!#REF!</definedName>
    <definedName name="________AGO95">[1]Consultoria!#REF!</definedName>
    <definedName name="________AGO96">[1]Consultoria!#REF!</definedName>
    <definedName name="________AGO97">[1]Consultoria!#REF!</definedName>
    <definedName name="________AGO98">[1]Consultoria!#REF!</definedName>
    <definedName name="________AGO99">[1]Consultoria!#REF!</definedName>
    <definedName name="________DEZ94">[1]Consultoria!#REF!</definedName>
    <definedName name="________DEZ95">[1]Consultoria!#REF!</definedName>
    <definedName name="________DEZ96">[1]Consultoria!#REF!</definedName>
    <definedName name="________DEZ97">[1]Consultoria!#REF!</definedName>
    <definedName name="________DEZ98">[1]Consultoria!#REF!</definedName>
    <definedName name="________DEZ99">[1]Consultoria!#REF!</definedName>
    <definedName name="________Ext2">'[13]P A T O 99 B'!#REF!</definedName>
    <definedName name="________FEV95">[1]Consultoria!#REF!</definedName>
    <definedName name="________FEV96">[1]Consultoria!#REF!</definedName>
    <definedName name="________FEV97">[1]Consultoria!#REF!</definedName>
    <definedName name="________FEV98">[1]Consultoria!#REF!</definedName>
    <definedName name="________FEV99">[1]Consultoria!#REF!</definedName>
    <definedName name="________JAN95">[1]Consultoria!#REF!</definedName>
    <definedName name="________JAN96">[1]Consultoria!#REF!</definedName>
    <definedName name="________JAN97">[1]Consultoria!#REF!</definedName>
    <definedName name="________JAN98">[1]Consultoria!#REF!</definedName>
    <definedName name="________JAN99">[1]Consultoria!#REF!</definedName>
    <definedName name="________JUL95">[1]Consultoria!#REF!</definedName>
    <definedName name="________JUL96">[1]Consultoria!#REF!</definedName>
    <definedName name="________JUL97">[1]Consultoria!#REF!</definedName>
    <definedName name="________JUL98">[1]Consultoria!#REF!</definedName>
    <definedName name="________JUL99">[1]Consultoria!#REF!</definedName>
    <definedName name="________JUN95">[1]Consultoria!#REF!</definedName>
    <definedName name="________JUN96">[1]Consultoria!#REF!</definedName>
    <definedName name="________JUN97">[1]Consultoria!#REF!</definedName>
    <definedName name="________JUN98">[1]Consultoria!#REF!</definedName>
    <definedName name="________JUN99">[1]Consultoria!#REF!</definedName>
    <definedName name="________MAI95">[1]Consultoria!#REF!</definedName>
    <definedName name="________MAI96">[1]Consultoria!#REF!</definedName>
    <definedName name="________MAI97">[1]Consultoria!#REF!</definedName>
    <definedName name="________MAI98">[1]Consultoria!#REF!</definedName>
    <definedName name="________MAI99">[1]Consultoria!#REF!</definedName>
    <definedName name="________MAR95">[1]Consultoria!#REF!</definedName>
    <definedName name="________MAR96">[1]Consultoria!#REF!</definedName>
    <definedName name="________MAR97">[1]Consultoria!#REF!</definedName>
    <definedName name="________MAR98">[1]Consultoria!#REF!</definedName>
    <definedName name="________MAR99">[1]Consultoria!#REF!</definedName>
    <definedName name="________NOV94">[1]Consultoria!#REF!</definedName>
    <definedName name="________NOV95">[1]Consultoria!#REF!</definedName>
    <definedName name="________NOV96">[1]Consultoria!#REF!</definedName>
    <definedName name="________NOV97">[1]Consultoria!#REF!</definedName>
    <definedName name="________NOV98">[1]Consultoria!#REF!</definedName>
    <definedName name="________NOV99">[1]Consultoria!#REF!</definedName>
    <definedName name="________OUT94">[1]Consultoria!#REF!</definedName>
    <definedName name="________OUT95">[1]Consultoria!#REF!</definedName>
    <definedName name="________OUT96">[1]Consultoria!#REF!</definedName>
    <definedName name="________OUT97">[1]Consultoria!#REF!</definedName>
    <definedName name="________OUT98" localSheetId="9" hidden="1">{#N/A,#N/A,TRUE,"Serviços"}</definedName>
    <definedName name="________OUT98" localSheetId="8" hidden="1">{#N/A,#N/A,TRUE,"Serviços"}</definedName>
    <definedName name="________OUT98">[1]Consultoria!#REF!</definedName>
    <definedName name="________OUT99">[1]Consultoria!#REF!</definedName>
    <definedName name="________PL1">#REF!</definedName>
    <definedName name="________PL1_25">#REF!</definedName>
    <definedName name="________r">#REF!</definedName>
    <definedName name="________r_25">#REF!</definedName>
    <definedName name="________Rbv1">'[14]Página 16'!$C$3:$C$7</definedName>
    <definedName name="________SET94" localSheetId="9">[1]Consultoria!#REF!</definedName>
    <definedName name="________SET94" localSheetId="8">[1]Consultoria!#REF!</definedName>
    <definedName name="________SET94">[1]Consultoria!#REF!</definedName>
    <definedName name="________SET95" localSheetId="9">[1]Consultoria!#REF!</definedName>
    <definedName name="________SET95" localSheetId="8">[1]Consultoria!#REF!</definedName>
    <definedName name="________SET95">[1]Consultoria!#REF!</definedName>
    <definedName name="________SET96" localSheetId="9">[1]Consultoria!#REF!</definedName>
    <definedName name="________SET96" localSheetId="8">[1]Consultoria!#REF!</definedName>
    <definedName name="________SET96">[1]Consultoria!#REF!</definedName>
    <definedName name="________SET97" localSheetId="9">[1]Consultoria!#REF!</definedName>
    <definedName name="________SET97" localSheetId="8">[1]Consultoria!#REF!</definedName>
    <definedName name="________SET97">[1]Consultoria!#REF!</definedName>
    <definedName name="________SET98">[1]Consultoria!#REF!</definedName>
    <definedName name="________SET99">[1]Consultoria!#REF!</definedName>
    <definedName name="_______ABR95" localSheetId="4">[1]Consultoria!#REF!</definedName>
    <definedName name="_______ABR95" localSheetId="3">[1]Consultoria!#REF!</definedName>
    <definedName name="_______ABR95">[1]Consultoria!#REF!</definedName>
    <definedName name="_______ABR96" localSheetId="4">[1]Consultoria!#REF!</definedName>
    <definedName name="_______ABR96" localSheetId="3">[1]Consultoria!#REF!</definedName>
    <definedName name="_______ABR96">[1]Consultoria!#REF!</definedName>
    <definedName name="_______ABR97" localSheetId="4">[1]Consultoria!#REF!</definedName>
    <definedName name="_______ABR97" localSheetId="3">[1]Consultoria!#REF!</definedName>
    <definedName name="_______ABR97">[1]Consultoria!#REF!</definedName>
    <definedName name="_______ABR98" localSheetId="4">[1]Consultoria!#REF!</definedName>
    <definedName name="_______ABR98" localSheetId="3">[1]Consultoria!#REF!</definedName>
    <definedName name="_______ABR98">[1]Consultoria!#REF!</definedName>
    <definedName name="_______ABR99" localSheetId="4">[1]Consultoria!#REF!</definedName>
    <definedName name="_______ABR99" localSheetId="3">[1]Consultoria!#REF!</definedName>
    <definedName name="_______ABR99">[1]Consultoria!#REF!</definedName>
    <definedName name="_______AGO95" localSheetId="4">[1]Consultoria!#REF!</definedName>
    <definedName name="_______AGO95" localSheetId="3">[1]Consultoria!#REF!</definedName>
    <definedName name="_______AGO95">[1]Consultoria!#REF!</definedName>
    <definedName name="_______AGO96" localSheetId="4">[1]Consultoria!#REF!</definedName>
    <definedName name="_______AGO96" localSheetId="3">[1]Consultoria!#REF!</definedName>
    <definedName name="_______AGO96">[1]Consultoria!#REF!</definedName>
    <definedName name="_______AGO97" localSheetId="4">[1]Consultoria!#REF!</definedName>
    <definedName name="_______AGO97" localSheetId="3">[1]Consultoria!#REF!</definedName>
    <definedName name="_______AGO97">[1]Consultoria!#REF!</definedName>
    <definedName name="_______AGO98" localSheetId="4">[1]Consultoria!#REF!</definedName>
    <definedName name="_______AGO98" localSheetId="3">[1]Consultoria!#REF!</definedName>
    <definedName name="_______AGO98">[1]Consultoria!#REF!</definedName>
    <definedName name="_______AGO99" localSheetId="4">[1]Consultoria!#REF!</definedName>
    <definedName name="_______AGO99" localSheetId="3">[1]Consultoria!#REF!</definedName>
    <definedName name="_______AGO99">[1]Consultoria!#REF!</definedName>
    <definedName name="_______DEZ94" localSheetId="4">[1]Consultoria!#REF!</definedName>
    <definedName name="_______DEZ94" localSheetId="3">[1]Consultoria!#REF!</definedName>
    <definedName name="_______DEZ94">[1]Consultoria!#REF!</definedName>
    <definedName name="_______DEZ95" localSheetId="4">[1]Consultoria!#REF!</definedName>
    <definedName name="_______DEZ95" localSheetId="3">[1]Consultoria!#REF!</definedName>
    <definedName name="_______DEZ95">[1]Consultoria!#REF!</definedName>
    <definedName name="_______DEZ96" localSheetId="4">[1]Consultoria!#REF!</definedName>
    <definedName name="_______DEZ96" localSheetId="3">[1]Consultoria!#REF!</definedName>
    <definedName name="_______DEZ96">[1]Consultoria!#REF!</definedName>
    <definedName name="_______DEZ97" localSheetId="4">[1]Consultoria!#REF!</definedName>
    <definedName name="_______DEZ97" localSheetId="3">[1]Consultoria!#REF!</definedName>
    <definedName name="_______DEZ97">[1]Consultoria!#REF!</definedName>
    <definedName name="_______DEZ98" localSheetId="4">[1]Consultoria!#REF!</definedName>
    <definedName name="_______DEZ98" localSheetId="3">[1]Consultoria!#REF!</definedName>
    <definedName name="_______DEZ98">[1]Consultoria!#REF!</definedName>
    <definedName name="_______DEZ99" localSheetId="4">[1]Consultoria!#REF!</definedName>
    <definedName name="_______DEZ99" localSheetId="3">[1]Consultoria!#REF!</definedName>
    <definedName name="_______DEZ99">[1]Consultoria!#REF!</definedName>
    <definedName name="_______Ext2">'[13]P A T O 99 B'!#REF!</definedName>
    <definedName name="_______FEV95" localSheetId="4">[1]Consultoria!#REF!</definedName>
    <definedName name="_______FEV95" localSheetId="3">[1]Consultoria!#REF!</definedName>
    <definedName name="_______FEV95">[1]Consultoria!#REF!</definedName>
    <definedName name="_______FEV96" localSheetId="4">[1]Consultoria!#REF!</definedName>
    <definedName name="_______FEV96" localSheetId="3">[1]Consultoria!#REF!</definedName>
    <definedName name="_______FEV96">[1]Consultoria!#REF!</definedName>
    <definedName name="_______FEV97" localSheetId="4">[1]Consultoria!#REF!</definedName>
    <definedName name="_______FEV97" localSheetId="3">[1]Consultoria!#REF!</definedName>
    <definedName name="_______FEV97">[1]Consultoria!#REF!</definedName>
    <definedName name="_______FEV98" localSheetId="4">[1]Consultoria!#REF!</definedName>
    <definedName name="_______FEV98" localSheetId="3">[1]Consultoria!#REF!</definedName>
    <definedName name="_______FEV98">[1]Consultoria!#REF!</definedName>
    <definedName name="_______FEV99" localSheetId="4">[1]Consultoria!#REF!</definedName>
    <definedName name="_______FEV99" localSheetId="3">[1]Consultoria!#REF!</definedName>
    <definedName name="_______FEV99">[1]Consultoria!#REF!</definedName>
    <definedName name="_______JAN95" localSheetId="4">[1]Consultoria!#REF!</definedName>
    <definedName name="_______JAN95" localSheetId="3">[1]Consultoria!#REF!</definedName>
    <definedName name="_______JAN95">[1]Consultoria!#REF!</definedName>
    <definedName name="_______JAN96" localSheetId="4">[1]Consultoria!#REF!</definedName>
    <definedName name="_______JAN96" localSheetId="3">[1]Consultoria!#REF!</definedName>
    <definedName name="_______JAN96">[1]Consultoria!#REF!</definedName>
    <definedName name="_______JAN97" localSheetId="4">[1]Consultoria!#REF!</definedName>
    <definedName name="_______JAN97" localSheetId="3">[1]Consultoria!#REF!</definedName>
    <definedName name="_______JAN97">[1]Consultoria!#REF!</definedName>
    <definedName name="_______JAN98" localSheetId="4">[1]Consultoria!#REF!</definedName>
    <definedName name="_______JAN98" localSheetId="3">[1]Consultoria!#REF!</definedName>
    <definedName name="_______JAN98">[1]Consultoria!#REF!</definedName>
    <definedName name="_______JAN99" localSheetId="4">[1]Consultoria!#REF!</definedName>
    <definedName name="_______JAN99" localSheetId="3">[1]Consultoria!#REF!</definedName>
    <definedName name="_______JAN99">[1]Consultoria!#REF!</definedName>
    <definedName name="_______JUL95" localSheetId="4">[1]Consultoria!#REF!</definedName>
    <definedName name="_______JUL95" localSheetId="3">[1]Consultoria!#REF!</definedName>
    <definedName name="_______JUL95">[1]Consultoria!#REF!</definedName>
    <definedName name="_______JUL96" localSheetId="4">[1]Consultoria!#REF!</definedName>
    <definedName name="_______JUL96" localSheetId="3">[1]Consultoria!#REF!</definedName>
    <definedName name="_______JUL96">[1]Consultoria!#REF!</definedName>
    <definedName name="_______JUL97" localSheetId="4">[1]Consultoria!#REF!</definedName>
    <definedName name="_______JUL97" localSheetId="3">[1]Consultoria!#REF!</definedName>
    <definedName name="_______JUL97">[1]Consultoria!#REF!</definedName>
    <definedName name="_______JUL98" localSheetId="4">[1]Consultoria!#REF!</definedName>
    <definedName name="_______JUL98" localSheetId="3">[1]Consultoria!#REF!</definedName>
    <definedName name="_______JUL98">[1]Consultoria!#REF!</definedName>
    <definedName name="_______JUL99" localSheetId="4">[1]Consultoria!#REF!</definedName>
    <definedName name="_______JUL99" localSheetId="3">[1]Consultoria!#REF!</definedName>
    <definedName name="_______JUL99">[1]Consultoria!#REF!</definedName>
    <definedName name="_______JUN95" localSheetId="4">[1]Consultoria!#REF!</definedName>
    <definedName name="_______JUN95" localSheetId="3">[1]Consultoria!#REF!</definedName>
    <definedName name="_______JUN95">[1]Consultoria!#REF!</definedName>
    <definedName name="_______JUN96" localSheetId="4">[1]Consultoria!#REF!</definedName>
    <definedName name="_______JUN96" localSheetId="3">[1]Consultoria!#REF!</definedName>
    <definedName name="_______JUN96">[1]Consultoria!#REF!</definedName>
    <definedName name="_______JUN97" localSheetId="4">[1]Consultoria!#REF!</definedName>
    <definedName name="_______JUN97" localSheetId="3">[1]Consultoria!#REF!</definedName>
    <definedName name="_______JUN97">[1]Consultoria!#REF!</definedName>
    <definedName name="_______JUN98" localSheetId="4">[1]Consultoria!#REF!</definedName>
    <definedName name="_______JUN98" localSheetId="3">[1]Consultoria!#REF!</definedName>
    <definedName name="_______JUN98">[1]Consultoria!#REF!</definedName>
    <definedName name="_______JUN99" localSheetId="4">[1]Consultoria!#REF!</definedName>
    <definedName name="_______JUN99" localSheetId="3">[1]Consultoria!#REF!</definedName>
    <definedName name="_______JUN99">[1]Consultoria!#REF!</definedName>
    <definedName name="_______MAI95" localSheetId="4">[1]Consultoria!#REF!</definedName>
    <definedName name="_______MAI95" localSheetId="3">[1]Consultoria!#REF!</definedName>
    <definedName name="_______MAI95">[1]Consultoria!#REF!</definedName>
    <definedName name="_______MAI96" localSheetId="4">[1]Consultoria!#REF!</definedName>
    <definedName name="_______MAI96" localSheetId="3">[1]Consultoria!#REF!</definedName>
    <definedName name="_______MAI96">[1]Consultoria!#REF!</definedName>
    <definedName name="_______MAI97" localSheetId="4">[1]Consultoria!#REF!</definedName>
    <definedName name="_______MAI97" localSheetId="3">[1]Consultoria!#REF!</definedName>
    <definedName name="_______MAI97">[1]Consultoria!#REF!</definedName>
    <definedName name="_______MAI98" localSheetId="4">[1]Consultoria!#REF!</definedName>
    <definedName name="_______MAI98" localSheetId="3">[1]Consultoria!#REF!</definedName>
    <definedName name="_______MAI98">[1]Consultoria!#REF!</definedName>
    <definedName name="_______MAI99" localSheetId="4">[1]Consultoria!#REF!</definedName>
    <definedName name="_______MAI99" localSheetId="3">[1]Consultoria!#REF!</definedName>
    <definedName name="_______MAI99">[1]Consultoria!#REF!</definedName>
    <definedName name="_______MAR95" localSheetId="4">[1]Consultoria!#REF!</definedName>
    <definedName name="_______MAR95" localSheetId="3">[1]Consultoria!#REF!</definedName>
    <definedName name="_______MAR95">[1]Consultoria!#REF!</definedName>
    <definedName name="_______MAR96" localSheetId="4">[1]Consultoria!#REF!</definedName>
    <definedName name="_______MAR96" localSheetId="3">[1]Consultoria!#REF!</definedName>
    <definedName name="_______MAR96">[1]Consultoria!#REF!</definedName>
    <definedName name="_______MAR97" localSheetId="4">[1]Consultoria!#REF!</definedName>
    <definedName name="_______MAR97" localSheetId="3">[1]Consultoria!#REF!</definedName>
    <definedName name="_______MAR97">[1]Consultoria!#REF!</definedName>
    <definedName name="_______MAR98" localSheetId="4">[1]Consultoria!#REF!</definedName>
    <definedName name="_______MAR98" localSheetId="3">[1]Consultoria!#REF!</definedName>
    <definedName name="_______MAR98">[1]Consultoria!#REF!</definedName>
    <definedName name="_______MAR99" localSheetId="4">[1]Consultoria!#REF!</definedName>
    <definedName name="_______MAR99" localSheetId="3">[1]Consultoria!#REF!</definedName>
    <definedName name="_______MAR99">[1]Consultoria!#REF!</definedName>
    <definedName name="_______NOV94" localSheetId="4">[1]Consultoria!#REF!</definedName>
    <definedName name="_______NOV94" localSheetId="3">[1]Consultoria!#REF!</definedName>
    <definedName name="_______NOV94">[1]Consultoria!#REF!</definedName>
    <definedName name="_______NOV95" localSheetId="4">[1]Consultoria!#REF!</definedName>
    <definedName name="_______NOV95" localSheetId="3">[1]Consultoria!#REF!</definedName>
    <definedName name="_______NOV95">[1]Consultoria!#REF!</definedName>
    <definedName name="_______NOV96" localSheetId="4">[1]Consultoria!#REF!</definedName>
    <definedName name="_______NOV96" localSheetId="3">[1]Consultoria!#REF!</definedName>
    <definedName name="_______NOV96">[1]Consultoria!#REF!</definedName>
    <definedName name="_______NOV97" localSheetId="4">[1]Consultoria!#REF!</definedName>
    <definedName name="_______NOV97" localSheetId="3">[1]Consultoria!#REF!</definedName>
    <definedName name="_______NOV97">[1]Consultoria!#REF!</definedName>
    <definedName name="_______NOV98" localSheetId="4">[1]Consultoria!#REF!</definedName>
    <definedName name="_______NOV98" localSheetId="3">[1]Consultoria!#REF!</definedName>
    <definedName name="_______NOV98">[1]Consultoria!#REF!</definedName>
    <definedName name="_______NOV99" localSheetId="4">[1]Consultoria!#REF!</definedName>
    <definedName name="_______NOV99" localSheetId="3">[1]Consultoria!#REF!</definedName>
    <definedName name="_______NOV99">[1]Consultoria!#REF!</definedName>
    <definedName name="_______OUT94" localSheetId="4">[1]Consultoria!#REF!</definedName>
    <definedName name="_______OUT94" localSheetId="3">[1]Consultoria!#REF!</definedName>
    <definedName name="_______OUT94">[1]Consultoria!#REF!</definedName>
    <definedName name="_______OUT95" localSheetId="4">[1]Consultoria!#REF!</definedName>
    <definedName name="_______OUT95" localSheetId="3">[1]Consultoria!#REF!</definedName>
    <definedName name="_______OUT95">[1]Consultoria!#REF!</definedName>
    <definedName name="_______OUT96" localSheetId="4">[1]Consultoria!#REF!</definedName>
    <definedName name="_______OUT96" localSheetId="3">[1]Consultoria!#REF!</definedName>
    <definedName name="_______OUT96">[1]Consultoria!#REF!</definedName>
    <definedName name="_______OUT97" localSheetId="4">[1]Consultoria!#REF!</definedName>
    <definedName name="_______OUT97" localSheetId="3">[1]Consultoria!#REF!</definedName>
    <definedName name="_______OUT97">[1]Consultoria!#REF!</definedName>
    <definedName name="_______OUT98" localSheetId="9" hidden="1">{#N/A,#N/A,TRUE,"Serviços"}</definedName>
    <definedName name="_______OUT98" localSheetId="4">[1]Consultoria!#REF!</definedName>
    <definedName name="_______OUT98" localSheetId="8" hidden="1">{#N/A,#N/A,TRUE,"Serviços"}</definedName>
    <definedName name="_______OUT98" localSheetId="3">[1]Consultoria!#REF!</definedName>
    <definedName name="_______OUT98">[1]Consultoria!#REF!</definedName>
    <definedName name="_______OUT99" localSheetId="4">[1]Consultoria!#REF!</definedName>
    <definedName name="_______OUT99" localSheetId="3">[1]Consultoria!#REF!</definedName>
    <definedName name="_______OUT99">[1]Consultoria!#REF!</definedName>
    <definedName name="_______PL1">#REF!</definedName>
    <definedName name="_______r">#REF!</definedName>
    <definedName name="_______Rbv1">'[14]Página 16'!$C$3:$C$7</definedName>
    <definedName name="_______SET94" localSheetId="9">[1]Consultoria!#REF!</definedName>
    <definedName name="_______SET94" localSheetId="4">[1]Consultoria!#REF!</definedName>
    <definedName name="_______SET94" localSheetId="8">[1]Consultoria!#REF!</definedName>
    <definedName name="_______SET94" localSheetId="3">[1]Consultoria!#REF!</definedName>
    <definedName name="_______SET94">[1]Consultoria!#REF!</definedName>
    <definedName name="_______SET95" localSheetId="9">[1]Consultoria!#REF!</definedName>
    <definedName name="_______SET95" localSheetId="4">[1]Consultoria!#REF!</definedName>
    <definedName name="_______SET95" localSheetId="8">[1]Consultoria!#REF!</definedName>
    <definedName name="_______SET95" localSheetId="3">[1]Consultoria!#REF!</definedName>
    <definedName name="_______SET95">[1]Consultoria!#REF!</definedName>
    <definedName name="_______SET96" localSheetId="9">[1]Consultoria!#REF!</definedName>
    <definedName name="_______SET96" localSheetId="4">[1]Consultoria!#REF!</definedName>
    <definedName name="_______SET96" localSheetId="8">[1]Consultoria!#REF!</definedName>
    <definedName name="_______SET96" localSheetId="3">[1]Consultoria!#REF!</definedName>
    <definedName name="_______SET96">[1]Consultoria!#REF!</definedName>
    <definedName name="_______SET97" localSheetId="9">[1]Consultoria!#REF!</definedName>
    <definedName name="_______SET97" localSheetId="4">[1]Consultoria!#REF!</definedName>
    <definedName name="_______SET97" localSheetId="8">[1]Consultoria!#REF!</definedName>
    <definedName name="_______SET97" localSheetId="3">[1]Consultoria!#REF!</definedName>
    <definedName name="_______SET97">[1]Consultoria!#REF!</definedName>
    <definedName name="_______SET98" localSheetId="4">[1]Consultoria!#REF!</definedName>
    <definedName name="_______SET98" localSheetId="3">[1]Consultoria!#REF!</definedName>
    <definedName name="_______SET98">[1]Consultoria!#REF!</definedName>
    <definedName name="_______SET99" localSheetId="4">[1]Consultoria!#REF!</definedName>
    <definedName name="_______SET99" localSheetId="3">[1]Consultoria!#REF!</definedName>
    <definedName name="_______SET99">[1]Consultoria!#REF!</definedName>
    <definedName name="______ABR95" localSheetId="9">[1]Consultoria!#REF!</definedName>
    <definedName name="______ABR95" localSheetId="4">[2]Consultoria!#REF!</definedName>
    <definedName name="______ABR95" localSheetId="8">[1]Consultoria!#REF!</definedName>
    <definedName name="______ABR95" localSheetId="3">[2]Consultoria!#REF!</definedName>
    <definedName name="______ABR95">[2]Consultoria!#REF!</definedName>
    <definedName name="______ABR96" localSheetId="9">[1]Consultoria!#REF!</definedName>
    <definedName name="______ABR96" localSheetId="4">[2]Consultoria!#REF!</definedName>
    <definedName name="______ABR96" localSheetId="8">[1]Consultoria!#REF!</definedName>
    <definedName name="______ABR96" localSheetId="3">[2]Consultoria!#REF!</definedName>
    <definedName name="______ABR96">[2]Consultoria!#REF!</definedName>
    <definedName name="______ABR97" localSheetId="9">[1]Consultoria!#REF!</definedName>
    <definedName name="______ABR97" localSheetId="4">[2]Consultoria!#REF!</definedName>
    <definedName name="______ABR97" localSheetId="8">[1]Consultoria!#REF!</definedName>
    <definedName name="______ABR97" localSheetId="3">[2]Consultoria!#REF!</definedName>
    <definedName name="______ABR97">[2]Consultoria!#REF!</definedName>
    <definedName name="______ABR98" localSheetId="9">[1]Consultoria!#REF!</definedName>
    <definedName name="______ABR98" localSheetId="4">[2]Consultoria!#REF!</definedName>
    <definedName name="______ABR98" localSheetId="8">[1]Consultoria!#REF!</definedName>
    <definedName name="______ABR98" localSheetId="3">[2]Consultoria!#REF!</definedName>
    <definedName name="______ABR98">[2]Consultoria!#REF!</definedName>
    <definedName name="______ABR99" localSheetId="9">[1]Consultoria!#REF!</definedName>
    <definedName name="______ABR99" localSheetId="4">[2]Consultoria!#REF!</definedName>
    <definedName name="______ABR99" localSheetId="8">[1]Consultoria!#REF!</definedName>
    <definedName name="______ABR99" localSheetId="3">[2]Consultoria!#REF!</definedName>
    <definedName name="______ABR99">[2]Consultoria!#REF!</definedName>
    <definedName name="______AGO95" localSheetId="9">[1]Consultoria!#REF!</definedName>
    <definedName name="______AGO95" localSheetId="4">[2]Consultoria!#REF!</definedName>
    <definedName name="______AGO95" localSheetId="8">[1]Consultoria!#REF!</definedName>
    <definedName name="______AGO95" localSheetId="3">[2]Consultoria!#REF!</definedName>
    <definedName name="______AGO95">[2]Consultoria!#REF!</definedName>
    <definedName name="______AGO96" localSheetId="9">[1]Consultoria!#REF!</definedName>
    <definedName name="______AGO96" localSheetId="4">[2]Consultoria!#REF!</definedName>
    <definedName name="______AGO96" localSheetId="8">[1]Consultoria!#REF!</definedName>
    <definedName name="______AGO96" localSheetId="3">[2]Consultoria!#REF!</definedName>
    <definedName name="______AGO96">[2]Consultoria!#REF!</definedName>
    <definedName name="______AGO97" localSheetId="9">[1]Consultoria!#REF!</definedName>
    <definedName name="______AGO97" localSheetId="4">[2]Consultoria!#REF!</definedName>
    <definedName name="______AGO97" localSheetId="8">[1]Consultoria!#REF!</definedName>
    <definedName name="______AGO97" localSheetId="3">[2]Consultoria!#REF!</definedName>
    <definedName name="______AGO97">[2]Consultoria!#REF!</definedName>
    <definedName name="______AGO98" localSheetId="9">[1]Consultoria!#REF!</definedName>
    <definedName name="______AGO98" localSheetId="4">[2]Consultoria!#REF!</definedName>
    <definedName name="______AGO98" localSheetId="8">[1]Consultoria!#REF!</definedName>
    <definedName name="______AGO98" localSheetId="3">[2]Consultoria!#REF!</definedName>
    <definedName name="______AGO98">[2]Consultoria!#REF!</definedName>
    <definedName name="______AGO99" localSheetId="9">[1]Consultoria!#REF!</definedName>
    <definedName name="______AGO99" localSheetId="4">[2]Consultoria!#REF!</definedName>
    <definedName name="______AGO99" localSheetId="8">[1]Consultoria!#REF!</definedName>
    <definedName name="______AGO99" localSheetId="3">[2]Consultoria!#REF!</definedName>
    <definedName name="______AGO99">[2]Consultoria!#REF!</definedName>
    <definedName name="______DEZ94" localSheetId="9">[1]Consultoria!#REF!</definedName>
    <definedName name="______DEZ94" localSheetId="4">[2]Consultoria!#REF!</definedName>
    <definedName name="______DEZ94" localSheetId="8">[1]Consultoria!#REF!</definedName>
    <definedName name="______DEZ94" localSheetId="3">[2]Consultoria!#REF!</definedName>
    <definedName name="______DEZ94">[2]Consultoria!#REF!</definedName>
    <definedName name="______DEZ95" localSheetId="9">[1]Consultoria!#REF!</definedName>
    <definedName name="______DEZ95" localSheetId="4">[2]Consultoria!#REF!</definedName>
    <definedName name="______DEZ95" localSheetId="8">[1]Consultoria!#REF!</definedName>
    <definedName name="______DEZ95" localSheetId="3">[2]Consultoria!#REF!</definedName>
    <definedName name="______DEZ95">[2]Consultoria!#REF!</definedName>
    <definedName name="______DEZ96" localSheetId="9">[1]Consultoria!#REF!</definedName>
    <definedName name="______DEZ96" localSheetId="4">[2]Consultoria!#REF!</definedName>
    <definedName name="______DEZ96" localSheetId="8">[1]Consultoria!#REF!</definedName>
    <definedName name="______DEZ96" localSheetId="3">[2]Consultoria!#REF!</definedName>
    <definedName name="______DEZ96">[2]Consultoria!#REF!</definedName>
    <definedName name="______DEZ97" localSheetId="9">[1]Consultoria!#REF!</definedName>
    <definedName name="______DEZ97" localSheetId="4">[2]Consultoria!#REF!</definedName>
    <definedName name="______DEZ97" localSheetId="8">[1]Consultoria!#REF!</definedName>
    <definedName name="______DEZ97" localSheetId="3">[2]Consultoria!#REF!</definedName>
    <definedName name="______DEZ97">[2]Consultoria!#REF!</definedName>
    <definedName name="______DEZ98" localSheetId="9">[1]Consultoria!#REF!</definedName>
    <definedName name="______DEZ98" localSheetId="4">[2]Consultoria!#REF!</definedName>
    <definedName name="______DEZ98" localSheetId="8">[1]Consultoria!#REF!</definedName>
    <definedName name="______DEZ98" localSheetId="3">[2]Consultoria!#REF!</definedName>
    <definedName name="______DEZ98">[2]Consultoria!#REF!</definedName>
    <definedName name="______DEZ99" localSheetId="9">[1]Consultoria!#REF!</definedName>
    <definedName name="______DEZ99" localSheetId="4">[2]Consultoria!#REF!</definedName>
    <definedName name="______DEZ99" localSheetId="8">[1]Consultoria!#REF!</definedName>
    <definedName name="______DEZ99" localSheetId="3">[2]Consultoria!#REF!</definedName>
    <definedName name="______DEZ99">[2]Consultoria!#REF!</definedName>
    <definedName name="______Ext2">'[13]P A T O 99 B'!#REF!</definedName>
    <definedName name="______FEV95" localSheetId="9">[1]Consultoria!#REF!</definedName>
    <definedName name="______FEV95" localSheetId="4">[2]Consultoria!#REF!</definedName>
    <definedName name="______FEV95" localSheetId="8">[1]Consultoria!#REF!</definedName>
    <definedName name="______FEV95" localSheetId="3">[2]Consultoria!#REF!</definedName>
    <definedName name="______FEV95">[2]Consultoria!#REF!</definedName>
    <definedName name="______FEV96" localSheetId="9">[1]Consultoria!#REF!</definedName>
    <definedName name="______FEV96" localSheetId="4">[2]Consultoria!#REF!</definedName>
    <definedName name="______FEV96" localSheetId="8">[1]Consultoria!#REF!</definedName>
    <definedName name="______FEV96" localSheetId="3">[2]Consultoria!#REF!</definedName>
    <definedName name="______FEV96">[2]Consultoria!#REF!</definedName>
    <definedName name="______FEV97" localSheetId="9">[1]Consultoria!#REF!</definedName>
    <definedName name="______FEV97" localSheetId="4">[2]Consultoria!#REF!</definedName>
    <definedName name="______FEV97" localSheetId="8">[1]Consultoria!#REF!</definedName>
    <definedName name="______FEV97" localSheetId="3">[2]Consultoria!#REF!</definedName>
    <definedName name="______FEV97">[2]Consultoria!#REF!</definedName>
    <definedName name="______FEV98" localSheetId="9">[1]Consultoria!#REF!</definedName>
    <definedName name="______FEV98" localSheetId="4">[2]Consultoria!#REF!</definedName>
    <definedName name="______FEV98" localSheetId="8">[1]Consultoria!#REF!</definedName>
    <definedName name="______FEV98" localSheetId="3">[2]Consultoria!#REF!</definedName>
    <definedName name="______FEV98">[2]Consultoria!#REF!</definedName>
    <definedName name="______FEV99" localSheetId="9">[1]Consultoria!#REF!</definedName>
    <definedName name="______FEV99" localSheetId="4">[2]Consultoria!#REF!</definedName>
    <definedName name="______FEV99" localSheetId="8">[1]Consultoria!#REF!</definedName>
    <definedName name="______FEV99" localSheetId="3">[2]Consultoria!#REF!</definedName>
    <definedName name="______FEV99">[2]Consultoria!#REF!</definedName>
    <definedName name="______JAN95" localSheetId="9">[1]Consultoria!#REF!</definedName>
    <definedName name="______JAN95" localSheetId="4">[2]Consultoria!#REF!</definedName>
    <definedName name="______JAN95" localSheetId="8">[1]Consultoria!#REF!</definedName>
    <definedName name="______JAN95" localSheetId="3">[2]Consultoria!#REF!</definedName>
    <definedName name="______JAN95">[2]Consultoria!#REF!</definedName>
    <definedName name="______JAN96" localSheetId="9">[1]Consultoria!#REF!</definedName>
    <definedName name="______JAN96" localSheetId="4">[2]Consultoria!#REF!</definedName>
    <definedName name="______JAN96" localSheetId="8">[1]Consultoria!#REF!</definedName>
    <definedName name="______JAN96" localSheetId="3">[2]Consultoria!#REF!</definedName>
    <definedName name="______JAN96">[2]Consultoria!#REF!</definedName>
    <definedName name="______JAN97" localSheetId="9">[1]Consultoria!#REF!</definedName>
    <definedName name="______JAN97" localSheetId="4">[2]Consultoria!#REF!</definedName>
    <definedName name="______JAN97" localSheetId="8">[1]Consultoria!#REF!</definedName>
    <definedName name="______JAN97" localSheetId="3">[2]Consultoria!#REF!</definedName>
    <definedName name="______JAN97">[2]Consultoria!#REF!</definedName>
    <definedName name="______JAN98" localSheetId="9">[1]Consultoria!#REF!</definedName>
    <definedName name="______JAN98" localSheetId="4">[2]Consultoria!#REF!</definedName>
    <definedName name="______JAN98" localSheetId="8">[1]Consultoria!#REF!</definedName>
    <definedName name="______JAN98" localSheetId="3">[2]Consultoria!#REF!</definedName>
    <definedName name="______JAN98">[2]Consultoria!#REF!</definedName>
    <definedName name="______JAN99" localSheetId="9">[1]Consultoria!#REF!</definedName>
    <definedName name="______JAN99" localSheetId="4">[2]Consultoria!#REF!</definedName>
    <definedName name="______JAN99" localSheetId="8">[1]Consultoria!#REF!</definedName>
    <definedName name="______JAN99" localSheetId="3">[2]Consultoria!#REF!</definedName>
    <definedName name="______JAN99">[2]Consultoria!#REF!</definedName>
    <definedName name="______JUL95" localSheetId="9">[1]Consultoria!#REF!</definedName>
    <definedName name="______JUL95" localSheetId="4">[2]Consultoria!#REF!</definedName>
    <definedName name="______JUL95" localSheetId="8">[1]Consultoria!#REF!</definedName>
    <definedName name="______JUL95" localSheetId="3">[2]Consultoria!#REF!</definedName>
    <definedName name="______JUL95">[2]Consultoria!#REF!</definedName>
    <definedName name="______JUL96" localSheetId="9">[1]Consultoria!#REF!</definedName>
    <definedName name="______JUL96" localSheetId="4">[2]Consultoria!#REF!</definedName>
    <definedName name="______JUL96" localSheetId="8">[1]Consultoria!#REF!</definedName>
    <definedName name="______JUL96" localSheetId="3">[2]Consultoria!#REF!</definedName>
    <definedName name="______JUL96">[2]Consultoria!#REF!</definedName>
    <definedName name="______JUL97" localSheetId="9">[1]Consultoria!#REF!</definedName>
    <definedName name="______JUL97" localSheetId="4">[2]Consultoria!#REF!</definedName>
    <definedName name="______JUL97" localSheetId="8">[1]Consultoria!#REF!</definedName>
    <definedName name="______JUL97" localSheetId="3">[2]Consultoria!#REF!</definedName>
    <definedName name="______JUL97">[2]Consultoria!#REF!</definedName>
    <definedName name="______JUL98" localSheetId="9">[1]Consultoria!#REF!</definedName>
    <definedName name="______JUL98" localSheetId="4">[2]Consultoria!#REF!</definedName>
    <definedName name="______JUL98" localSheetId="8">[1]Consultoria!#REF!</definedName>
    <definedName name="______JUL98" localSheetId="3">[2]Consultoria!#REF!</definedName>
    <definedName name="______JUL98">[2]Consultoria!#REF!</definedName>
    <definedName name="______JUL99" localSheetId="9">[1]Consultoria!#REF!</definedName>
    <definedName name="______JUL99" localSheetId="4">[2]Consultoria!#REF!</definedName>
    <definedName name="______JUL99" localSheetId="8">[1]Consultoria!#REF!</definedName>
    <definedName name="______JUL99" localSheetId="3">[2]Consultoria!#REF!</definedName>
    <definedName name="______JUL99">[2]Consultoria!#REF!</definedName>
    <definedName name="______JUN95" localSheetId="9">[1]Consultoria!#REF!</definedName>
    <definedName name="______JUN95" localSheetId="4">[2]Consultoria!#REF!</definedName>
    <definedName name="______JUN95" localSheetId="8">[1]Consultoria!#REF!</definedName>
    <definedName name="______JUN95" localSheetId="3">[2]Consultoria!#REF!</definedName>
    <definedName name="______JUN95">[2]Consultoria!#REF!</definedName>
    <definedName name="______JUN96" localSheetId="9">[1]Consultoria!#REF!</definedName>
    <definedName name="______JUN96" localSheetId="4">[2]Consultoria!#REF!</definedName>
    <definedName name="______JUN96" localSheetId="8">[1]Consultoria!#REF!</definedName>
    <definedName name="______JUN96" localSheetId="3">[2]Consultoria!#REF!</definedName>
    <definedName name="______JUN96">[2]Consultoria!#REF!</definedName>
    <definedName name="______JUN97" localSheetId="9">[1]Consultoria!#REF!</definedName>
    <definedName name="______JUN97" localSheetId="4">[2]Consultoria!#REF!</definedName>
    <definedName name="______JUN97" localSheetId="8">[1]Consultoria!#REF!</definedName>
    <definedName name="______JUN97" localSheetId="3">[2]Consultoria!#REF!</definedName>
    <definedName name="______JUN97">[2]Consultoria!#REF!</definedName>
    <definedName name="______JUN98" localSheetId="9">[1]Consultoria!#REF!</definedName>
    <definedName name="______JUN98" localSheetId="4">[2]Consultoria!#REF!</definedName>
    <definedName name="______JUN98" localSheetId="8">[1]Consultoria!#REF!</definedName>
    <definedName name="______JUN98" localSheetId="3">[2]Consultoria!#REF!</definedName>
    <definedName name="______JUN98">[2]Consultoria!#REF!</definedName>
    <definedName name="______JUN99" localSheetId="9">[1]Consultoria!#REF!</definedName>
    <definedName name="______JUN99" localSheetId="4">[2]Consultoria!#REF!</definedName>
    <definedName name="______JUN99" localSheetId="8">[1]Consultoria!#REF!</definedName>
    <definedName name="______JUN99" localSheetId="3">[2]Consultoria!#REF!</definedName>
    <definedName name="______JUN99">[2]Consultoria!#REF!</definedName>
    <definedName name="______MAI95" localSheetId="9">[1]Consultoria!#REF!</definedName>
    <definedName name="______MAI95" localSheetId="4">[2]Consultoria!#REF!</definedName>
    <definedName name="______MAI95" localSheetId="8">[1]Consultoria!#REF!</definedName>
    <definedName name="______MAI95" localSheetId="3">[2]Consultoria!#REF!</definedName>
    <definedName name="______MAI95">[2]Consultoria!#REF!</definedName>
    <definedName name="______MAI96" localSheetId="9">[1]Consultoria!#REF!</definedName>
    <definedName name="______MAI96" localSheetId="4">[2]Consultoria!#REF!</definedName>
    <definedName name="______MAI96" localSheetId="8">[1]Consultoria!#REF!</definedName>
    <definedName name="______MAI96" localSheetId="3">[2]Consultoria!#REF!</definedName>
    <definedName name="______MAI96">[2]Consultoria!#REF!</definedName>
    <definedName name="______MAI97" localSheetId="9">[1]Consultoria!#REF!</definedName>
    <definedName name="______MAI97" localSheetId="4">[2]Consultoria!#REF!</definedName>
    <definedName name="______MAI97" localSheetId="8">[1]Consultoria!#REF!</definedName>
    <definedName name="______MAI97" localSheetId="3">[2]Consultoria!#REF!</definedName>
    <definedName name="______MAI97">[2]Consultoria!#REF!</definedName>
    <definedName name="______MAI98" localSheetId="9">[1]Consultoria!#REF!</definedName>
    <definedName name="______MAI98" localSheetId="4">[2]Consultoria!#REF!</definedName>
    <definedName name="______MAI98" localSheetId="8">[1]Consultoria!#REF!</definedName>
    <definedName name="______MAI98" localSheetId="3">[2]Consultoria!#REF!</definedName>
    <definedName name="______MAI98">[2]Consultoria!#REF!</definedName>
    <definedName name="______MAI99" localSheetId="9">[1]Consultoria!#REF!</definedName>
    <definedName name="______MAI99" localSheetId="4">[2]Consultoria!#REF!</definedName>
    <definedName name="______MAI99" localSheetId="8">[1]Consultoria!#REF!</definedName>
    <definedName name="______MAI99" localSheetId="3">[2]Consultoria!#REF!</definedName>
    <definedName name="______MAI99">[2]Consultoria!#REF!</definedName>
    <definedName name="______MAR95" localSheetId="9">[1]Consultoria!#REF!</definedName>
    <definedName name="______MAR95" localSheetId="4">[2]Consultoria!#REF!</definedName>
    <definedName name="______MAR95" localSheetId="8">[1]Consultoria!#REF!</definedName>
    <definedName name="______MAR95" localSheetId="3">[2]Consultoria!#REF!</definedName>
    <definedName name="______MAR95">[2]Consultoria!#REF!</definedName>
    <definedName name="______MAR96" localSheetId="9">[1]Consultoria!#REF!</definedName>
    <definedName name="______MAR96" localSheetId="4">[2]Consultoria!#REF!</definedName>
    <definedName name="______MAR96" localSheetId="8">[1]Consultoria!#REF!</definedName>
    <definedName name="______MAR96" localSheetId="3">[2]Consultoria!#REF!</definedName>
    <definedName name="______MAR96">[2]Consultoria!#REF!</definedName>
    <definedName name="______MAR97" localSheetId="9">[1]Consultoria!#REF!</definedName>
    <definedName name="______MAR97" localSheetId="4">[2]Consultoria!#REF!</definedName>
    <definedName name="______MAR97" localSheetId="8">[1]Consultoria!#REF!</definedName>
    <definedName name="______MAR97" localSheetId="3">[2]Consultoria!#REF!</definedName>
    <definedName name="______MAR97">[2]Consultoria!#REF!</definedName>
    <definedName name="______MAR98" localSheetId="9">[1]Consultoria!#REF!</definedName>
    <definedName name="______MAR98" localSheetId="4">[2]Consultoria!#REF!</definedName>
    <definedName name="______MAR98" localSheetId="8">[1]Consultoria!#REF!</definedName>
    <definedName name="______MAR98" localSheetId="3">[2]Consultoria!#REF!</definedName>
    <definedName name="______MAR98">[2]Consultoria!#REF!</definedName>
    <definedName name="______MAR99" localSheetId="9">[1]Consultoria!#REF!</definedName>
    <definedName name="______MAR99" localSheetId="4">[2]Consultoria!#REF!</definedName>
    <definedName name="______MAR99" localSheetId="8">[1]Consultoria!#REF!</definedName>
    <definedName name="______MAR99" localSheetId="3">[2]Consultoria!#REF!</definedName>
    <definedName name="______MAR99">[2]Consultoria!#REF!</definedName>
    <definedName name="______NOV94" localSheetId="9">[1]Consultoria!#REF!</definedName>
    <definedName name="______NOV94" localSheetId="4">[2]Consultoria!#REF!</definedName>
    <definedName name="______NOV94" localSheetId="8">[1]Consultoria!#REF!</definedName>
    <definedName name="______NOV94" localSheetId="3">[2]Consultoria!#REF!</definedName>
    <definedName name="______NOV94">[2]Consultoria!#REF!</definedName>
    <definedName name="______NOV95" localSheetId="9">[1]Consultoria!#REF!</definedName>
    <definedName name="______NOV95" localSheetId="4">[2]Consultoria!#REF!</definedName>
    <definedName name="______NOV95" localSheetId="8">[1]Consultoria!#REF!</definedName>
    <definedName name="______NOV95" localSheetId="3">[2]Consultoria!#REF!</definedName>
    <definedName name="______NOV95">[2]Consultoria!#REF!</definedName>
    <definedName name="______NOV96" localSheetId="9">[1]Consultoria!#REF!</definedName>
    <definedName name="______NOV96" localSheetId="4">[2]Consultoria!#REF!</definedName>
    <definedName name="______NOV96" localSheetId="8">[1]Consultoria!#REF!</definedName>
    <definedName name="______NOV96" localSheetId="3">[2]Consultoria!#REF!</definedName>
    <definedName name="______NOV96">[2]Consultoria!#REF!</definedName>
    <definedName name="______NOV97" localSheetId="9">[1]Consultoria!#REF!</definedName>
    <definedName name="______NOV97" localSheetId="4">[2]Consultoria!#REF!</definedName>
    <definedName name="______NOV97" localSheetId="8">[1]Consultoria!#REF!</definedName>
    <definedName name="______NOV97" localSheetId="3">[2]Consultoria!#REF!</definedName>
    <definedName name="______NOV97">[2]Consultoria!#REF!</definedName>
    <definedName name="______NOV98" localSheetId="9">[1]Consultoria!#REF!</definedName>
    <definedName name="______NOV98" localSheetId="4">[2]Consultoria!#REF!</definedName>
    <definedName name="______NOV98" localSheetId="8">[1]Consultoria!#REF!</definedName>
    <definedName name="______NOV98" localSheetId="3">[2]Consultoria!#REF!</definedName>
    <definedName name="______NOV98">[2]Consultoria!#REF!</definedName>
    <definedName name="______NOV99" localSheetId="9">[1]Consultoria!#REF!</definedName>
    <definedName name="______NOV99" localSheetId="4">[2]Consultoria!#REF!</definedName>
    <definedName name="______NOV99" localSheetId="8">[1]Consultoria!#REF!</definedName>
    <definedName name="______NOV99" localSheetId="3">[2]Consultoria!#REF!</definedName>
    <definedName name="______NOV99">[2]Consultoria!#REF!</definedName>
    <definedName name="______OUT94" localSheetId="9">[1]Consultoria!#REF!</definedName>
    <definedName name="______OUT94" localSheetId="4">[2]Consultoria!#REF!</definedName>
    <definedName name="______OUT94" localSheetId="8">[1]Consultoria!#REF!</definedName>
    <definedName name="______OUT94" localSheetId="3">[2]Consultoria!#REF!</definedName>
    <definedName name="______OUT94">[2]Consultoria!#REF!</definedName>
    <definedName name="______OUT95" localSheetId="9">[1]Consultoria!#REF!</definedName>
    <definedName name="______OUT95" localSheetId="4">[2]Consultoria!#REF!</definedName>
    <definedName name="______OUT95" localSheetId="8">[1]Consultoria!#REF!</definedName>
    <definedName name="______OUT95" localSheetId="3">[2]Consultoria!#REF!</definedName>
    <definedName name="______OUT95">[2]Consultoria!#REF!</definedName>
    <definedName name="______OUT96" localSheetId="9">[1]Consultoria!#REF!</definedName>
    <definedName name="______OUT96" localSheetId="4">[2]Consultoria!#REF!</definedName>
    <definedName name="______OUT96" localSheetId="8">[1]Consultoria!#REF!</definedName>
    <definedName name="______OUT96" localSheetId="3">[2]Consultoria!#REF!</definedName>
    <definedName name="______OUT96">[2]Consultoria!#REF!</definedName>
    <definedName name="______OUT97" localSheetId="9">[1]Consultoria!#REF!</definedName>
    <definedName name="______OUT97" localSheetId="4">[2]Consultoria!#REF!</definedName>
    <definedName name="______OUT97" localSheetId="8">[1]Consultoria!#REF!</definedName>
    <definedName name="______OUT97" localSheetId="3">[2]Consultoria!#REF!</definedName>
    <definedName name="______OUT97">[2]Consultoria!#REF!</definedName>
    <definedName name="______OUT98" localSheetId="9" hidden="1">{#N/A,#N/A,TRUE,"Serviços"}</definedName>
    <definedName name="______OUT98" localSheetId="4">[2]Consultoria!#REF!</definedName>
    <definedName name="______OUT98" localSheetId="8" hidden="1">{#N/A,#N/A,TRUE,"Serviços"}</definedName>
    <definedName name="______OUT98" localSheetId="3">[2]Consultoria!#REF!</definedName>
    <definedName name="______OUT98">[2]Consultoria!#REF!</definedName>
    <definedName name="______OUT99" localSheetId="9">[1]Consultoria!#REF!</definedName>
    <definedName name="______OUT99" localSheetId="4">[2]Consultoria!#REF!</definedName>
    <definedName name="______OUT99" localSheetId="8">[1]Consultoria!#REF!</definedName>
    <definedName name="______OUT99" localSheetId="3">[2]Consultoria!#REF!</definedName>
    <definedName name="______OUT99">[2]Consultoria!#REF!</definedName>
    <definedName name="______PL1">#REF!</definedName>
    <definedName name="______r">#REF!</definedName>
    <definedName name="______Rbv1">'[14]Página 16'!$C$3:$C$7</definedName>
    <definedName name="______SET94" localSheetId="9">[1]Consultoria!#REF!</definedName>
    <definedName name="______SET94" localSheetId="4">[2]Consultoria!#REF!</definedName>
    <definedName name="______SET94" localSheetId="8">[1]Consultoria!#REF!</definedName>
    <definedName name="______SET94" localSheetId="3">[2]Consultoria!#REF!</definedName>
    <definedName name="______SET94">[2]Consultoria!#REF!</definedName>
    <definedName name="______SET95" localSheetId="9">[1]Consultoria!#REF!</definedName>
    <definedName name="______SET95" localSheetId="4">[2]Consultoria!#REF!</definedName>
    <definedName name="______SET95" localSheetId="8">[1]Consultoria!#REF!</definedName>
    <definedName name="______SET95" localSheetId="3">[2]Consultoria!#REF!</definedName>
    <definedName name="______SET95">[2]Consultoria!#REF!</definedName>
    <definedName name="______SET96" localSheetId="9">[1]Consultoria!#REF!</definedName>
    <definedName name="______SET96" localSheetId="4">[2]Consultoria!#REF!</definedName>
    <definedName name="______SET96" localSheetId="8">[1]Consultoria!#REF!</definedName>
    <definedName name="______SET96" localSheetId="3">[2]Consultoria!#REF!</definedName>
    <definedName name="______SET96">[2]Consultoria!#REF!</definedName>
    <definedName name="______SET97" localSheetId="9">[1]Consultoria!#REF!</definedName>
    <definedName name="______SET97" localSheetId="4">[2]Consultoria!#REF!</definedName>
    <definedName name="______SET97" localSheetId="8">[1]Consultoria!#REF!</definedName>
    <definedName name="______SET97" localSheetId="3">[2]Consultoria!#REF!</definedName>
    <definedName name="______SET97">[2]Consultoria!#REF!</definedName>
    <definedName name="______SET98" localSheetId="9">[1]Consultoria!#REF!</definedName>
    <definedName name="______SET98" localSheetId="4">[2]Consultoria!#REF!</definedName>
    <definedName name="______SET98" localSheetId="8">[1]Consultoria!#REF!</definedName>
    <definedName name="______SET98" localSheetId="3">[2]Consultoria!#REF!</definedName>
    <definedName name="______SET98">[2]Consultoria!#REF!</definedName>
    <definedName name="______SET99" localSheetId="9">[1]Consultoria!#REF!</definedName>
    <definedName name="______SET99" localSheetId="4">[2]Consultoria!#REF!</definedName>
    <definedName name="______SET99" localSheetId="8">[1]Consultoria!#REF!</definedName>
    <definedName name="______SET99" localSheetId="3">[2]Consultoria!#REF!</definedName>
    <definedName name="______SET99">[2]Consultoria!#REF!</definedName>
    <definedName name="______tt1" localSheetId="9">'CURVA ABC'!______tt1</definedName>
    <definedName name="______tt1" localSheetId="8">PARETO!______tt1</definedName>
    <definedName name="______tt1">[0]!______tt1</definedName>
    <definedName name="______tx1" localSheetId="4">[3]PLANIL!#REF!</definedName>
    <definedName name="______tx1" localSheetId="3">[3]PLANIL!#REF!</definedName>
    <definedName name="______tx1">[3]PLANIL!#REF!</definedName>
    <definedName name="_____ABR95" localSheetId="4">[2]Consultoria!#REF!</definedName>
    <definedName name="_____ABR95" localSheetId="3">[2]Consultoria!#REF!</definedName>
    <definedName name="_____ABR95">[2]Consultoria!#REF!</definedName>
    <definedName name="_____ABR96" localSheetId="4">[2]Consultoria!#REF!</definedName>
    <definedName name="_____ABR96" localSheetId="3">[2]Consultoria!#REF!</definedName>
    <definedName name="_____ABR96">[2]Consultoria!#REF!</definedName>
    <definedName name="_____ABR97" localSheetId="4">[2]Consultoria!#REF!</definedName>
    <definedName name="_____ABR97" localSheetId="3">[2]Consultoria!#REF!</definedName>
    <definedName name="_____ABR97">[2]Consultoria!#REF!</definedName>
    <definedName name="_____ABR98" localSheetId="4">[2]Consultoria!#REF!</definedName>
    <definedName name="_____ABR98" localSheetId="3">[2]Consultoria!#REF!</definedName>
    <definedName name="_____ABR98">[2]Consultoria!#REF!</definedName>
    <definedName name="_____ABR99" localSheetId="4">[2]Consultoria!#REF!</definedName>
    <definedName name="_____ABR99" localSheetId="3">[2]Consultoria!#REF!</definedName>
    <definedName name="_____ABR99">[2]Consultoria!#REF!</definedName>
    <definedName name="_____AGO95" localSheetId="4">[2]Consultoria!#REF!</definedName>
    <definedName name="_____AGO95" localSheetId="3">[2]Consultoria!#REF!</definedName>
    <definedName name="_____AGO95">[2]Consultoria!#REF!</definedName>
    <definedName name="_____AGO96" localSheetId="4">[2]Consultoria!#REF!</definedName>
    <definedName name="_____AGO96" localSheetId="3">[2]Consultoria!#REF!</definedName>
    <definedName name="_____AGO96">[2]Consultoria!#REF!</definedName>
    <definedName name="_____AGO97" localSheetId="4">[2]Consultoria!#REF!</definedName>
    <definedName name="_____AGO97" localSheetId="3">[2]Consultoria!#REF!</definedName>
    <definedName name="_____AGO97">[2]Consultoria!#REF!</definedName>
    <definedName name="_____AGO98" localSheetId="4">[2]Consultoria!#REF!</definedName>
    <definedName name="_____AGO98" localSheetId="3">[2]Consultoria!#REF!</definedName>
    <definedName name="_____AGO98">[2]Consultoria!#REF!</definedName>
    <definedName name="_____AGO99" localSheetId="4">[2]Consultoria!#REF!</definedName>
    <definedName name="_____AGO99" localSheetId="3">[2]Consultoria!#REF!</definedName>
    <definedName name="_____AGO99">[2]Consultoria!#REF!</definedName>
    <definedName name="_____DEZ94" localSheetId="4">[2]Consultoria!#REF!</definedName>
    <definedName name="_____DEZ94" localSheetId="3">[2]Consultoria!#REF!</definedName>
    <definedName name="_____DEZ94">[2]Consultoria!#REF!</definedName>
    <definedName name="_____DEZ95" localSheetId="4">[2]Consultoria!#REF!</definedName>
    <definedName name="_____DEZ95" localSheetId="3">[2]Consultoria!#REF!</definedName>
    <definedName name="_____DEZ95">[2]Consultoria!#REF!</definedName>
    <definedName name="_____DEZ96" localSheetId="4">[2]Consultoria!#REF!</definedName>
    <definedName name="_____DEZ96" localSheetId="3">[2]Consultoria!#REF!</definedName>
    <definedName name="_____DEZ96">[2]Consultoria!#REF!</definedName>
    <definedName name="_____DEZ97" localSheetId="4">[2]Consultoria!#REF!</definedName>
    <definedName name="_____DEZ97" localSheetId="3">[2]Consultoria!#REF!</definedName>
    <definedName name="_____DEZ97">[2]Consultoria!#REF!</definedName>
    <definedName name="_____DEZ98" localSheetId="4">[2]Consultoria!#REF!</definedName>
    <definedName name="_____DEZ98" localSheetId="3">[2]Consultoria!#REF!</definedName>
    <definedName name="_____DEZ98">[2]Consultoria!#REF!</definedName>
    <definedName name="_____DEZ99" localSheetId="4">[2]Consultoria!#REF!</definedName>
    <definedName name="_____DEZ99" localSheetId="3">[2]Consultoria!#REF!</definedName>
    <definedName name="_____DEZ99">[2]Consultoria!#REF!</definedName>
    <definedName name="_____E112803" localSheetId="4">[4]Composição_Playground!#REF!</definedName>
    <definedName name="_____E112803" localSheetId="3">[4]Composição_Playground!#REF!</definedName>
    <definedName name="_____E112803">[4]Composição_Playground!#REF!</definedName>
    <definedName name="_____Ext2">'[13]P A T O 99 B'!#REF!</definedName>
    <definedName name="_____FEV95" localSheetId="4">[2]Consultoria!#REF!</definedName>
    <definedName name="_____FEV95" localSheetId="3">[2]Consultoria!#REF!</definedName>
    <definedName name="_____FEV95">[2]Consultoria!#REF!</definedName>
    <definedName name="_____FEV96" localSheetId="4">[2]Consultoria!#REF!</definedName>
    <definedName name="_____FEV96" localSheetId="3">[2]Consultoria!#REF!</definedName>
    <definedName name="_____FEV96">[2]Consultoria!#REF!</definedName>
    <definedName name="_____FEV97" localSheetId="4">[2]Consultoria!#REF!</definedName>
    <definedName name="_____FEV97" localSheetId="3">[2]Consultoria!#REF!</definedName>
    <definedName name="_____FEV97">[2]Consultoria!#REF!</definedName>
    <definedName name="_____FEV98" localSheetId="4">[2]Consultoria!#REF!</definedName>
    <definedName name="_____FEV98" localSheetId="3">[2]Consultoria!#REF!</definedName>
    <definedName name="_____FEV98">[2]Consultoria!#REF!</definedName>
    <definedName name="_____FEV99" localSheetId="4">[2]Consultoria!#REF!</definedName>
    <definedName name="_____FEV99" localSheetId="3">[2]Consultoria!#REF!</definedName>
    <definedName name="_____FEV99">[2]Consultoria!#REF!</definedName>
    <definedName name="_____JAN95" localSheetId="4">[2]Consultoria!#REF!</definedName>
    <definedName name="_____JAN95" localSheetId="3">[2]Consultoria!#REF!</definedName>
    <definedName name="_____JAN95">[2]Consultoria!#REF!</definedName>
    <definedName name="_____JAN96" localSheetId="4">[2]Consultoria!#REF!</definedName>
    <definedName name="_____JAN96" localSheetId="3">[2]Consultoria!#REF!</definedName>
    <definedName name="_____JAN96">[2]Consultoria!#REF!</definedName>
    <definedName name="_____JAN97" localSheetId="4">[2]Consultoria!#REF!</definedName>
    <definedName name="_____JAN97" localSheetId="3">[2]Consultoria!#REF!</definedName>
    <definedName name="_____JAN97">[2]Consultoria!#REF!</definedName>
    <definedName name="_____JAN98" localSheetId="4">[2]Consultoria!#REF!</definedName>
    <definedName name="_____JAN98" localSheetId="3">[2]Consultoria!#REF!</definedName>
    <definedName name="_____JAN98">[2]Consultoria!#REF!</definedName>
    <definedName name="_____JAN99" localSheetId="4">[2]Consultoria!#REF!</definedName>
    <definedName name="_____JAN99" localSheetId="3">[2]Consultoria!#REF!</definedName>
    <definedName name="_____JAN99">[2]Consultoria!#REF!</definedName>
    <definedName name="_____JUL95" localSheetId="4">[2]Consultoria!#REF!</definedName>
    <definedName name="_____JUL95" localSheetId="3">[2]Consultoria!#REF!</definedName>
    <definedName name="_____JUL95">[2]Consultoria!#REF!</definedName>
    <definedName name="_____JUL96" localSheetId="4">[2]Consultoria!#REF!</definedName>
    <definedName name="_____JUL96" localSheetId="3">[2]Consultoria!#REF!</definedName>
    <definedName name="_____JUL96">[2]Consultoria!#REF!</definedName>
    <definedName name="_____JUL97" localSheetId="4">[2]Consultoria!#REF!</definedName>
    <definedName name="_____JUL97" localSheetId="3">[2]Consultoria!#REF!</definedName>
    <definedName name="_____JUL97">[2]Consultoria!#REF!</definedName>
    <definedName name="_____JUL98" localSheetId="4">[2]Consultoria!#REF!</definedName>
    <definedName name="_____JUL98" localSheetId="3">[2]Consultoria!#REF!</definedName>
    <definedName name="_____JUL98">[2]Consultoria!#REF!</definedName>
    <definedName name="_____JUL99" localSheetId="4">[2]Consultoria!#REF!</definedName>
    <definedName name="_____JUL99" localSheetId="3">[2]Consultoria!#REF!</definedName>
    <definedName name="_____JUL99">[2]Consultoria!#REF!</definedName>
    <definedName name="_____JUN95" localSheetId="4">[2]Consultoria!#REF!</definedName>
    <definedName name="_____JUN95" localSheetId="3">[2]Consultoria!#REF!</definedName>
    <definedName name="_____JUN95">[2]Consultoria!#REF!</definedName>
    <definedName name="_____JUN96" localSheetId="4">[2]Consultoria!#REF!</definedName>
    <definedName name="_____JUN96" localSheetId="3">[2]Consultoria!#REF!</definedName>
    <definedName name="_____JUN96">[2]Consultoria!#REF!</definedName>
    <definedName name="_____JUN97" localSheetId="4">[2]Consultoria!#REF!</definedName>
    <definedName name="_____JUN97" localSheetId="3">[2]Consultoria!#REF!</definedName>
    <definedName name="_____JUN97">[2]Consultoria!#REF!</definedName>
    <definedName name="_____JUN98" localSheetId="4">[2]Consultoria!#REF!</definedName>
    <definedName name="_____JUN98" localSheetId="3">[2]Consultoria!#REF!</definedName>
    <definedName name="_____JUN98">[2]Consultoria!#REF!</definedName>
    <definedName name="_____JUN99" localSheetId="4">[2]Consultoria!#REF!</definedName>
    <definedName name="_____JUN99" localSheetId="3">[2]Consultoria!#REF!</definedName>
    <definedName name="_____JUN99">[2]Consultoria!#REF!</definedName>
    <definedName name="_____MAI95" localSheetId="4">[2]Consultoria!#REF!</definedName>
    <definedName name="_____MAI95" localSheetId="3">[2]Consultoria!#REF!</definedName>
    <definedName name="_____MAI95">[2]Consultoria!#REF!</definedName>
    <definedName name="_____MAI96" localSheetId="4">[2]Consultoria!#REF!</definedName>
    <definedName name="_____MAI96" localSheetId="3">[2]Consultoria!#REF!</definedName>
    <definedName name="_____MAI96">[2]Consultoria!#REF!</definedName>
    <definedName name="_____MAI97" localSheetId="4">[2]Consultoria!#REF!</definedName>
    <definedName name="_____MAI97" localSheetId="3">[2]Consultoria!#REF!</definedName>
    <definedName name="_____MAI97">[2]Consultoria!#REF!</definedName>
    <definedName name="_____MAI98" localSheetId="4">[2]Consultoria!#REF!</definedName>
    <definedName name="_____MAI98" localSheetId="3">[2]Consultoria!#REF!</definedName>
    <definedName name="_____MAI98">[2]Consultoria!#REF!</definedName>
    <definedName name="_____MAI99" localSheetId="4">[2]Consultoria!#REF!</definedName>
    <definedName name="_____MAI99" localSheetId="3">[2]Consultoria!#REF!</definedName>
    <definedName name="_____MAI99">[2]Consultoria!#REF!</definedName>
    <definedName name="_____MAR95" localSheetId="4">[2]Consultoria!#REF!</definedName>
    <definedName name="_____MAR95" localSheetId="3">[2]Consultoria!#REF!</definedName>
    <definedName name="_____MAR95">[2]Consultoria!#REF!</definedName>
    <definedName name="_____MAR96" localSheetId="4">[2]Consultoria!#REF!</definedName>
    <definedName name="_____MAR96" localSheetId="3">[2]Consultoria!#REF!</definedName>
    <definedName name="_____MAR96">[2]Consultoria!#REF!</definedName>
    <definedName name="_____MAR97" localSheetId="4">[2]Consultoria!#REF!</definedName>
    <definedName name="_____MAR97" localSheetId="3">[2]Consultoria!#REF!</definedName>
    <definedName name="_____MAR97">[2]Consultoria!#REF!</definedName>
    <definedName name="_____MAR98" localSheetId="4">[2]Consultoria!#REF!</definedName>
    <definedName name="_____MAR98" localSheetId="3">[2]Consultoria!#REF!</definedName>
    <definedName name="_____MAR98">[2]Consultoria!#REF!</definedName>
    <definedName name="_____MAR99" localSheetId="4">[2]Consultoria!#REF!</definedName>
    <definedName name="_____MAR99" localSheetId="3">[2]Consultoria!#REF!</definedName>
    <definedName name="_____MAR99">[2]Consultoria!#REF!</definedName>
    <definedName name="_____NOV94" localSheetId="4">[2]Consultoria!#REF!</definedName>
    <definedName name="_____NOV94" localSheetId="3">[2]Consultoria!#REF!</definedName>
    <definedName name="_____NOV94">[2]Consultoria!#REF!</definedName>
    <definedName name="_____NOV95" localSheetId="4">[2]Consultoria!#REF!</definedName>
    <definedName name="_____NOV95" localSheetId="3">[2]Consultoria!#REF!</definedName>
    <definedName name="_____NOV95">[2]Consultoria!#REF!</definedName>
    <definedName name="_____NOV96" localSheetId="4">[2]Consultoria!#REF!</definedName>
    <definedName name="_____NOV96" localSheetId="3">[2]Consultoria!#REF!</definedName>
    <definedName name="_____NOV96">[2]Consultoria!#REF!</definedName>
    <definedName name="_____NOV97" localSheetId="4">[2]Consultoria!#REF!</definedName>
    <definedName name="_____NOV97" localSheetId="3">[2]Consultoria!#REF!</definedName>
    <definedName name="_____NOV97">[2]Consultoria!#REF!</definedName>
    <definedName name="_____NOV98" localSheetId="4">[2]Consultoria!#REF!</definedName>
    <definedName name="_____NOV98" localSheetId="3">[2]Consultoria!#REF!</definedName>
    <definedName name="_____NOV98">[2]Consultoria!#REF!</definedName>
    <definedName name="_____NOV99" localSheetId="4">[2]Consultoria!#REF!</definedName>
    <definedName name="_____NOV99" localSheetId="3">[2]Consultoria!#REF!</definedName>
    <definedName name="_____NOV99">[2]Consultoria!#REF!</definedName>
    <definedName name="_____OUT94" localSheetId="4">[2]Consultoria!#REF!</definedName>
    <definedName name="_____OUT94" localSheetId="3">[2]Consultoria!#REF!</definedName>
    <definedName name="_____OUT94">[2]Consultoria!#REF!</definedName>
    <definedName name="_____OUT95" localSheetId="4">[2]Consultoria!#REF!</definedName>
    <definedName name="_____OUT95" localSheetId="3">[2]Consultoria!#REF!</definedName>
    <definedName name="_____OUT95">[2]Consultoria!#REF!</definedName>
    <definedName name="_____OUT96" localSheetId="4">[2]Consultoria!#REF!</definedName>
    <definedName name="_____OUT96" localSheetId="3">[2]Consultoria!#REF!</definedName>
    <definedName name="_____OUT96">[2]Consultoria!#REF!</definedName>
    <definedName name="_____OUT97" localSheetId="4">[2]Consultoria!#REF!</definedName>
    <definedName name="_____OUT97" localSheetId="3">[2]Consultoria!#REF!</definedName>
    <definedName name="_____OUT97">[2]Consultoria!#REF!</definedName>
    <definedName name="_____OUT98" localSheetId="9" hidden="1">{#N/A,#N/A,TRUE,"Serviços"}</definedName>
    <definedName name="_____OUT98" localSheetId="4">[2]Consultoria!#REF!</definedName>
    <definedName name="_____OUT98" localSheetId="8" hidden="1">{#N/A,#N/A,TRUE,"Serviços"}</definedName>
    <definedName name="_____OUT98" localSheetId="3">[2]Consultoria!#REF!</definedName>
    <definedName name="_____OUT98">[2]Consultoria!#REF!</definedName>
    <definedName name="_____OUT99" localSheetId="4">[2]Consultoria!#REF!</definedName>
    <definedName name="_____OUT99" localSheetId="3">[2]Consultoria!#REF!</definedName>
    <definedName name="_____OUT99">[2]Consultoria!#REF!</definedName>
    <definedName name="_____PL1">#REF!</definedName>
    <definedName name="_____r">#REF!</definedName>
    <definedName name="_____Rbv1">'[14]Página 16'!$C$3:$C$7</definedName>
    <definedName name="_____SET94" localSheetId="4">[2]Consultoria!#REF!</definedName>
    <definedName name="_____SET94" localSheetId="3">[2]Consultoria!#REF!</definedName>
    <definedName name="_____SET94">[2]Consultoria!#REF!</definedName>
    <definedName name="_____SET95" localSheetId="4">[2]Consultoria!#REF!</definedName>
    <definedName name="_____SET95" localSheetId="3">[2]Consultoria!#REF!</definedName>
    <definedName name="_____SET95">[2]Consultoria!#REF!</definedName>
    <definedName name="_____SET96" localSheetId="4">[2]Consultoria!#REF!</definedName>
    <definedName name="_____SET96" localSheetId="3">[2]Consultoria!#REF!</definedName>
    <definedName name="_____SET96">[2]Consultoria!#REF!</definedName>
    <definedName name="_____SET97" localSheetId="4">[2]Consultoria!#REF!</definedName>
    <definedName name="_____SET97" localSheetId="3">[2]Consultoria!#REF!</definedName>
    <definedName name="_____SET97">[2]Consultoria!#REF!</definedName>
    <definedName name="_____SET98" localSheetId="4">[2]Consultoria!#REF!</definedName>
    <definedName name="_____SET98" localSheetId="3">[2]Consultoria!#REF!</definedName>
    <definedName name="_____SET98">[2]Consultoria!#REF!</definedName>
    <definedName name="_____SET99" localSheetId="4">[2]Consultoria!#REF!</definedName>
    <definedName name="_____SET99" localSheetId="3">[2]Consultoria!#REF!</definedName>
    <definedName name="_____SET99">[2]Consultoria!#REF!</definedName>
    <definedName name="_____tt1" localSheetId="9">'CURVA ABC'!_____tt1</definedName>
    <definedName name="_____tt1" localSheetId="8">PARETO!_____tt1</definedName>
    <definedName name="_____tt1">[0]!_____tt1</definedName>
    <definedName name="_____tx1" localSheetId="4">[3]PLANIL!#REF!</definedName>
    <definedName name="_____tx1" localSheetId="3">[3]PLANIL!#REF!</definedName>
    <definedName name="_____tx1">[3]PLANIL!#REF!</definedName>
    <definedName name="____ABR95" localSheetId="9">[1]Consultoria!#REF!</definedName>
    <definedName name="____ABR95" localSheetId="4">[2]Consultoria!#REF!</definedName>
    <definedName name="____ABR95" localSheetId="8">[1]Consultoria!#REF!</definedName>
    <definedName name="____ABR95" localSheetId="3">[2]Consultoria!#REF!</definedName>
    <definedName name="____ABR95">[2]Consultoria!#REF!</definedName>
    <definedName name="____ABR96" localSheetId="9">[1]Consultoria!#REF!</definedName>
    <definedName name="____ABR96" localSheetId="4">[2]Consultoria!#REF!</definedName>
    <definedName name="____ABR96" localSheetId="8">[1]Consultoria!#REF!</definedName>
    <definedName name="____ABR96" localSheetId="3">[2]Consultoria!#REF!</definedName>
    <definedName name="____ABR96">[2]Consultoria!#REF!</definedName>
    <definedName name="____ABR97" localSheetId="9">[1]Consultoria!#REF!</definedName>
    <definedName name="____ABR97" localSheetId="4">[2]Consultoria!#REF!</definedName>
    <definedName name="____ABR97" localSheetId="8">[1]Consultoria!#REF!</definedName>
    <definedName name="____ABR97" localSheetId="3">[2]Consultoria!#REF!</definedName>
    <definedName name="____ABR97">[2]Consultoria!#REF!</definedName>
    <definedName name="____ABR98" localSheetId="9">[1]Consultoria!#REF!</definedName>
    <definedName name="____ABR98" localSheetId="4">[2]Consultoria!#REF!</definedName>
    <definedName name="____ABR98" localSheetId="8">[1]Consultoria!#REF!</definedName>
    <definedName name="____ABR98" localSheetId="3">[2]Consultoria!#REF!</definedName>
    <definedName name="____ABR98">[2]Consultoria!#REF!</definedName>
    <definedName name="____ABR99" localSheetId="9">[1]Consultoria!#REF!</definedName>
    <definedName name="____ABR99" localSheetId="4">[2]Consultoria!#REF!</definedName>
    <definedName name="____ABR99" localSheetId="8">[1]Consultoria!#REF!</definedName>
    <definedName name="____ABR99" localSheetId="3">[2]Consultoria!#REF!</definedName>
    <definedName name="____ABR99">[2]Consultoria!#REF!</definedName>
    <definedName name="____AGO95" localSheetId="9">[1]Consultoria!#REF!</definedName>
    <definedName name="____AGO95" localSheetId="4">[2]Consultoria!#REF!</definedName>
    <definedName name="____AGO95" localSheetId="8">[1]Consultoria!#REF!</definedName>
    <definedName name="____AGO95" localSheetId="3">[2]Consultoria!#REF!</definedName>
    <definedName name="____AGO95">[2]Consultoria!#REF!</definedName>
    <definedName name="____AGO96" localSheetId="9">[1]Consultoria!#REF!</definedName>
    <definedName name="____AGO96" localSheetId="4">[2]Consultoria!#REF!</definedName>
    <definedName name="____AGO96" localSheetId="8">[1]Consultoria!#REF!</definedName>
    <definedName name="____AGO96" localSheetId="3">[2]Consultoria!#REF!</definedName>
    <definedName name="____AGO96">[2]Consultoria!#REF!</definedName>
    <definedName name="____AGO97" localSheetId="9">[1]Consultoria!#REF!</definedName>
    <definedName name="____AGO97" localSheetId="4">[2]Consultoria!#REF!</definedName>
    <definedName name="____AGO97" localSheetId="8">[1]Consultoria!#REF!</definedName>
    <definedName name="____AGO97" localSheetId="3">[2]Consultoria!#REF!</definedName>
    <definedName name="____AGO97">[2]Consultoria!#REF!</definedName>
    <definedName name="____AGO98" localSheetId="9">[1]Consultoria!#REF!</definedName>
    <definedName name="____AGO98" localSheetId="4">[2]Consultoria!#REF!</definedName>
    <definedName name="____AGO98" localSheetId="8">[1]Consultoria!#REF!</definedName>
    <definedName name="____AGO98" localSheetId="3">[2]Consultoria!#REF!</definedName>
    <definedName name="____AGO98">[2]Consultoria!#REF!</definedName>
    <definedName name="____AGO99" localSheetId="9">[1]Consultoria!#REF!</definedName>
    <definedName name="____AGO99" localSheetId="4">[2]Consultoria!#REF!</definedName>
    <definedName name="____AGO99" localSheetId="8">[1]Consultoria!#REF!</definedName>
    <definedName name="____AGO99" localSheetId="3">[2]Consultoria!#REF!</definedName>
    <definedName name="____AGO99">[2]Consultoria!#REF!</definedName>
    <definedName name="____DEZ94" localSheetId="9">[1]Consultoria!#REF!</definedName>
    <definedName name="____DEZ94" localSheetId="4">[2]Consultoria!#REF!</definedName>
    <definedName name="____DEZ94" localSheetId="8">[1]Consultoria!#REF!</definedName>
    <definedName name="____DEZ94" localSheetId="3">[2]Consultoria!#REF!</definedName>
    <definedName name="____DEZ94">[2]Consultoria!#REF!</definedName>
    <definedName name="____DEZ95" localSheetId="9">[1]Consultoria!#REF!</definedName>
    <definedName name="____DEZ95" localSheetId="4">[2]Consultoria!#REF!</definedName>
    <definedName name="____DEZ95" localSheetId="8">[1]Consultoria!#REF!</definedName>
    <definedName name="____DEZ95" localSheetId="3">[2]Consultoria!#REF!</definedName>
    <definedName name="____DEZ95">[2]Consultoria!#REF!</definedName>
    <definedName name="____DEZ96" localSheetId="9">[1]Consultoria!#REF!</definedName>
    <definedName name="____DEZ96" localSheetId="4">[2]Consultoria!#REF!</definedName>
    <definedName name="____DEZ96" localSheetId="8">[1]Consultoria!#REF!</definedName>
    <definedName name="____DEZ96" localSheetId="3">[2]Consultoria!#REF!</definedName>
    <definedName name="____DEZ96">[2]Consultoria!#REF!</definedName>
    <definedName name="____DEZ97" localSheetId="9">[1]Consultoria!#REF!</definedName>
    <definedName name="____DEZ97" localSheetId="4">[2]Consultoria!#REF!</definedName>
    <definedName name="____DEZ97" localSheetId="8">[1]Consultoria!#REF!</definedName>
    <definedName name="____DEZ97" localSheetId="3">[2]Consultoria!#REF!</definedName>
    <definedName name="____DEZ97">[2]Consultoria!#REF!</definedName>
    <definedName name="____DEZ98" localSheetId="9">[1]Consultoria!#REF!</definedName>
    <definedName name="____DEZ98" localSheetId="4">[2]Consultoria!#REF!</definedName>
    <definedName name="____DEZ98" localSheetId="8">[1]Consultoria!#REF!</definedName>
    <definedName name="____DEZ98" localSheetId="3">[2]Consultoria!#REF!</definedName>
    <definedName name="____DEZ98">[2]Consultoria!#REF!</definedName>
    <definedName name="____DEZ99" localSheetId="9">[1]Consultoria!#REF!</definedName>
    <definedName name="____DEZ99" localSheetId="4">[2]Consultoria!#REF!</definedName>
    <definedName name="____DEZ99" localSheetId="8">[1]Consultoria!#REF!</definedName>
    <definedName name="____DEZ99" localSheetId="3">[2]Consultoria!#REF!</definedName>
    <definedName name="____DEZ99">[2]Consultoria!#REF!</definedName>
    <definedName name="____E112803" localSheetId="4">[4]Composição_Playground!#REF!</definedName>
    <definedName name="____E112803" localSheetId="3">[4]Composição_Playground!#REF!</definedName>
    <definedName name="____E112803">[4]Composição_Playground!#REF!</definedName>
    <definedName name="____FEV95" localSheetId="9">[1]Consultoria!#REF!</definedName>
    <definedName name="____FEV95" localSheetId="4">[2]Consultoria!#REF!</definedName>
    <definedName name="____FEV95" localSheetId="8">[1]Consultoria!#REF!</definedName>
    <definedName name="____FEV95" localSheetId="3">[2]Consultoria!#REF!</definedName>
    <definedName name="____FEV95">[2]Consultoria!#REF!</definedName>
    <definedName name="____FEV96" localSheetId="9">[1]Consultoria!#REF!</definedName>
    <definedName name="____FEV96" localSheetId="4">[2]Consultoria!#REF!</definedName>
    <definedName name="____FEV96" localSheetId="8">[1]Consultoria!#REF!</definedName>
    <definedName name="____FEV96" localSheetId="3">[2]Consultoria!#REF!</definedName>
    <definedName name="____FEV96">[2]Consultoria!#REF!</definedName>
    <definedName name="____FEV97" localSheetId="9">[1]Consultoria!#REF!</definedName>
    <definedName name="____FEV97" localSheetId="4">[2]Consultoria!#REF!</definedName>
    <definedName name="____FEV97" localSheetId="8">[1]Consultoria!#REF!</definedName>
    <definedName name="____FEV97" localSheetId="3">[2]Consultoria!#REF!</definedName>
    <definedName name="____FEV97">[2]Consultoria!#REF!</definedName>
    <definedName name="____FEV98" localSheetId="9">[1]Consultoria!#REF!</definedName>
    <definedName name="____FEV98" localSheetId="4">[2]Consultoria!#REF!</definedName>
    <definedName name="____FEV98" localSheetId="8">[1]Consultoria!#REF!</definedName>
    <definedName name="____FEV98" localSheetId="3">[2]Consultoria!#REF!</definedName>
    <definedName name="____FEV98">[2]Consultoria!#REF!</definedName>
    <definedName name="____FEV99" localSheetId="9">[1]Consultoria!#REF!</definedName>
    <definedName name="____FEV99" localSheetId="4">[2]Consultoria!#REF!</definedName>
    <definedName name="____FEV99" localSheetId="8">[1]Consultoria!#REF!</definedName>
    <definedName name="____FEV99" localSheetId="3">[2]Consultoria!#REF!</definedName>
    <definedName name="____FEV99">[2]Consultoria!#REF!</definedName>
    <definedName name="____JAN95" localSheetId="9">[1]Consultoria!#REF!</definedName>
    <definedName name="____JAN95" localSheetId="4">[2]Consultoria!#REF!</definedName>
    <definedName name="____JAN95" localSheetId="8">[1]Consultoria!#REF!</definedName>
    <definedName name="____JAN95" localSheetId="3">[2]Consultoria!#REF!</definedName>
    <definedName name="____JAN95">[2]Consultoria!#REF!</definedName>
    <definedName name="____JAN96" localSheetId="9">[1]Consultoria!#REF!</definedName>
    <definedName name="____JAN96" localSheetId="4">[2]Consultoria!#REF!</definedName>
    <definedName name="____JAN96" localSheetId="8">[1]Consultoria!#REF!</definedName>
    <definedName name="____JAN96" localSheetId="3">[2]Consultoria!#REF!</definedName>
    <definedName name="____JAN96">[2]Consultoria!#REF!</definedName>
    <definedName name="____JAN97" localSheetId="9">[1]Consultoria!#REF!</definedName>
    <definedName name="____JAN97" localSheetId="4">[2]Consultoria!#REF!</definedName>
    <definedName name="____JAN97" localSheetId="8">[1]Consultoria!#REF!</definedName>
    <definedName name="____JAN97" localSheetId="3">[2]Consultoria!#REF!</definedName>
    <definedName name="____JAN97">[2]Consultoria!#REF!</definedName>
    <definedName name="____JAN98" localSheetId="9">[1]Consultoria!#REF!</definedName>
    <definedName name="____JAN98" localSheetId="4">[2]Consultoria!#REF!</definedName>
    <definedName name="____JAN98" localSheetId="8">[1]Consultoria!#REF!</definedName>
    <definedName name="____JAN98" localSheetId="3">[2]Consultoria!#REF!</definedName>
    <definedName name="____JAN98">[2]Consultoria!#REF!</definedName>
    <definedName name="____JAN99" localSheetId="9">[1]Consultoria!#REF!</definedName>
    <definedName name="____JAN99" localSheetId="4">[2]Consultoria!#REF!</definedName>
    <definedName name="____JAN99" localSheetId="8">[1]Consultoria!#REF!</definedName>
    <definedName name="____JAN99" localSheetId="3">[2]Consultoria!#REF!</definedName>
    <definedName name="____JAN99">[2]Consultoria!#REF!</definedName>
    <definedName name="____JUL95" localSheetId="9">[1]Consultoria!#REF!</definedName>
    <definedName name="____JUL95" localSheetId="4">[2]Consultoria!#REF!</definedName>
    <definedName name="____JUL95" localSheetId="8">[1]Consultoria!#REF!</definedName>
    <definedName name="____JUL95" localSheetId="3">[2]Consultoria!#REF!</definedName>
    <definedName name="____JUL95">[2]Consultoria!#REF!</definedName>
    <definedName name="____JUL96" localSheetId="9">[1]Consultoria!#REF!</definedName>
    <definedName name="____JUL96" localSheetId="4">[2]Consultoria!#REF!</definedName>
    <definedName name="____JUL96" localSheetId="8">[1]Consultoria!#REF!</definedName>
    <definedName name="____JUL96" localSheetId="3">[2]Consultoria!#REF!</definedName>
    <definedName name="____JUL96">[2]Consultoria!#REF!</definedName>
    <definedName name="____JUL97" localSheetId="9">[1]Consultoria!#REF!</definedName>
    <definedName name="____JUL97" localSheetId="4">[2]Consultoria!#REF!</definedName>
    <definedName name="____JUL97" localSheetId="8">[1]Consultoria!#REF!</definedName>
    <definedName name="____JUL97" localSheetId="3">[2]Consultoria!#REF!</definedName>
    <definedName name="____JUL97">[2]Consultoria!#REF!</definedName>
    <definedName name="____JUL98" localSheetId="9">[1]Consultoria!#REF!</definedName>
    <definedName name="____JUL98" localSheetId="4">[2]Consultoria!#REF!</definedName>
    <definedName name="____JUL98" localSheetId="8">[1]Consultoria!#REF!</definedName>
    <definedName name="____JUL98" localSheetId="3">[2]Consultoria!#REF!</definedName>
    <definedName name="____JUL98">[2]Consultoria!#REF!</definedName>
    <definedName name="____JUL99" localSheetId="9">[1]Consultoria!#REF!</definedName>
    <definedName name="____JUL99" localSheetId="4">[2]Consultoria!#REF!</definedName>
    <definedName name="____JUL99" localSheetId="8">[1]Consultoria!#REF!</definedName>
    <definedName name="____JUL99" localSheetId="3">[2]Consultoria!#REF!</definedName>
    <definedName name="____JUL99">[2]Consultoria!#REF!</definedName>
    <definedName name="____JUN95" localSheetId="9">[1]Consultoria!#REF!</definedName>
    <definedName name="____JUN95" localSheetId="4">[2]Consultoria!#REF!</definedName>
    <definedName name="____JUN95" localSheetId="8">[1]Consultoria!#REF!</definedName>
    <definedName name="____JUN95" localSheetId="3">[2]Consultoria!#REF!</definedName>
    <definedName name="____JUN95">[2]Consultoria!#REF!</definedName>
    <definedName name="____JUN96" localSheetId="9">[1]Consultoria!#REF!</definedName>
    <definedName name="____JUN96" localSheetId="4">[2]Consultoria!#REF!</definedName>
    <definedName name="____JUN96" localSheetId="8">[1]Consultoria!#REF!</definedName>
    <definedName name="____JUN96" localSheetId="3">[2]Consultoria!#REF!</definedName>
    <definedName name="____JUN96">[2]Consultoria!#REF!</definedName>
    <definedName name="____JUN97" localSheetId="9">[1]Consultoria!#REF!</definedName>
    <definedName name="____JUN97" localSheetId="4">[2]Consultoria!#REF!</definedName>
    <definedName name="____JUN97" localSheetId="8">[1]Consultoria!#REF!</definedName>
    <definedName name="____JUN97" localSheetId="3">[2]Consultoria!#REF!</definedName>
    <definedName name="____JUN97">[2]Consultoria!#REF!</definedName>
    <definedName name="____JUN98" localSheetId="9">[1]Consultoria!#REF!</definedName>
    <definedName name="____JUN98" localSheetId="4">[2]Consultoria!#REF!</definedName>
    <definedName name="____JUN98" localSheetId="8">[1]Consultoria!#REF!</definedName>
    <definedName name="____JUN98" localSheetId="3">[2]Consultoria!#REF!</definedName>
    <definedName name="____JUN98">[2]Consultoria!#REF!</definedName>
    <definedName name="____JUN99" localSheetId="9">[1]Consultoria!#REF!</definedName>
    <definedName name="____JUN99" localSheetId="4">[2]Consultoria!#REF!</definedName>
    <definedName name="____JUN99" localSheetId="8">[1]Consultoria!#REF!</definedName>
    <definedName name="____JUN99" localSheetId="3">[2]Consultoria!#REF!</definedName>
    <definedName name="____JUN99">[2]Consultoria!#REF!</definedName>
    <definedName name="____MAI95" localSheetId="9">[1]Consultoria!#REF!</definedName>
    <definedName name="____MAI95" localSheetId="4">[2]Consultoria!#REF!</definedName>
    <definedName name="____MAI95" localSheetId="8">[1]Consultoria!#REF!</definedName>
    <definedName name="____MAI95" localSheetId="3">[2]Consultoria!#REF!</definedName>
    <definedName name="____MAI95">[2]Consultoria!#REF!</definedName>
    <definedName name="____MAI96" localSheetId="9">[1]Consultoria!#REF!</definedName>
    <definedName name="____MAI96" localSheetId="4">[2]Consultoria!#REF!</definedName>
    <definedName name="____MAI96" localSheetId="8">[1]Consultoria!#REF!</definedName>
    <definedName name="____MAI96" localSheetId="3">[2]Consultoria!#REF!</definedName>
    <definedName name="____MAI96">[2]Consultoria!#REF!</definedName>
    <definedName name="____MAI97" localSheetId="9">[1]Consultoria!#REF!</definedName>
    <definedName name="____MAI97" localSheetId="4">[2]Consultoria!#REF!</definedName>
    <definedName name="____MAI97" localSheetId="8">[1]Consultoria!#REF!</definedName>
    <definedName name="____MAI97" localSheetId="3">[2]Consultoria!#REF!</definedName>
    <definedName name="____MAI97">[2]Consultoria!#REF!</definedName>
    <definedName name="____MAI98" localSheetId="9">[1]Consultoria!#REF!</definedName>
    <definedName name="____MAI98" localSheetId="4">[2]Consultoria!#REF!</definedName>
    <definedName name="____MAI98" localSheetId="8">[1]Consultoria!#REF!</definedName>
    <definedName name="____MAI98" localSheetId="3">[2]Consultoria!#REF!</definedName>
    <definedName name="____MAI98">[2]Consultoria!#REF!</definedName>
    <definedName name="____MAI99" localSheetId="9">[1]Consultoria!#REF!</definedName>
    <definedName name="____MAI99" localSheetId="4">[2]Consultoria!#REF!</definedName>
    <definedName name="____MAI99" localSheetId="8">[1]Consultoria!#REF!</definedName>
    <definedName name="____MAI99" localSheetId="3">[2]Consultoria!#REF!</definedName>
    <definedName name="____MAI99">[2]Consultoria!#REF!</definedName>
    <definedName name="____MAR95" localSheetId="9">[1]Consultoria!#REF!</definedName>
    <definedName name="____MAR95" localSheetId="4">[2]Consultoria!#REF!</definedName>
    <definedName name="____MAR95" localSheetId="8">[1]Consultoria!#REF!</definedName>
    <definedName name="____MAR95" localSheetId="3">[2]Consultoria!#REF!</definedName>
    <definedName name="____MAR95">[2]Consultoria!#REF!</definedName>
    <definedName name="____MAR96" localSheetId="9">[1]Consultoria!#REF!</definedName>
    <definedName name="____MAR96" localSheetId="4">[2]Consultoria!#REF!</definedName>
    <definedName name="____MAR96" localSheetId="8">[1]Consultoria!#REF!</definedName>
    <definedName name="____MAR96" localSheetId="3">[2]Consultoria!#REF!</definedName>
    <definedName name="____MAR96">[2]Consultoria!#REF!</definedName>
    <definedName name="____MAR97" localSheetId="9">[1]Consultoria!#REF!</definedName>
    <definedName name="____MAR97" localSheetId="4">[2]Consultoria!#REF!</definedName>
    <definedName name="____MAR97" localSheetId="8">[1]Consultoria!#REF!</definedName>
    <definedName name="____MAR97" localSheetId="3">[2]Consultoria!#REF!</definedName>
    <definedName name="____MAR97">[2]Consultoria!#REF!</definedName>
    <definedName name="____MAR98" localSheetId="9">[1]Consultoria!#REF!</definedName>
    <definedName name="____MAR98" localSheetId="4">[2]Consultoria!#REF!</definedName>
    <definedName name="____MAR98" localSheetId="8">[1]Consultoria!#REF!</definedName>
    <definedName name="____MAR98" localSheetId="3">[2]Consultoria!#REF!</definedName>
    <definedName name="____MAR98">[2]Consultoria!#REF!</definedName>
    <definedName name="____MAR99" localSheetId="9">[1]Consultoria!#REF!</definedName>
    <definedName name="____MAR99" localSheetId="4">[2]Consultoria!#REF!</definedName>
    <definedName name="____MAR99" localSheetId="8">[1]Consultoria!#REF!</definedName>
    <definedName name="____MAR99" localSheetId="3">[2]Consultoria!#REF!</definedName>
    <definedName name="____MAR99">[2]Consultoria!#REF!</definedName>
    <definedName name="____NOV94" localSheetId="9">[1]Consultoria!#REF!</definedName>
    <definedName name="____NOV94" localSheetId="4">[2]Consultoria!#REF!</definedName>
    <definedName name="____NOV94" localSheetId="8">[1]Consultoria!#REF!</definedName>
    <definedName name="____NOV94" localSheetId="3">[2]Consultoria!#REF!</definedName>
    <definedName name="____NOV94">[2]Consultoria!#REF!</definedName>
    <definedName name="____NOV95" localSheetId="9">[1]Consultoria!#REF!</definedName>
    <definedName name="____NOV95" localSheetId="4">[2]Consultoria!#REF!</definedName>
    <definedName name="____NOV95" localSheetId="8">[1]Consultoria!#REF!</definedName>
    <definedName name="____NOV95" localSheetId="3">[2]Consultoria!#REF!</definedName>
    <definedName name="____NOV95">[2]Consultoria!#REF!</definedName>
    <definedName name="____NOV96" localSheetId="9">[1]Consultoria!#REF!</definedName>
    <definedName name="____NOV96" localSheetId="4">[2]Consultoria!#REF!</definedName>
    <definedName name="____NOV96" localSheetId="8">[1]Consultoria!#REF!</definedName>
    <definedName name="____NOV96" localSheetId="3">[2]Consultoria!#REF!</definedName>
    <definedName name="____NOV96">[2]Consultoria!#REF!</definedName>
    <definedName name="____NOV97" localSheetId="9">[1]Consultoria!#REF!</definedName>
    <definedName name="____NOV97" localSheetId="4">[2]Consultoria!#REF!</definedName>
    <definedName name="____NOV97" localSheetId="8">[1]Consultoria!#REF!</definedName>
    <definedName name="____NOV97" localSheetId="3">[2]Consultoria!#REF!</definedName>
    <definedName name="____NOV97">[2]Consultoria!#REF!</definedName>
    <definedName name="____NOV98" localSheetId="9">[1]Consultoria!#REF!</definedName>
    <definedName name="____NOV98" localSheetId="4">[2]Consultoria!#REF!</definedName>
    <definedName name="____NOV98" localSheetId="8">[1]Consultoria!#REF!</definedName>
    <definedName name="____NOV98" localSheetId="3">[2]Consultoria!#REF!</definedName>
    <definedName name="____NOV98">[2]Consultoria!#REF!</definedName>
    <definedName name="____NOV99" localSheetId="9">[1]Consultoria!#REF!</definedName>
    <definedName name="____NOV99" localSheetId="4">[2]Consultoria!#REF!</definedName>
    <definedName name="____NOV99" localSheetId="8">[1]Consultoria!#REF!</definedName>
    <definedName name="____NOV99" localSheetId="3">[2]Consultoria!#REF!</definedName>
    <definedName name="____NOV99">[2]Consultoria!#REF!</definedName>
    <definedName name="____OUT94" localSheetId="9">[1]Consultoria!#REF!</definedName>
    <definedName name="____OUT94" localSheetId="4">[2]Consultoria!#REF!</definedName>
    <definedName name="____OUT94" localSheetId="8">[1]Consultoria!#REF!</definedName>
    <definedName name="____OUT94" localSheetId="3">[2]Consultoria!#REF!</definedName>
    <definedName name="____OUT94">[2]Consultoria!#REF!</definedName>
    <definedName name="____OUT95" localSheetId="9">[1]Consultoria!#REF!</definedName>
    <definedName name="____OUT95" localSheetId="4">[2]Consultoria!#REF!</definedName>
    <definedName name="____OUT95" localSheetId="8">[1]Consultoria!#REF!</definedName>
    <definedName name="____OUT95" localSheetId="3">[2]Consultoria!#REF!</definedName>
    <definedName name="____OUT95">[2]Consultoria!#REF!</definedName>
    <definedName name="____OUT96" localSheetId="9">[1]Consultoria!#REF!</definedName>
    <definedName name="____OUT96" localSheetId="4">[2]Consultoria!#REF!</definedName>
    <definedName name="____OUT96" localSheetId="8">[1]Consultoria!#REF!</definedName>
    <definedName name="____OUT96" localSheetId="3">[2]Consultoria!#REF!</definedName>
    <definedName name="____OUT96">[2]Consultoria!#REF!</definedName>
    <definedName name="____OUT97" localSheetId="9">[1]Consultoria!#REF!</definedName>
    <definedName name="____OUT97" localSheetId="4">[2]Consultoria!#REF!</definedName>
    <definedName name="____OUT97" localSheetId="8">[1]Consultoria!#REF!</definedName>
    <definedName name="____OUT97" localSheetId="3">[2]Consultoria!#REF!</definedName>
    <definedName name="____OUT97">[2]Consultoria!#REF!</definedName>
    <definedName name="____OUT98" localSheetId="9" hidden="1">{#N/A,#N/A,TRUE,"Serviços"}</definedName>
    <definedName name="____OUT98" localSheetId="4">[2]Consultoria!#REF!</definedName>
    <definedName name="____OUT98" localSheetId="8" hidden="1">{#N/A,#N/A,TRUE,"Serviços"}</definedName>
    <definedName name="____OUT98" localSheetId="3">[2]Consultoria!#REF!</definedName>
    <definedName name="____OUT98">[2]Consultoria!#REF!</definedName>
    <definedName name="____OUT99" localSheetId="9">[1]Consultoria!#REF!</definedName>
    <definedName name="____OUT99" localSheetId="4">[2]Consultoria!#REF!</definedName>
    <definedName name="____OUT99" localSheetId="8">[1]Consultoria!#REF!</definedName>
    <definedName name="____OUT99" localSheetId="3">[2]Consultoria!#REF!</definedName>
    <definedName name="____OUT99">[2]Consultoria!#REF!</definedName>
    <definedName name="____PL1">#REF!</definedName>
    <definedName name="____r">#REF!</definedName>
    <definedName name="____Rbv1">'[14]Página 16'!$C$3:$C$7</definedName>
    <definedName name="____s0" localSheetId="9">'CURVA ABC'!____s0</definedName>
    <definedName name="____s0" localSheetId="8">PARETO!____s0</definedName>
    <definedName name="____s0">[0]!____s0</definedName>
    <definedName name="____SET94" localSheetId="9">[1]Consultoria!#REF!</definedName>
    <definedName name="____SET94" localSheetId="4">[2]Consultoria!#REF!</definedName>
    <definedName name="____SET94" localSheetId="8">[1]Consultoria!#REF!</definedName>
    <definedName name="____SET94" localSheetId="3">[2]Consultoria!#REF!</definedName>
    <definedName name="____SET94">[2]Consultoria!#REF!</definedName>
    <definedName name="____SET95" localSheetId="9">[1]Consultoria!#REF!</definedName>
    <definedName name="____SET95" localSheetId="4">[2]Consultoria!#REF!</definedName>
    <definedName name="____SET95" localSheetId="8">[1]Consultoria!#REF!</definedName>
    <definedName name="____SET95" localSheetId="3">[2]Consultoria!#REF!</definedName>
    <definedName name="____SET95">[2]Consultoria!#REF!</definedName>
    <definedName name="____SET96" localSheetId="9">[1]Consultoria!#REF!</definedName>
    <definedName name="____SET96" localSheetId="4">[2]Consultoria!#REF!</definedName>
    <definedName name="____SET96" localSheetId="8">[1]Consultoria!#REF!</definedName>
    <definedName name="____SET96" localSheetId="3">[2]Consultoria!#REF!</definedName>
    <definedName name="____SET96">[2]Consultoria!#REF!</definedName>
    <definedName name="____SET97" localSheetId="9">[1]Consultoria!#REF!</definedName>
    <definedName name="____SET97" localSheetId="4">[2]Consultoria!#REF!</definedName>
    <definedName name="____SET97" localSheetId="8">[1]Consultoria!#REF!</definedName>
    <definedName name="____SET97" localSheetId="3">[2]Consultoria!#REF!</definedName>
    <definedName name="____SET97">[2]Consultoria!#REF!</definedName>
    <definedName name="____SET98" localSheetId="9">[1]Consultoria!#REF!</definedName>
    <definedName name="____SET98" localSheetId="4">[2]Consultoria!#REF!</definedName>
    <definedName name="____SET98" localSheetId="8">[1]Consultoria!#REF!</definedName>
    <definedName name="____SET98" localSheetId="3">[2]Consultoria!#REF!</definedName>
    <definedName name="____SET98">[2]Consultoria!#REF!</definedName>
    <definedName name="____SET99" localSheetId="9">[1]Consultoria!#REF!</definedName>
    <definedName name="____SET99" localSheetId="4">[2]Consultoria!#REF!</definedName>
    <definedName name="____SET99" localSheetId="8">[1]Consultoria!#REF!</definedName>
    <definedName name="____SET99" localSheetId="3">[2]Consultoria!#REF!</definedName>
    <definedName name="____SET99">[2]Consultoria!#REF!</definedName>
    <definedName name="____tt1" localSheetId="9">'CURVA ABC'!____tt1</definedName>
    <definedName name="____tt1" localSheetId="8">PARETO!____tt1</definedName>
    <definedName name="____tt1">[0]!____tt1</definedName>
    <definedName name="____tx1" localSheetId="4">[3]PLANIL!#REF!</definedName>
    <definedName name="____tx1" localSheetId="3">[3]PLANIL!#REF!</definedName>
    <definedName name="____tx1">[3]PLANIL!#REF!</definedName>
    <definedName name="___ABR95" localSheetId="9">[1]Consultoria!#REF!</definedName>
    <definedName name="___ABR95" localSheetId="4">[1]Consultoria!#REF!</definedName>
    <definedName name="___ABR95" localSheetId="8">[1]Consultoria!#REF!</definedName>
    <definedName name="___ABR95" localSheetId="3">[1]Consultoria!#REF!</definedName>
    <definedName name="___ABR95">[1]Consultoria!#REF!</definedName>
    <definedName name="___ABR96" localSheetId="4">[1]Consultoria!#REF!</definedName>
    <definedName name="___ABR96" localSheetId="3">[1]Consultoria!#REF!</definedName>
    <definedName name="___ABR96">[1]Consultoria!#REF!</definedName>
    <definedName name="___ABR97" localSheetId="4">[1]Consultoria!#REF!</definedName>
    <definedName name="___ABR97" localSheetId="3">[1]Consultoria!#REF!</definedName>
    <definedName name="___ABR97">[1]Consultoria!#REF!</definedName>
    <definedName name="___ABR98" localSheetId="4">[1]Consultoria!#REF!</definedName>
    <definedName name="___ABR98" localSheetId="3">[1]Consultoria!#REF!</definedName>
    <definedName name="___ABR98">[1]Consultoria!#REF!</definedName>
    <definedName name="___ABR99" localSheetId="4">[1]Consultoria!#REF!</definedName>
    <definedName name="___ABR99" localSheetId="3">[1]Consultoria!#REF!</definedName>
    <definedName name="___ABR99">[1]Consultoria!#REF!</definedName>
    <definedName name="___AGO95" localSheetId="4">[1]Consultoria!#REF!</definedName>
    <definedName name="___AGO95" localSheetId="3">[1]Consultoria!#REF!</definedName>
    <definedName name="___AGO95">[1]Consultoria!#REF!</definedName>
    <definedName name="___AGO96" localSheetId="4">[1]Consultoria!#REF!</definedName>
    <definedName name="___AGO96" localSheetId="3">[1]Consultoria!#REF!</definedName>
    <definedName name="___AGO96">[1]Consultoria!#REF!</definedName>
    <definedName name="___AGO97" localSheetId="4">[1]Consultoria!#REF!</definedName>
    <definedName name="___AGO97" localSheetId="3">[1]Consultoria!#REF!</definedName>
    <definedName name="___AGO97">[1]Consultoria!#REF!</definedName>
    <definedName name="___AGO98" localSheetId="4">[1]Consultoria!#REF!</definedName>
    <definedName name="___AGO98" localSheetId="3">[1]Consultoria!#REF!</definedName>
    <definedName name="___AGO98">[1]Consultoria!#REF!</definedName>
    <definedName name="___AGO99" localSheetId="4">[1]Consultoria!#REF!</definedName>
    <definedName name="___AGO99" localSheetId="3">[1]Consultoria!#REF!</definedName>
    <definedName name="___AGO99">[1]Consultoria!#REF!</definedName>
    <definedName name="___DEZ94" localSheetId="4">[1]Consultoria!#REF!</definedName>
    <definedName name="___DEZ94" localSheetId="3">[1]Consultoria!#REF!</definedName>
    <definedName name="___DEZ94">[1]Consultoria!#REF!</definedName>
    <definedName name="___DEZ95" localSheetId="4">[1]Consultoria!#REF!</definedName>
    <definedName name="___DEZ95" localSheetId="3">[1]Consultoria!#REF!</definedName>
    <definedName name="___DEZ95">[1]Consultoria!#REF!</definedName>
    <definedName name="___DEZ96" localSheetId="4">[1]Consultoria!#REF!</definedName>
    <definedName name="___DEZ96" localSheetId="3">[1]Consultoria!#REF!</definedName>
    <definedName name="___DEZ96">[1]Consultoria!#REF!</definedName>
    <definedName name="___DEZ97" localSheetId="4">[1]Consultoria!#REF!</definedName>
    <definedName name="___DEZ97" localSheetId="3">[1]Consultoria!#REF!</definedName>
    <definedName name="___DEZ97">[1]Consultoria!#REF!</definedName>
    <definedName name="___DEZ98" localSheetId="4">[1]Consultoria!#REF!</definedName>
    <definedName name="___DEZ98" localSheetId="3">[1]Consultoria!#REF!</definedName>
    <definedName name="___DEZ98">[1]Consultoria!#REF!</definedName>
    <definedName name="___DEZ99" localSheetId="4">[1]Consultoria!#REF!</definedName>
    <definedName name="___DEZ99" localSheetId="3">[1]Consultoria!#REF!</definedName>
    <definedName name="___DEZ99">[1]Consultoria!#REF!</definedName>
    <definedName name="___E112803" localSheetId="4">[4]Composição_Playground!#REF!</definedName>
    <definedName name="___E112803" localSheetId="3">[4]Composição_Playground!#REF!</definedName>
    <definedName name="___E112803">[4]Composição_Playground!#REF!</definedName>
    <definedName name="___Ext2">'[13]P A T O 99 B'!#REF!</definedName>
    <definedName name="___FEV95" localSheetId="4">[1]Consultoria!#REF!</definedName>
    <definedName name="___FEV95" localSheetId="3">[1]Consultoria!#REF!</definedName>
    <definedName name="___FEV95">[1]Consultoria!#REF!</definedName>
    <definedName name="___FEV96" localSheetId="4">[1]Consultoria!#REF!</definedName>
    <definedName name="___FEV96" localSheetId="3">[1]Consultoria!#REF!</definedName>
    <definedName name="___FEV96">[1]Consultoria!#REF!</definedName>
    <definedName name="___FEV97" localSheetId="4">[1]Consultoria!#REF!</definedName>
    <definedName name="___FEV97" localSheetId="3">[1]Consultoria!#REF!</definedName>
    <definedName name="___FEV97">[1]Consultoria!#REF!</definedName>
    <definedName name="___FEV98" localSheetId="4">[1]Consultoria!#REF!</definedName>
    <definedName name="___FEV98" localSheetId="3">[1]Consultoria!#REF!</definedName>
    <definedName name="___FEV98">[1]Consultoria!#REF!</definedName>
    <definedName name="___FEV99" localSheetId="4">[1]Consultoria!#REF!</definedName>
    <definedName name="___FEV99" localSheetId="3">[1]Consultoria!#REF!</definedName>
    <definedName name="___FEV99">[1]Consultoria!#REF!</definedName>
    <definedName name="___JAN95" localSheetId="4">[1]Consultoria!#REF!</definedName>
    <definedName name="___JAN95" localSheetId="3">[1]Consultoria!#REF!</definedName>
    <definedName name="___JAN95">[1]Consultoria!#REF!</definedName>
    <definedName name="___JAN96" localSheetId="4">[1]Consultoria!#REF!</definedName>
    <definedName name="___JAN96" localSheetId="3">[1]Consultoria!#REF!</definedName>
    <definedName name="___JAN96">[1]Consultoria!#REF!</definedName>
    <definedName name="___JAN97" localSheetId="4">[1]Consultoria!#REF!</definedName>
    <definedName name="___JAN97" localSheetId="3">[1]Consultoria!#REF!</definedName>
    <definedName name="___JAN97">[1]Consultoria!#REF!</definedName>
    <definedName name="___JAN98" localSheetId="4">[1]Consultoria!#REF!</definedName>
    <definedName name="___JAN98" localSheetId="3">[1]Consultoria!#REF!</definedName>
    <definedName name="___JAN98">[1]Consultoria!#REF!</definedName>
    <definedName name="___JAN99" localSheetId="4">[1]Consultoria!#REF!</definedName>
    <definedName name="___JAN99" localSheetId="3">[1]Consultoria!#REF!</definedName>
    <definedName name="___JAN99">[1]Consultoria!#REF!</definedName>
    <definedName name="___JUL95" localSheetId="4">[1]Consultoria!#REF!</definedName>
    <definedName name="___JUL95" localSheetId="3">[1]Consultoria!#REF!</definedName>
    <definedName name="___JUL95">[1]Consultoria!#REF!</definedName>
    <definedName name="___JUL96" localSheetId="4">[1]Consultoria!#REF!</definedName>
    <definedName name="___JUL96" localSheetId="3">[1]Consultoria!#REF!</definedName>
    <definedName name="___JUL96">[1]Consultoria!#REF!</definedName>
    <definedName name="___JUL97" localSheetId="4">[1]Consultoria!#REF!</definedName>
    <definedName name="___JUL97" localSheetId="3">[1]Consultoria!#REF!</definedName>
    <definedName name="___JUL97">[1]Consultoria!#REF!</definedName>
    <definedName name="___JUL98" localSheetId="4">[1]Consultoria!#REF!</definedName>
    <definedName name="___JUL98" localSheetId="3">[1]Consultoria!#REF!</definedName>
    <definedName name="___JUL98">[1]Consultoria!#REF!</definedName>
    <definedName name="___JUL99" localSheetId="4">[1]Consultoria!#REF!</definedName>
    <definedName name="___JUL99" localSheetId="3">[1]Consultoria!#REF!</definedName>
    <definedName name="___JUL99">[1]Consultoria!#REF!</definedName>
    <definedName name="___JUN95" localSheetId="4">[1]Consultoria!#REF!</definedName>
    <definedName name="___JUN95" localSheetId="3">[1]Consultoria!#REF!</definedName>
    <definedName name="___JUN95">[1]Consultoria!#REF!</definedName>
    <definedName name="___JUN96" localSheetId="4">[1]Consultoria!#REF!</definedName>
    <definedName name="___JUN96" localSheetId="3">[1]Consultoria!#REF!</definedName>
    <definedName name="___JUN96">[1]Consultoria!#REF!</definedName>
    <definedName name="___JUN97" localSheetId="4">[1]Consultoria!#REF!</definedName>
    <definedName name="___JUN97" localSheetId="3">[1]Consultoria!#REF!</definedName>
    <definedName name="___JUN97">[1]Consultoria!#REF!</definedName>
    <definedName name="___JUN98" localSheetId="4">[1]Consultoria!#REF!</definedName>
    <definedName name="___JUN98" localSheetId="3">[1]Consultoria!#REF!</definedName>
    <definedName name="___JUN98">[1]Consultoria!#REF!</definedName>
    <definedName name="___JUN99" localSheetId="4">[1]Consultoria!#REF!</definedName>
    <definedName name="___JUN99" localSheetId="3">[1]Consultoria!#REF!</definedName>
    <definedName name="___JUN99">[1]Consultoria!#REF!</definedName>
    <definedName name="___MAI95" localSheetId="4">[1]Consultoria!#REF!</definedName>
    <definedName name="___MAI95" localSheetId="3">[1]Consultoria!#REF!</definedName>
    <definedName name="___MAI95">[1]Consultoria!#REF!</definedName>
    <definedName name="___MAI96" localSheetId="4">[1]Consultoria!#REF!</definedName>
    <definedName name="___MAI96" localSheetId="3">[1]Consultoria!#REF!</definedName>
    <definedName name="___MAI96">[1]Consultoria!#REF!</definedName>
    <definedName name="___MAI97" localSheetId="4">[1]Consultoria!#REF!</definedName>
    <definedName name="___MAI97" localSheetId="3">[1]Consultoria!#REF!</definedName>
    <definedName name="___MAI97">[1]Consultoria!#REF!</definedName>
    <definedName name="___MAI98" localSheetId="4">[1]Consultoria!#REF!</definedName>
    <definedName name="___MAI98" localSheetId="3">[1]Consultoria!#REF!</definedName>
    <definedName name="___MAI98">[1]Consultoria!#REF!</definedName>
    <definedName name="___MAI99" localSheetId="4">[1]Consultoria!#REF!</definedName>
    <definedName name="___MAI99" localSheetId="3">[1]Consultoria!#REF!</definedName>
    <definedName name="___MAI99">[1]Consultoria!#REF!</definedName>
    <definedName name="___MAR95" localSheetId="4">[1]Consultoria!#REF!</definedName>
    <definedName name="___MAR95" localSheetId="3">[1]Consultoria!#REF!</definedName>
    <definedName name="___MAR95">[1]Consultoria!#REF!</definedName>
    <definedName name="___MAR96" localSheetId="4">[1]Consultoria!#REF!</definedName>
    <definedName name="___MAR96" localSheetId="3">[1]Consultoria!#REF!</definedName>
    <definedName name="___MAR96">[1]Consultoria!#REF!</definedName>
    <definedName name="___MAR97" localSheetId="4">[1]Consultoria!#REF!</definedName>
    <definedName name="___MAR97" localSheetId="3">[1]Consultoria!#REF!</definedName>
    <definedName name="___MAR97">[1]Consultoria!#REF!</definedName>
    <definedName name="___MAR98" localSheetId="4">[1]Consultoria!#REF!</definedName>
    <definedName name="___MAR98" localSheetId="3">[1]Consultoria!#REF!</definedName>
    <definedName name="___MAR98">[1]Consultoria!#REF!</definedName>
    <definedName name="___MAR99" localSheetId="4">[1]Consultoria!#REF!</definedName>
    <definedName name="___MAR99" localSheetId="3">[1]Consultoria!#REF!</definedName>
    <definedName name="___MAR99">[1]Consultoria!#REF!</definedName>
    <definedName name="___NOV94" localSheetId="4">[1]Consultoria!#REF!</definedName>
    <definedName name="___NOV94" localSheetId="3">[1]Consultoria!#REF!</definedName>
    <definedName name="___NOV94">[1]Consultoria!#REF!</definedName>
    <definedName name="___NOV95" localSheetId="4">[1]Consultoria!#REF!</definedName>
    <definedName name="___NOV95" localSheetId="3">[1]Consultoria!#REF!</definedName>
    <definedName name="___NOV95">[1]Consultoria!#REF!</definedName>
    <definedName name="___NOV96" localSheetId="4">[1]Consultoria!#REF!</definedName>
    <definedName name="___NOV96" localSheetId="3">[1]Consultoria!#REF!</definedName>
    <definedName name="___NOV96">[1]Consultoria!#REF!</definedName>
    <definedName name="___NOV97" localSheetId="4">[1]Consultoria!#REF!</definedName>
    <definedName name="___NOV97" localSheetId="3">[1]Consultoria!#REF!</definedName>
    <definedName name="___NOV97">[1]Consultoria!#REF!</definedName>
    <definedName name="___NOV98" localSheetId="4">[1]Consultoria!#REF!</definedName>
    <definedName name="___NOV98" localSheetId="3">[1]Consultoria!#REF!</definedName>
    <definedName name="___NOV98">[1]Consultoria!#REF!</definedName>
    <definedName name="___NOV99" localSheetId="4">[1]Consultoria!#REF!</definedName>
    <definedName name="___NOV99" localSheetId="3">[1]Consultoria!#REF!</definedName>
    <definedName name="___NOV99">[1]Consultoria!#REF!</definedName>
    <definedName name="___OUT94" localSheetId="4">[1]Consultoria!#REF!</definedName>
    <definedName name="___OUT94" localSheetId="3">[1]Consultoria!#REF!</definedName>
    <definedName name="___OUT94">[1]Consultoria!#REF!</definedName>
    <definedName name="___OUT95" localSheetId="4">[1]Consultoria!#REF!</definedName>
    <definedName name="___OUT95" localSheetId="3">[1]Consultoria!#REF!</definedName>
    <definedName name="___OUT95">[1]Consultoria!#REF!</definedName>
    <definedName name="___OUT96" localSheetId="4">[1]Consultoria!#REF!</definedName>
    <definedName name="___OUT96" localSheetId="3">[1]Consultoria!#REF!</definedName>
    <definedName name="___OUT96">[1]Consultoria!#REF!</definedName>
    <definedName name="___OUT97" localSheetId="4">[1]Consultoria!#REF!</definedName>
    <definedName name="___OUT97" localSheetId="3">[1]Consultoria!#REF!</definedName>
    <definedName name="___OUT97">[1]Consultoria!#REF!</definedName>
    <definedName name="___OUT98" localSheetId="9">[1]Consultoria!#REF!</definedName>
    <definedName name="___OUT98" localSheetId="4">[1]Consultoria!#REF!</definedName>
    <definedName name="___OUT98" localSheetId="8">[1]Consultoria!#REF!</definedName>
    <definedName name="___OUT98" localSheetId="3">[1]Consultoria!#REF!</definedName>
    <definedName name="___OUT98">[1]Consultoria!#REF!</definedName>
    <definedName name="___OUT99" localSheetId="4">[1]Consultoria!#REF!</definedName>
    <definedName name="___OUT99" localSheetId="3">[1]Consultoria!#REF!</definedName>
    <definedName name="___OUT99">[1]Consultoria!#REF!</definedName>
    <definedName name="___PL1">#REF!</definedName>
    <definedName name="___r">#REF!</definedName>
    <definedName name="___Rbv1">'[14]Página 16'!$C$3:$C$7</definedName>
    <definedName name="___SET94" localSheetId="9">[1]Consultoria!#REF!</definedName>
    <definedName name="___SET94" localSheetId="4">[1]Consultoria!#REF!</definedName>
    <definedName name="___SET94" localSheetId="8">[1]Consultoria!#REF!</definedName>
    <definedName name="___SET94" localSheetId="3">[1]Consultoria!#REF!</definedName>
    <definedName name="___SET94">[1]Consultoria!#REF!</definedName>
    <definedName name="___SET95" localSheetId="9">[1]Consultoria!#REF!</definedName>
    <definedName name="___SET95" localSheetId="4">[1]Consultoria!#REF!</definedName>
    <definedName name="___SET95" localSheetId="8">[1]Consultoria!#REF!</definedName>
    <definedName name="___SET95" localSheetId="3">[1]Consultoria!#REF!</definedName>
    <definedName name="___SET95">[1]Consultoria!#REF!</definedName>
    <definedName name="___SET96" localSheetId="4">[1]Consultoria!#REF!</definedName>
    <definedName name="___SET96" localSheetId="3">[1]Consultoria!#REF!</definedName>
    <definedName name="___SET96">[1]Consultoria!#REF!</definedName>
    <definedName name="___SET97" localSheetId="4">[1]Consultoria!#REF!</definedName>
    <definedName name="___SET97" localSheetId="3">[1]Consultoria!#REF!</definedName>
    <definedName name="___SET97">[1]Consultoria!#REF!</definedName>
    <definedName name="___SET98" localSheetId="4">[1]Consultoria!#REF!</definedName>
    <definedName name="___SET98" localSheetId="3">[1]Consultoria!#REF!</definedName>
    <definedName name="___SET98">[1]Consultoria!#REF!</definedName>
    <definedName name="___SET99" localSheetId="4">[1]Consultoria!#REF!</definedName>
    <definedName name="___SET99" localSheetId="3">[1]Consultoria!#REF!</definedName>
    <definedName name="___SET99">[1]Consultoria!#REF!</definedName>
    <definedName name="___tt1" localSheetId="9">'CURVA ABC'!___tt1</definedName>
    <definedName name="___tt1" localSheetId="8">PARETO!___tt1</definedName>
    <definedName name="___tt1">[0]!___tt1</definedName>
    <definedName name="___tx1" localSheetId="4">[3]PLANIL!#REF!</definedName>
    <definedName name="___tx1" localSheetId="3">[3]PLANIL!#REF!</definedName>
    <definedName name="___tx1">[3]PLANIL!#REF!</definedName>
    <definedName name="__ABR95" localSheetId="9">[1]Consultoria!#REF!</definedName>
    <definedName name="__ABR95" localSheetId="4">[1]Consultoria!#REF!</definedName>
    <definedName name="__ABR95" localSheetId="8">[1]Consultoria!#REF!</definedName>
    <definedName name="__ABR95" localSheetId="3">[1]Consultoria!#REF!</definedName>
    <definedName name="__ABR95">[1]Consultoria!#REF!</definedName>
    <definedName name="__ABR96" localSheetId="4">[1]Consultoria!#REF!</definedName>
    <definedName name="__ABR96" localSheetId="3">[1]Consultoria!#REF!</definedName>
    <definedName name="__ABR96">[1]Consultoria!#REF!</definedName>
    <definedName name="__ABR97" localSheetId="4">[1]Consultoria!#REF!</definedName>
    <definedName name="__ABR97" localSheetId="3">[1]Consultoria!#REF!</definedName>
    <definedName name="__ABR97">[1]Consultoria!#REF!</definedName>
    <definedName name="__ABR98" localSheetId="4">[1]Consultoria!#REF!</definedName>
    <definedName name="__ABR98" localSheetId="3">[1]Consultoria!#REF!</definedName>
    <definedName name="__ABR98">[1]Consultoria!#REF!</definedName>
    <definedName name="__ABR99" localSheetId="4">[1]Consultoria!#REF!</definedName>
    <definedName name="__ABR99" localSheetId="3">[1]Consultoria!#REF!</definedName>
    <definedName name="__ABR99">[1]Consultoria!#REF!</definedName>
    <definedName name="__AGO95" localSheetId="4">[1]Consultoria!#REF!</definedName>
    <definedName name="__AGO95" localSheetId="3">[1]Consultoria!#REF!</definedName>
    <definedName name="__AGO95">[1]Consultoria!#REF!</definedName>
    <definedName name="__AGO96" localSheetId="4">[1]Consultoria!#REF!</definedName>
    <definedName name="__AGO96" localSheetId="3">[1]Consultoria!#REF!</definedName>
    <definedName name="__AGO96">[1]Consultoria!#REF!</definedName>
    <definedName name="__AGO97" localSheetId="4">[1]Consultoria!#REF!</definedName>
    <definedName name="__AGO97" localSheetId="3">[1]Consultoria!#REF!</definedName>
    <definedName name="__AGO97">[1]Consultoria!#REF!</definedName>
    <definedName name="__AGO98" localSheetId="4">[1]Consultoria!#REF!</definedName>
    <definedName name="__AGO98" localSheetId="3">[1]Consultoria!#REF!</definedName>
    <definedName name="__AGO98">[1]Consultoria!#REF!</definedName>
    <definedName name="__AGO99" localSheetId="4">[1]Consultoria!#REF!</definedName>
    <definedName name="__AGO99" localSheetId="3">[1]Consultoria!#REF!</definedName>
    <definedName name="__AGO99">[1]Consultoria!#REF!</definedName>
    <definedName name="__DEZ94" localSheetId="4">[1]Consultoria!#REF!</definedName>
    <definedName name="__DEZ94" localSheetId="3">[1]Consultoria!#REF!</definedName>
    <definedName name="__DEZ94">[1]Consultoria!#REF!</definedName>
    <definedName name="__DEZ95" localSheetId="4">[1]Consultoria!#REF!</definedName>
    <definedName name="__DEZ95" localSheetId="3">[1]Consultoria!#REF!</definedName>
    <definedName name="__DEZ95">[1]Consultoria!#REF!</definedName>
    <definedName name="__DEZ96" localSheetId="4">[1]Consultoria!#REF!</definedName>
    <definedName name="__DEZ96" localSheetId="3">[1]Consultoria!#REF!</definedName>
    <definedName name="__DEZ96">[1]Consultoria!#REF!</definedName>
    <definedName name="__DEZ97" localSheetId="4">[1]Consultoria!#REF!</definedName>
    <definedName name="__DEZ97" localSheetId="3">[1]Consultoria!#REF!</definedName>
    <definedName name="__DEZ97">[1]Consultoria!#REF!</definedName>
    <definedName name="__DEZ98" localSheetId="4">[1]Consultoria!#REF!</definedName>
    <definedName name="__DEZ98" localSheetId="3">[1]Consultoria!#REF!</definedName>
    <definedName name="__DEZ98">[1]Consultoria!#REF!</definedName>
    <definedName name="__DEZ99" localSheetId="4">[1]Consultoria!#REF!</definedName>
    <definedName name="__DEZ99" localSheetId="3">[1]Consultoria!#REF!</definedName>
    <definedName name="__DEZ99">[1]Consultoria!#REF!</definedName>
    <definedName name="__E112803" localSheetId="4">[4]Composição_Playground!#REF!</definedName>
    <definedName name="__E112803" localSheetId="3">[4]Composição_Playground!#REF!</definedName>
    <definedName name="__E112803">[4]Composição_Playground!#REF!</definedName>
    <definedName name="__FEV95" localSheetId="4">[1]Consultoria!#REF!</definedName>
    <definedName name="__FEV95" localSheetId="3">[1]Consultoria!#REF!</definedName>
    <definedName name="__FEV95">[1]Consultoria!#REF!</definedName>
    <definedName name="__FEV96" localSheetId="4">[1]Consultoria!#REF!</definedName>
    <definedName name="__FEV96" localSheetId="3">[1]Consultoria!#REF!</definedName>
    <definedName name="__FEV96">[1]Consultoria!#REF!</definedName>
    <definedName name="__FEV97" localSheetId="4">[1]Consultoria!#REF!</definedName>
    <definedName name="__FEV97" localSheetId="3">[1]Consultoria!#REF!</definedName>
    <definedName name="__FEV97">[1]Consultoria!#REF!</definedName>
    <definedName name="__FEV98" localSheetId="4">[1]Consultoria!#REF!</definedName>
    <definedName name="__FEV98" localSheetId="3">[1]Consultoria!#REF!</definedName>
    <definedName name="__FEV98">[1]Consultoria!#REF!</definedName>
    <definedName name="__FEV99" localSheetId="4">[1]Consultoria!#REF!</definedName>
    <definedName name="__FEV99" localSheetId="3">[1]Consultoria!#REF!</definedName>
    <definedName name="__FEV99">[1]Consultoria!#REF!</definedName>
    <definedName name="__HUL99">[1]Consultoria!#REF!</definedName>
    <definedName name="__JAN95" localSheetId="4">[1]Consultoria!#REF!</definedName>
    <definedName name="__JAN95" localSheetId="3">[1]Consultoria!#REF!</definedName>
    <definedName name="__JAN95">[1]Consultoria!#REF!</definedName>
    <definedName name="__JAN96" localSheetId="4">[1]Consultoria!#REF!</definedName>
    <definedName name="__JAN96" localSheetId="3">[1]Consultoria!#REF!</definedName>
    <definedName name="__JAN96">[1]Consultoria!#REF!</definedName>
    <definedName name="__JAN97" localSheetId="4">[1]Consultoria!#REF!</definedName>
    <definedName name="__JAN97" localSheetId="3">[1]Consultoria!#REF!</definedName>
    <definedName name="__JAN97">[1]Consultoria!#REF!</definedName>
    <definedName name="__JAN98" localSheetId="4">[1]Consultoria!#REF!</definedName>
    <definedName name="__JAN98" localSheetId="3">[1]Consultoria!#REF!</definedName>
    <definedName name="__JAN98">[1]Consultoria!#REF!</definedName>
    <definedName name="__JAN9888">[1]Consultoria!#REF!</definedName>
    <definedName name="__JAN99" localSheetId="4">[1]Consultoria!#REF!</definedName>
    <definedName name="__JAN99" localSheetId="3">[1]Consultoria!#REF!</definedName>
    <definedName name="__JAN99">[1]Consultoria!#REF!</definedName>
    <definedName name="__JUL95" localSheetId="4">[1]Consultoria!#REF!</definedName>
    <definedName name="__JUL95" localSheetId="3">[1]Consultoria!#REF!</definedName>
    <definedName name="__JUL95">[1]Consultoria!#REF!</definedName>
    <definedName name="__JUL96" localSheetId="4">[1]Consultoria!#REF!</definedName>
    <definedName name="__JUL96" localSheetId="3">[1]Consultoria!#REF!</definedName>
    <definedName name="__JUL96">[1]Consultoria!#REF!</definedName>
    <definedName name="__JUL97" localSheetId="4">[1]Consultoria!#REF!</definedName>
    <definedName name="__JUL97" localSheetId="3">[1]Consultoria!#REF!</definedName>
    <definedName name="__JUL97">[1]Consultoria!#REF!</definedName>
    <definedName name="__JUL98" localSheetId="4">[1]Consultoria!#REF!</definedName>
    <definedName name="__JUL98" localSheetId="3">[1]Consultoria!#REF!</definedName>
    <definedName name="__JUL98">[1]Consultoria!#REF!</definedName>
    <definedName name="__JUL99" localSheetId="4">[1]Consultoria!#REF!</definedName>
    <definedName name="__JUL99" localSheetId="3">[1]Consultoria!#REF!</definedName>
    <definedName name="__JUL99">[1]Consultoria!#REF!</definedName>
    <definedName name="__JUN95" localSheetId="4">[1]Consultoria!#REF!</definedName>
    <definedName name="__JUN95" localSheetId="3">[1]Consultoria!#REF!</definedName>
    <definedName name="__JUN95">[1]Consultoria!#REF!</definedName>
    <definedName name="__JUN96" localSheetId="4">[1]Consultoria!#REF!</definedName>
    <definedName name="__JUN96" localSheetId="3">[1]Consultoria!#REF!</definedName>
    <definedName name="__JUN96">[1]Consultoria!#REF!</definedName>
    <definedName name="__JUN97" localSheetId="4">[1]Consultoria!#REF!</definedName>
    <definedName name="__JUN97" localSheetId="3">[1]Consultoria!#REF!</definedName>
    <definedName name="__JUN97">[1]Consultoria!#REF!</definedName>
    <definedName name="__JUN98" localSheetId="4">[1]Consultoria!#REF!</definedName>
    <definedName name="__JUN98" localSheetId="3">[1]Consultoria!#REF!</definedName>
    <definedName name="__JUN98">[1]Consultoria!#REF!</definedName>
    <definedName name="__JUN99" localSheetId="4">[1]Consultoria!#REF!</definedName>
    <definedName name="__JUN99" localSheetId="3">[1]Consultoria!#REF!</definedName>
    <definedName name="__JUN99">[1]Consultoria!#REF!</definedName>
    <definedName name="__MAI08">[15]Consultoria!#REF!</definedName>
    <definedName name="__MAI95" localSheetId="4">[1]Consultoria!#REF!</definedName>
    <definedName name="__MAI95" localSheetId="3">[1]Consultoria!#REF!</definedName>
    <definedName name="__MAI95">[1]Consultoria!#REF!</definedName>
    <definedName name="__MAI96" localSheetId="4">[1]Consultoria!#REF!</definedName>
    <definedName name="__MAI96" localSheetId="3">[1]Consultoria!#REF!</definedName>
    <definedName name="__MAI96">[1]Consultoria!#REF!</definedName>
    <definedName name="__MAI97" localSheetId="4">[1]Consultoria!#REF!</definedName>
    <definedName name="__MAI97" localSheetId="3">[1]Consultoria!#REF!</definedName>
    <definedName name="__MAI97">[1]Consultoria!#REF!</definedName>
    <definedName name="__MAI98" localSheetId="4">[1]Consultoria!#REF!</definedName>
    <definedName name="__MAI98" localSheetId="3">[1]Consultoria!#REF!</definedName>
    <definedName name="__MAI98">[1]Consultoria!#REF!</definedName>
    <definedName name="__MAI99" localSheetId="4">[1]Consultoria!#REF!</definedName>
    <definedName name="__MAI99" localSheetId="3">[1]Consultoria!#REF!</definedName>
    <definedName name="__MAI99">[1]Consultoria!#REF!</definedName>
    <definedName name="__MAI990">[1]Consultoria!#REF!</definedName>
    <definedName name="__MAR09">[15]Consultoria!#REF!</definedName>
    <definedName name="__MAR95" localSheetId="4">[1]Consultoria!#REF!</definedName>
    <definedName name="__MAR95" localSheetId="3">[1]Consultoria!#REF!</definedName>
    <definedName name="__MAR95">[1]Consultoria!#REF!</definedName>
    <definedName name="__MAR96" localSheetId="4">[1]Consultoria!#REF!</definedName>
    <definedName name="__MAR96" localSheetId="3">[1]Consultoria!#REF!</definedName>
    <definedName name="__MAR96">[1]Consultoria!#REF!</definedName>
    <definedName name="__MAR97" localSheetId="4">[1]Consultoria!#REF!</definedName>
    <definedName name="__MAR97" localSheetId="3">[1]Consultoria!#REF!</definedName>
    <definedName name="__MAR97">[1]Consultoria!#REF!</definedName>
    <definedName name="__MAR98" localSheetId="4">[1]Consultoria!#REF!</definedName>
    <definedName name="__MAR98" localSheetId="3">[1]Consultoria!#REF!</definedName>
    <definedName name="__MAR98">[1]Consultoria!#REF!</definedName>
    <definedName name="__MAR99" localSheetId="4">[1]Consultoria!#REF!</definedName>
    <definedName name="__MAR99" localSheetId="3">[1]Consultoria!#REF!</definedName>
    <definedName name="__MAR99">[1]Consultoria!#REF!</definedName>
    <definedName name="__NOV94" localSheetId="4">[1]Consultoria!#REF!</definedName>
    <definedName name="__NOV94" localSheetId="3">[1]Consultoria!#REF!</definedName>
    <definedName name="__NOV94">[1]Consultoria!#REF!</definedName>
    <definedName name="__NOV95" localSheetId="4">[1]Consultoria!#REF!</definedName>
    <definedName name="__NOV95" localSheetId="3">[1]Consultoria!#REF!</definedName>
    <definedName name="__NOV95">[1]Consultoria!#REF!</definedName>
    <definedName name="__NOV96" localSheetId="4">[1]Consultoria!#REF!</definedName>
    <definedName name="__NOV96" localSheetId="3">[1]Consultoria!#REF!</definedName>
    <definedName name="__NOV96">[1]Consultoria!#REF!</definedName>
    <definedName name="__NOV97" localSheetId="4">[1]Consultoria!#REF!</definedName>
    <definedName name="__NOV97" localSheetId="3">[1]Consultoria!#REF!</definedName>
    <definedName name="__NOV97">[1]Consultoria!#REF!</definedName>
    <definedName name="__NOV98" localSheetId="4">[1]Consultoria!#REF!</definedName>
    <definedName name="__NOV98" localSheetId="3">[1]Consultoria!#REF!</definedName>
    <definedName name="__NOV98">[1]Consultoria!#REF!</definedName>
    <definedName name="__NOV99" localSheetId="4">[1]Consultoria!#REF!</definedName>
    <definedName name="__NOV99" localSheetId="3">[1]Consultoria!#REF!</definedName>
    <definedName name="__NOV99">[1]Consultoria!#REF!</definedName>
    <definedName name="__OUT94" localSheetId="4">[1]Consultoria!#REF!</definedName>
    <definedName name="__OUT94" localSheetId="3">[1]Consultoria!#REF!</definedName>
    <definedName name="__OUT94">[1]Consultoria!#REF!</definedName>
    <definedName name="__OUT95" localSheetId="4">[1]Consultoria!#REF!</definedName>
    <definedName name="__OUT95" localSheetId="3">[1]Consultoria!#REF!</definedName>
    <definedName name="__OUT95">[1]Consultoria!#REF!</definedName>
    <definedName name="__OUT96" localSheetId="4">[1]Consultoria!#REF!</definedName>
    <definedName name="__OUT96" localSheetId="3">[1]Consultoria!#REF!</definedName>
    <definedName name="__OUT96">[1]Consultoria!#REF!</definedName>
    <definedName name="__OUT97" localSheetId="4">[1]Consultoria!#REF!</definedName>
    <definedName name="__OUT97" localSheetId="3">[1]Consultoria!#REF!</definedName>
    <definedName name="__OUT97">[1]Consultoria!#REF!</definedName>
    <definedName name="__OUT98" localSheetId="9">[1]Consultoria!#REF!</definedName>
    <definedName name="__OUT98" localSheetId="4">[1]Consultoria!#REF!</definedName>
    <definedName name="__OUT98" localSheetId="8">[1]Consultoria!#REF!</definedName>
    <definedName name="__OUT98" localSheetId="3">[1]Consultoria!#REF!</definedName>
    <definedName name="__OUT98">[1]Consultoria!#REF!</definedName>
    <definedName name="__OUT99" localSheetId="4">[1]Consultoria!#REF!</definedName>
    <definedName name="__OUT99" localSheetId="3">[1]Consultoria!#REF!</definedName>
    <definedName name="__OUT99">[1]Consultoria!#REF!</definedName>
    <definedName name="__PL1">#REF!</definedName>
    <definedName name="__r">#REF!</definedName>
    <definedName name="__Rbv1">'[14]Página 16'!$C$3:$C$7</definedName>
    <definedName name="__SET94" localSheetId="9">[1]Consultoria!#REF!</definedName>
    <definedName name="__SET94" localSheetId="4">[1]Consultoria!#REF!</definedName>
    <definedName name="__SET94" localSheetId="8">[1]Consultoria!#REF!</definedName>
    <definedName name="__SET94" localSheetId="3">[1]Consultoria!#REF!</definedName>
    <definedName name="__SET94">[1]Consultoria!#REF!</definedName>
    <definedName name="__SET95" localSheetId="9">[1]Consultoria!#REF!</definedName>
    <definedName name="__SET95" localSheetId="4">[1]Consultoria!#REF!</definedName>
    <definedName name="__SET95" localSheetId="8">[1]Consultoria!#REF!</definedName>
    <definedName name="__SET95" localSheetId="3">[1]Consultoria!#REF!</definedName>
    <definedName name="__SET95">[1]Consultoria!#REF!</definedName>
    <definedName name="__SET96" localSheetId="4">[1]Consultoria!#REF!</definedName>
    <definedName name="__SET96" localSheetId="3">[1]Consultoria!#REF!</definedName>
    <definedName name="__SET96">[1]Consultoria!#REF!</definedName>
    <definedName name="__SET97" localSheetId="4">[1]Consultoria!#REF!</definedName>
    <definedName name="__SET97" localSheetId="3">[1]Consultoria!#REF!</definedName>
    <definedName name="__SET97">[1]Consultoria!#REF!</definedName>
    <definedName name="__SET98" localSheetId="4">[1]Consultoria!#REF!</definedName>
    <definedName name="__SET98" localSheetId="3">[1]Consultoria!#REF!</definedName>
    <definedName name="__SET98">[1]Consultoria!#REF!</definedName>
    <definedName name="__SET99" localSheetId="4">[1]Consultoria!#REF!</definedName>
    <definedName name="__SET99" localSheetId="3">[1]Consultoria!#REF!</definedName>
    <definedName name="__SET99">[1]Consultoria!#REF!</definedName>
    <definedName name="__tt1" localSheetId="9">'CURVA ABC'!__tt1</definedName>
    <definedName name="__tt1" localSheetId="8">PARETO!__tt1</definedName>
    <definedName name="__tt1">[0]!__tt1</definedName>
    <definedName name="__tx1" localSheetId="4">[3]PLANIL!#REF!</definedName>
    <definedName name="__tx1" localSheetId="3">[3]PLANIL!#REF!</definedName>
    <definedName name="__tx1">[3]PLANIL!#REF!</definedName>
    <definedName name="_0" localSheetId="4">#REF!</definedName>
    <definedName name="_0" localSheetId="3">#REF!</definedName>
    <definedName name="_0">#REF!</definedName>
    <definedName name="_01_09_96">#REF!</definedName>
    <definedName name="_01_09_96_25">#REF!</definedName>
    <definedName name="_1830201">#N/A</definedName>
    <definedName name="_ABR95" localSheetId="7">[1]Consultoria!#REF!</definedName>
    <definedName name="_ABR95" localSheetId="9">[1]Consultoria!#REF!</definedName>
    <definedName name="_ABR95" localSheetId="4">[1]Consultoria!#REF!</definedName>
    <definedName name="_ABR95" localSheetId="8">[1]Consultoria!#REF!</definedName>
    <definedName name="_ABR95" localSheetId="3">[1]Consultoria!#REF!</definedName>
    <definedName name="_ABR95">[1]Consultoria!#REF!</definedName>
    <definedName name="_ABR96" localSheetId="7">[1]Consultoria!#REF!</definedName>
    <definedName name="_ABR96" localSheetId="9">[1]Consultoria!#REF!</definedName>
    <definedName name="_ABR96" localSheetId="4">[1]Consultoria!#REF!</definedName>
    <definedName name="_ABR96" localSheetId="8">[1]Consultoria!#REF!</definedName>
    <definedName name="_ABR96" localSheetId="3">[1]Consultoria!#REF!</definedName>
    <definedName name="_ABR96">[1]Consultoria!#REF!</definedName>
    <definedName name="_ABR97" localSheetId="7">[1]Consultoria!#REF!</definedName>
    <definedName name="_ABR97" localSheetId="9">[1]Consultoria!#REF!</definedName>
    <definedName name="_ABR97" localSheetId="4">[1]Consultoria!#REF!</definedName>
    <definedName name="_ABR97" localSheetId="8">[1]Consultoria!#REF!</definedName>
    <definedName name="_ABR97" localSheetId="3">[1]Consultoria!#REF!</definedName>
    <definedName name="_ABR97">[1]Consultoria!#REF!</definedName>
    <definedName name="_ABR98" localSheetId="7">[1]Consultoria!#REF!</definedName>
    <definedName name="_ABR98" localSheetId="9">[1]Consultoria!#REF!</definedName>
    <definedName name="_ABR98" localSheetId="4">[1]Consultoria!#REF!</definedName>
    <definedName name="_ABR98" localSheetId="8">[1]Consultoria!#REF!</definedName>
    <definedName name="_ABR98" localSheetId="3">[1]Consultoria!#REF!</definedName>
    <definedName name="_ABR98">[1]Consultoria!#REF!</definedName>
    <definedName name="_ABR99" localSheetId="7">[1]Consultoria!#REF!</definedName>
    <definedName name="_ABR99" localSheetId="9">[1]Consultoria!#REF!</definedName>
    <definedName name="_ABR99" localSheetId="4">[1]Consultoria!#REF!</definedName>
    <definedName name="_ABR99" localSheetId="8">[1]Consultoria!#REF!</definedName>
    <definedName name="_ABR99" localSheetId="3">[1]Consultoria!#REF!</definedName>
    <definedName name="_ABR99">[1]Consultoria!#REF!</definedName>
    <definedName name="_AGO95" localSheetId="7">[1]Consultoria!#REF!</definedName>
    <definedName name="_AGO95" localSheetId="9">[1]Consultoria!#REF!</definedName>
    <definedName name="_AGO95" localSheetId="4">[1]Consultoria!#REF!</definedName>
    <definedName name="_AGO95" localSheetId="8">[1]Consultoria!#REF!</definedName>
    <definedName name="_AGO95" localSheetId="3">[1]Consultoria!#REF!</definedName>
    <definedName name="_AGO95">[1]Consultoria!#REF!</definedName>
    <definedName name="_AGO96" localSheetId="7">[1]Consultoria!#REF!</definedName>
    <definedName name="_AGO96" localSheetId="9">[1]Consultoria!#REF!</definedName>
    <definedName name="_AGO96" localSheetId="4">[1]Consultoria!#REF!</definedName>
    <definedName name="_AGO96" localSheetId="8">[1]Consultoria!#REF!</definedName>
    <definedName name="_AGO96" localSheetId="3">[1]Consultoria!#REF!</definedName>
    <definedName name="_AGO96">[1]Consultoria!#REF!</definedName>
    <definedName name="_AGO97" localSheetId="7">[1]Consultoria!#REF!</definedName>
    <definedName name="_AGO97" localSheetId="9">[1]Consultoria!#REF!</definedName>
    <definedName name="_AGO97" localSheetId="4">[1]Consultoria!#REF!</definedName>
    <definedName name="_AGO97" localSheetId="8">[1]Consultoria!#REF!</definedName>
    <definedName name="_AGO97" localSheetId="3">[1]Consultoria!#REF!</definedName>
    <definedName name="_AGO97">[1]Consultoria!#REF!</definedName>
    <definedName name="_AGO98" localSheetId="7">[1]Consultoria!#REF!</definedName>
    <definedName name="_AGO98" localSheetId="9">[1]Consultoria!#REF!</definedName>
    <definedName name="_AGO98" localSheetId="4">[1]Consultoria!#REF!</definedName>
    <definedName name="_AGO98" localSheetId="8">[1]Consultoria!#REF!</definedName>
    <definedName name="_AGO98" localSheetId="3">[1]Consultoria!#REF!</definedName>
    <definedName name="_AGO98">[1]Consultoria!#REF!</definedName>
    <definedName name="_AGO99" localSheetId="7">[1]Consultoria!#REF!</definedName>
    <definedName name="_AGO99" localSheetId="9">[1]Consultoria!#REF!</definedName>
    <definedName name="_AGO99" localSheetId="4">[1]Consultoria!#REF!</definedName>
    <definedName name="_AGO99" localSheetId="8">[1]Consultoria!#REF!</definedName>
    <definedName name="_AGO99" localSheetId="3">[1]Consultoria!#REF!</definedName>
    <definedName name="_AGO99">[1]Consultoria!#REF!</definedName>
    <definedName name="_BD2" localSheetId="4">#REF!</definedName>
    <definedName name="_BD2" localSheetId="3">#REF!</definedName>
    <definedName name="_BD2">#REF!</definedName>
    <definedName name="_DEZ94" localSheetId="7">[1]Consultoria!#REF!</definedName>
    <definedName name="_DEZ94" localSheetId="9">[1]Consultoria!#REF!</definedName>
    <definedName name="_DEZ94" localSheetId="4">[1]Consultoria!#REF!</definedName>
    <definedName name="_DEZ94" localSheetId="8">[1]Consultoria!#REF!</definedName>
    <definedName name="_DEZ94" localSheetId="3">[1]Consultoria!#REF!</definedName>
    <definedName name="_DEZ94">[1]Consultoria!#REF!</definedName>
    <definedName name="_DEZ95" localSheetId="7">[1]Consultoria!#REF!</definedName>
    <definedName name="_DEZ95" localSheetId="9">[1]Consultoria!#REF!</definedName>
    <definedName name="_DEZ95" localSheetId="4">[1]Consultoria!#REF!</definedName>
    <definedName name="_DEZ95" localSheetId="8">[1]Consultoria!#REF!</definedName>
    <definedName name="_DEZ95" localSheetId="3">[1]Consultoria!#REF!</definedName>
    <definedName name="_DEZ95">[1]Consultoria!#REF!</definedName>
    <definedName name="_DEZ96" localSheetId="7">[1]Consultoria!#REF!</definedName>
    <definedName name="_DEZ96" localSheetId="9">[1]Consultoria!#REF!</definedName>
    <definedName name="_DEZ96" localSheetId="4">[1]Consultoria!#REF!</definedName>
    <definedName name="_DEZ96" localSheetId="8">[1]Consultoria!#REF!</definedName>
    <definedName name="_DEZ96" localSheetId="3">[1]Consultoria!#REF!</definedName>
    <definedName name="_DEZ96">[1]Consultoria!#REF!</definedName>
    <definedName name="_DEZ97" localSheetId="7">[1]Consultoria!#REF!</definedName>
    <definedName name="_DEZ97" localSheetId="9">[1]Consultoria!#REF!</definedName>
    <definedName name="_DEZ97" localSheetId="4">[1]Consultoria!#REF!</definedName>
    <definedName name="_DEZ97" localSheetId="8">[1]Consultoria!#REF!</definedName>
    <definedName name="_DEZ97" localSheetId="3">[1]Consultoria!#REF!</definedName>
    <definedName name="_DEZ97">[1]Consultoria!#REF!</definedName>
    <definedName name="_DEZ98" localSheetId="7">[1]Consultoria!#REF!</definedName>
    <definedName name="_DEZ98" localSheetId="9">[1]Consultoria!#REF!</definedName>
    <definedName name="_DEZ98" localSheetId="4">[1]Consultoria!#REF!</definedName>
    <definedName name="_DEZ98" localSheetId="8">[1]Consultoria!#REF!</definedName>
    <definedName name="_DEZ98" localSheetId="3">[1]Consultoria!#REF!</definedName>
    <definedName name="_DEZ98">[1]Consultoria!#REF!</definedName>
    <definedName name="_DEZ99" localSheetId="7">[1]Consultoria!#REF!</definedName>
    <definedName name="_DEZ99" localSheetId="9">[1]Consultoria!#REF!</definedName>
    <definedName name="_DEZ99" localSheetId="4">[1]Consultoria!#REF!</definedName>
    <definedName name="_DEZ99" localSheetId="8">[1]Consultoria!#REF!</definedName>
    <definedName name="_DEZ99" localSheetId="3">[1]Consultoria!#REF!</definedName>
    <definedName name="_DEZ99">[1]Consultoria!#REF!</definedName>
    <definedName name="_E112803" localSheetId="4">#REF!</definedName>
    <definedName name="_E112803" localSheetId="3">#REF!</definedName>
    <definedName name="_E112803">#REF!</definedName>
    <definedName name="_Ext2">'[13]P A T O 99 B'!#REF!</definedName>
    <definedName name="_FEV95" localSheetId="7">[1]Consultoria!#REF!</definedName>
    <definedName name="_FEV95" localSheetId="9">[1]Consultoria!#REF!</definedName>
    <definedName name="_FEV95" localSheetId="4">[1]Consultoria!#REF!</definedName>
    <definedName name="_FEV95" localSheetId="8">[1]Consultoria!#REF!</definedName>
    <definedName name="_FEV95" localSheetId="3">[1]Consultoria!#REF!</definedName>
    <definedName name="_FEV95">[1]Consultoria!#REF!</definedName>
    <definedName name="_FEV96" localSheetId="7">[1]Consultoria!#REF!</definedName>
    <definedName name="_FEV96" localSheetId="9">[1]Consultoria!#REF!</definedName>
    <definedName name="_FEV96" localSheetId="4">[1]Consultoria!#REF!</definedName>
    <definedName name="_FEV96" localSheetId="8">[1]Consultoria!#REF!</definedName>
    <definedName name="_FEV96" localSheetId="3">[1]Consultoria!#REF!</definedName>
    <definedName name="_FEV96">[1]Consultoria!#REF!</definedName>
    <definedName name="_FEV97" localSheetId="7">[1]Consultoria!#REF!</definedName>
    <definedName name="_FEV97" localSheetId="9">[1]Consultoria!#REF!</definedName>
    <definedName name="_FEV97" localSheetId="4">[1]Consultoria!#REF!</definedName>
    <definedName name="_FEV97" localSheetId="8">[1]Consultoria!#REF!</definedName>
    <definedName name="_FEV97" localSheetId="3">[1]Consultoria!#REF!</definedName>
    <definedName name="_FEV97">[1]Consultoria!#REF!</definedName>
    <definedName name="_FEV98" localSheetId="7">[1]Consultoria!#REF!</definedName>
    <definedName name="_FEV98" localSheetId="9">[1]Consultoria!#REF!</definedName>
    <definedName name="_FEV98" localSheetId="4">[1]Consultoria!#REF!</definedName>
    <definedName name="_FEV98" localSheetId="8">[1]Consultoria!#REF!</definedName>
    <definedName name="_FEV98" localSheetId="3">[1]Consultoria!#REF!</definedName>
    <definedName name="_FEV98">[1]Consultoria!#REF!</definedName>
    <definedName name="_FEV99" localSheetId="7">[1]Consultoria!#REF!</definedName>
    <definedName name="_FEV99" localSheetId="9">[1]Consultoria!#REF!</definedName>
    <definedName name="_FEV99" localSheetId="4">[1]Consultoria!#REF!</definedName>
    <definedName name="_FEV99" localSheetId="8">[1]Consultoria!#REF!</definedName>
    <definedName name="_FEV99" localSheetId="3">[1]Consultoria!#REF!</definedName>
    <definedName name="_FEV99">[1]Consultoria!#REF!</definedName>
    <definedName name="_Fill" localSheetId="9" hidden="1">#REF!</definedName>
    <definedName name="_Fill" localSheetId="4" hidden="1">#REF!</definedName>
    <definedName name="_Fill" localSheetId="8" hidden="1">#REF!</definedName>
    <definedName name="_Fill" localSheetId="3" hidden="1">#REF!</definedName>
    <definedName name="_Fill" hidden="1">#REF!</definedName>
    <definedName name="_xlnm._FilterDatabase" localSheetId="1" hidden="1">MC!$A$12:$B$12</definedName>
    <definedName name="_xlnm._FilterDatabase" localSheetId="8" hidden="1">PARETO!$A$9:$M$253</definedName>
    <definedName name="_HUL99">[1]Consultoria!#REF!</definedName>
    <definedName name="_I">#REF!</definedName>
    <definedName name="_I_25">#REF!</definedName>
    <definedName name="_JAN95" localSheetId="7">[1]Consultoria!#REF!</definedName>
    <definedName name="_JAN95" localSheetId="9">[1]Consultoria!#REF!</definedName>
    <definedName name="_JAN95" localSheetId="4">[1]Consultoria!#REF!</definedName>
    <definedName name="_JAN95" localSheetId="8">[1]Consultoria!#REF!</definedName>
    <definedName name="_JAN95" localSheetId="3">[1]Consultoria!#REF!</definedName>
    <definedName name="_JAN95">[1]Consultoria!#REF!</definedName>
    <definedName name="_JAN96" localSheetId="7">[1]Consultoria!#REF!</definedName>
    <definedName name="_JAN96" localSheetId="9">[1]Consultoria!#REF!</definedName>
    <definedName name="_JAN96" localSheetId="4">[1]Consultoria!#REF!</definedName>
    <definedName name="_JAN96" localSheetId="8">[1]Consultoria!#REF!</definedName>
    <definedName name="_JAN96" localSheetId="3">[1]Consultoria!#REF!</definedName>
    <definedName name="_JAN96">[1]Consultoria!#REF!</definedName>
    <definedName name="_JAN97" localSheetId="7">[1]Consultoria!#REF!</definedName>
    <definedName name="_JAN97" localSheetId="9">[1]Consultoria!#REF!</definedName>
    <definedName name="_JAN97" localSheetId="4">[1]Consultoria!#REF!</definedName>
    <definedName name="_JAN97" localSheetId="8">[1]Consultoria!#REF!</definedName>
    <definedName name="_JAN97" localSheetId="3">[1]Consultoria!#REF!</definedName>
    <definedName name="_JAN97">[1]Consultoria!#REF!</definedName>
    <definedName name="_JAN98" localSheetId="7">[1]Consultoria!#REF!</definedName>
    <definedName name="_JAN98" localSheetId="9">[1]Consultoria!#REF!</definedName>
    <definedName name="_JAN98" localSheetId="4">[1]Consultoria!#REF!</definedName>
    <definedName name="_JAN98" localSheetId="8">[1]Consultoria!#REF!</definedName>
    <definedName name="_JAN98" localSheetId="3">[1]Consultoria!#REF!</definedName>
    <definedName name="_JAN98">[1]Consultoria!#REF!</definedName>
    <definedName name="_JAN9888">[1]Consultoria!#REF!</definedName>
    <definedName name="_JAN99" localSheetId="7">[1]Consultoria!#REF!</definedName>
    <definedName name="_JAN99" localSheetId="9">[1]Consultoria!#REF!</definedName>
    <definedName name="_JAN99" localSheetId="4">[1]Consultoria!#REF!</definedName>
    <definedName name="_JAN99" localSheetId="8">[1]Consultoria!#REF!</definedName>
    <definedName name="_JAN99" localSheetId="3">[1]Consultoria!#REF!</definedName>
    <definedName name="_JAN99">[1]Consultoria!#REF!</definedName>
    <definedName name="_juk96" localSheetId="4">[1]Consultoria!#REF!</definedName>
    <definedName name="_juk96" localSheetId="3">[1]Consultoria!#REF!</definedName>
    <definedName name="_juk96">[1]Consultoria!#REF!</definedName>
    <definedName name="_JUL95" localSheetId="7">[1]Consultoria!#REF!</definedName>
    <definedName name="_JUL95" localSheetId="9">[1]Consultoria!#REF!</definedName>
    <definedName name="_JUL95" localSheetId="4">[1]Consultoria!#REF!</definedName>
    <definedName name="_JUL95" localSheetId="8">[1]Consultoria!#REF!</definedName>
    <definedName name="_JUL95" localSheetId="3">[1]Consultoria!#REF!</definedName>
    <definedName name="_JUL95">[1]Consultoria!#REF!</definedName>
    <definedName name="_JUL96" localSheetId="7">[1]Consultoria!#REF!</definedName>
    <definedName name="_JUL96" localSheetId="9">[1]Consultoria!#REF!</definedName>
    <definedName name="_JUL96" localSheetId="4">[1]Consultoria!#REF!</definedName>
    <definedName name="_JUL96" localSheetId="8">[1]Consultoria!#REF!</definedName>
    <definedName name="_JUL96" localSheetId="3">[1]Consultoria!#REF!</definedName>
    <definedName name="_JUL96">[1]Consultoria!#REF!</definedName>
    <definedName name="_JUL97" localSheetId="7">[1]Consultoria!#REF!</definedName>
    <definedName name="_JUL97" localSheetId="9">[1]Consultoria!#REF!</definedName>
    <definedName name="_JUL97" localSheetId="4">[1]Consultoria!#REF!</definedName>
    <definedName name="_JUL97" localSheetId="8">[1]Consultoria!#REF!</definedName>
    <definedName name="_JUL97" localSheetId="3">[1]Consultoria!#REF!</definedName>
    <definedName name="_JUL97">[1]Consultoria!#REF!</definedName>
    <definedName name="_JUL98" localSheetId="7">[1]Consultoria!#REF!</definedName>
    <definedName name="_JUL98" localSheetId="9">[1]Consultoria!#REF!</definedName>
    <definedName name="_JUL98" localSheetId="4">[1]Consultoria!#REF!</definedName>
    <definedName name="_JUL98" localSheetId="8">[1]Consultoria!#REF!</definedName>
    <definedName name="_JUL98" localSheetId="3">[1]Consultoria!#REF!</definedName>
    <definedName name="_JUL98">[1]Consultoria!#REF!</definedName>
    <definedName name="_JUL99" localSheetId="7">[1]Consultoria!#REF!</definedName>
    <definedName name="_JUL99" localSheetId="9">[1]Consultoria!#REF!</definedName>
    <definedName name="_JUL99" localSheetId="4">[1]Consultoria!#REF!</definedName>
    <definedName name="_JUL99" localSheetId="8">[1]Consultoria!#REF!</definedName>
    <definedName name="_JUL99" localSheetId="3">[1]Consultoria!#REF!</definedName>
    <definedName name="_JUL99">[1]Consultoria!#REF!</definedName>
    <definedName name="_JUN95" localSheetId="7">[1]Consultoria!#REF!</definedName>
    <definedName name="_JUN95" localSheetId="9">[1]Consultoria!#REF!</definedName>
    <definedName name="_JUN95" localSheetId="4">[1]Consultoria!#REF!</definedName>
    <definedName name="_JUN95" localSheetId="8">[1]Consultoria!#REF!</definedName>
    <definedName name="_JUN95" localSheetId="3">[1]Consultoria!#REF!</definedName>
    <definedName name="_JUN95">[1]Consultoria!#REF!</definedName>
    <definedName name="_JUN96" localSheetId="7">[1]Consultoria!#REF!</definedName>
    <definedName name="_JUN96" localSheetId="9">[1]Consultoria!#REF!</definedName>
    <definedName name="_JUN96" localSheetId="4">[1]Consultoria!#REF!</definedName>
    <definedName name="_JUN96" localSheetId="8">[1]Consultoria!#REF!</definedName>
    <definedName name="_JUN96" localSheetId="3">[1]Consultoria!#REF!</definedName>
    <definedName name="_JUN96">[1]Consultoria!#REF!</definedName>
    <definedName name="_JUN97" localSheetId="7">[1]Consultoria!#REF!</definedName>
    <definedName name="_JUN97" localSheetId="9">[1]Consultoria!#REF!</definedName>
    <definedName name="_JUN97" localSheetId="4">[1]Consultoria!#REF!</definedName>
    <definedName name="_JUN97" localSheetId="8">[1]Consultoria!#REF!</definedName>
    <definedName name="_JUN97" localSheetId="3">[1]Consultoria!#REF!</definedName>
    <definedName name="_JUN97">[1]Consultoria!#REF!</definedName>
    <definedName name="_JUN98" localSheetId="7">[1]Consultoria!#REF!</definedName>
    <definedName name="_JUN98" localSheetId="9">[1]Consultoria!#REF!</definedName>
    <definedName name="_JUN98" localSheetId="4">[1]Consultoria!#REF!</definedName>
    <definedName name="_JUN98" localSheetId="8">[1]Consultoria!#REF!</definedName>
    <definedName name="_JUN98" localSheetId="3">[1]Consultoria!#REF!</definedName>
    <definedName name="_JUN98">[1]Consultoria!#REF!</definedName>
    <definedName name="_JUN99" localSheetId="7">[1]Consultoria!#REF!</definedName>
    <definedName name="_JUN99" localSheetId="9">[1]Consultoria!#REF!</definedName>
    <definedName name="_JUN99" localSheetId="4">[1]Consultoria!#REF!</definedName>
    <definedName name="_JUN99" localSheetId="8">[1]Consultoria!#REF!</definedName>
    <definedName name="_JUN99" localSheetId="3">[1]Consultoria!#REF!</definedName>
    <definedName name="_JUN99">[1]Consultoria!#REF!</definedName>
    <definedName name="_Key1" hidden="1">#REF!</definedName>
    <definedName name="_Key2" hidden="1">#REF!</definedName>
    <definedName name="_MAI08">[15]Consultoria!#REF!</definedName>
    <definedName name="_MAI95" localSheetId="7">[1]Consultoria!#REF!</definedName>
    <definedName name="_MAI95" localSheetId="9">[1]Consultoria!#REF!</definedName>
    <definedName name="_MAI95" localSheetId="4">[1]Consultoria!#REF!</definedName>
    <definedName name="_MAI95" localSheetId="8">[1]Consultoria!#REF!</definedName>
    <definedName name="_MAI95" localSheetId="3">[1]Consultoria!#REF!</definedName>
    <definedName name="_MAI95">[1]Consultoria!#REF!</definedName>
    <definedName name="_MAI96" localSheetId="7">[1]Consultoria!#REF!</definedName>
    <definedName name="_MAI96" localSheetId="9">[1]Consultoria!#REF!</definedName>
    <definedName name="_MAI96" localSheetId="4">[1]Consultoria!#REF!</definedName>
    <definedName name="_MAI96" localSheetId="8">[1]Consultoria!#REF!</definedName>
    <definedName name="_MAI96" localSheetId="3">[1]Consultoria!#REF!</definedName>
    <definedName name="_MAI96">[1]Consultoria!#REF!</definedName>
    <definedName name="_MAI97" localSheetId="7">[1]Consultoria!#REF!</definedName>
    <definedName name="_MAI97" localSheetId="9">[1]Consultoria!#REF!</definedName>
    <definedName name="_MAI97" localSheetId="4">[1]Consultoria!#REF!</definedName>
    <definedName name="_MAI97" localSheetId="8">[1]Consultoria!#REF!</definedName>
    <definedName name="_MAI97" localSheetId="3">[1]Consultoria!#REF!</definedName>
    <definedName name="_MAI97">[1]Consultoria!#REF!</definedName>
    <definedName name="_MAI98" localSheetId="7">[1]Consultoria!#REF!</definedName>
    <definedName name="_MAI98" localSheetId="9">[1]Consultoria!#REF!</definedName>
    <definedName name="_MAI98" localSheetId="4">[1]Consultoria!#REF!</definedName>
    <definedName name="_MAI98" localSheetId="8">[1]Consultoria!#REF!</definedName>
    <definedName name="_MAI98" localSheetId="3">[1]Consultoria!#REF!</definedName>
    <definedName name="_MAI98">[1]Consultoria!#REF!</definedName>
    <definedName name="_MAI99" localSheetId="7">[1]Consultoria!#REF!</definedName>
    <definedName name="_MAI99" localSheetId="9">[1]Consultoria!#REF!</definedName>
    <definedName name="_MAI99" localSheetId="4">[1]Consultoria!#REF!</definedName>
    <definedName name="_MAI99" localSheetId="8">[1]Consultoria!#REF!</definedName>
    <definedName name="_MAI99" localSheetId="3">[1]Consultoria!#REF!</definedName>
    <definedName name="_MAI99">[1]Consultoria!#REF!</definedName>
    <definedName name="_MAI990">[1]Consultoria!#REF!</definedName>
    <definedName name="_MAR09">[15]Consultoria!#REF!</definedName>
    <definedName name="_MAR95" localSheetId="7">[1]Consultoria!#REF!</definedName>
    <definedName name="_MAR95" localSheetId="9">[1]Consultoria!#REF!</definedName>
    <definedName name="_MAR95" localSheetId="4">[1]Consultoria!#REF!</definedName>
    <definedName name="_MAR95" localSheetId="8">[1]Consultoria!#REF!</definedName>
    <definedName name="_MAR95" localSheetId="3">[1]Consultoria!#REF!</definedName>
    <definedName name="_MAR95">[1]Consultoria!#REF!</definedName>
    <definedName name="_MAR96" localSheetId="7">[1]Consultoria!#REF!</definedName>
    <definedName name="_MAR96" localSheetId="9">[1]Consultoria!#REF!</definedName>
    <definedName name="_MAR96" localSheetId="4">[1]Consultoria!#REF!</definedName>
    <definedName name="_MAR96" localSheetId="8">[1]Consultoria!#REF!</definedName>
    <definedName name="_MAR96" localSheetId="3">[1]Consultoria!#REF!</definedName>
    <definedName name="_MAR96">[1]Consultoria!#REF!</definedName>
    <definedName name="_MAR97" localSheetId="7">[1]Consultoria!#REF!</definedName>
    <definedName name="_MAR97" localSheetId="9">[1]Consultoria!#REF!</definedName>
    <definedName name="_MAR97" localSheetId="4">[1]Consultoria!#REF!</definedName>
    <definedName name="_MAR97" localSheetId="8">[1]Consultoria!#REF!</definedName>
    <definedName name="_MAR97" localSheetId="3">[1]Consultoria!#REF!</definedName>
    <definedName name="_MAR97">[1]Consultoria!#REF!</definedName>
    <definedName name="_MAR98" localSheetId="7">[1]Consultoria!#REF!</definedName>
    <definedName name="_MAR98" localSheetId="9">[1]Consultoria!#REF!</definedName>
    <definedName name="_MAR98" localSheetId="4">[1]Consultoria!#REF!</definedName>
    <definedName name="_MAR98" localSheetId="8">[1]Consultoria!#REF!</definedName>
    <definedName name="_MAR98" localSheetId="3">[1]Consultoria!#REF!</definedName>
    <definedName name="_MAR98">[1]Consultoria!#REF!</definedName>
    <definedName name="_MAR99" localSheetId="7">[1]Consultoria!#REF!</definedName>
    <definedName name="_MAR99" localSheetId="9">[1]Consultoria!#REF!</definedName>
    <definedName name="_MAR99" localSheetId="4">[1]Consultoria!#REF!</definedName>
    <definedName name="_MAR99" localSheetId="8">[1]Consultoria!#REF!</definedName>
    <definedName name="_MAR99" localSheetId="3">[1]Consultoria!#REF!</definedName>
    <definedName name="_MAR99">[1]Consultoria!#REF!</definedName>
    <definedName name="_NOV94" localSheetId="7">[1]Consultoria!#REF!</definedName>
    <definedName name="_NOV94" localSheetId="9">[1]Consultoria!#REF!</definedName>
    <definedName name="_NOV94" localSheetId="4">[1]Consultoria!#REF!</definedName>
    <definedName name="_NOV94" localSheetId="8">[1]Consultoria!#REF!</definedName>
    <definedName name="_NOV94" localSheetId="3">[1]Consultoria!#REF!</definedName>
    <definedName name="_NOV94">[1]Consultoria!#REF!</definedName>
    <definedName name="_NOV95" localSheetId="7">[1]Consultoria!#REF!</definedName>
    <definedName name="_NOV95" localSheetId="9">[1]Consultoria!#REF!</definedName>
    <definedName name="_NOV95" localSheetId="4">[1]Consultoria!#REF!</definedName>
    <definedName name="_NOV95" localSheetId="8">[1]Consultoria!#REF!</definedName>
    <definedName name="_NOV95" localSheetId="3">[1]Consultoria!#REF!</definedName>
    <definedName name="_NOV95">[1]Consultoria!#REF!</definedName>
    <definedName name="_NOV96" localSheetId="7">[1]Consultoria!#REF!</definedName>
    <definedName name="_NOV96" localSheetId="9">[1]Consultoria!#REF!</definedName>
    <definedName name="_NOV96" localSheetId="4">[1]Consultoria!#REF!</definedName>
    <definedName name="_NOV96" localSheetId="8">[1]Consultoria!#REF!</definedName>
    <definedName name="_NOV96" localSheetId="3">[1]Consultoria!#REF!</definedName>
    <definedName name="_NOV96">[1]Consultoria!#REF!</definedName>
    <definedName name="_NOV97" localSheetId="7">[1]Consultoria!#REF!</definedName>
    <definedName name="_NOV97" localSheetId="9">[1]Consultoria!#REF!</definedName>
    <definedName name="_NOV97" localSheetId="4">[1]Consultoria!#REF!</definedName>
    <definedName name="_NOV97" localSheetId="8">[1]Consultoria!#REF!</definedName>
    <definedName name="_NOV97" localSheetId="3">[1]Consultoria!#REF!</definedName>
    <definedName name="_NOV97">[1]Consultoria!#REF!</definedName>
    <definedName name="_NOV98" localSheetId="7">[1]Consultoria!#REF!</definedName>
    <definedName name="_NOV98" localSheetId="9">[1]Consultoria!#REF!</definedName>
    <definedName name="_NOV98" localSheetId="4">[1]Consultoria!#REF!</definedName>
    <definedName name="_NOV98" localSheetId="8">[1]Consultoria!#REF!</definedName>
    <definedName name="_NOV98" localSheetId="3">[1]Consultoria!#REF!</definedName>
    <definedName name="_NOV98">[1]Consultoria!#REF!</definedName>
    <definedName name="_NOV99" localSheetId="7">[1]Consultoria!#REF!</definedName>
    <definedName name="_NOV99" localSheetId="9">[1]Consultoria!#REF!</definedName>
    <definedName name="_NOV99" localSheetId="4">[1]Consultoria!#REF!</definedName>
    <definedName name="_NOV99" localSheetId="8">[1]Consultoria!#REF!</definedName>
    <definedName name="_NOV99" localSheetId="3">[1]Consultoria!#REF!</definedName>
    <definedName name="_NOV99">[1]Consultoria!#REF!</definedName>
    <definedName name="_Order1" hidden="1">255</definedName>
    <definedName name="_Order2" hidden="1">255</definedName>
    <definedName name="_OUT94" localSheetId="7">[1]Consultoria!#REF!</definedName>
    <definedName name="_OUT94" localSheetId="9">[1]Consultoria!#REF!</definedName>
    <definedName name="_OUT94" localSheetId="4">[1]Consultoria!#REF!</definedName>
    <definedName name="_OUT94" localSheetId="8">[1]Consultoria!#REF!</definedName>
    <definedName name="_OUT94" localSheetId="3">[1]Consultoria!#REF!</definedName>
    <definedName name="_OUT94">[1]Consultoria!#REF!</definedName>
    <definedName name="_OUT95" localSheetId="7">[1]Consultoria!#REF!</definedName>
    <definedName name="_OUT95" localSheetId="9">[1]Consultoria!#REF!</definedName>
    <definedName name="_OUT95" localSheetId="4">[1]Consultoria!#REF!</definedName>
    <definedName name="_OUT95" localSheetId="8">[1]Consultoria!#REF!</definedName>
    <definedName name="_OUT95" localSheetId="3">[1]Consultoria!#REF!</definedName>
    <definedName name="_OUT95">[1]Consultoria!#REF!</definedName>
    <definedName name="_OUT96" localSheetId="7">[1]Consultoria!#REF!</definedName>
    <definedName name="_OUT96" localSheetId="9">[1]Consultoria!#REF!</definedName>
    <definedName name="_OUT96" localSheetId="4">[1]Consultoria!#REF!</definedName>
    <definedName name="_OUT96" localSheetId="8">[1]Consultoria!#REF!</definedName>
    <definedName name="_OUT96" localSheetId="3">[1]Consultoria!#REF!</definedName>
    <definedName name="_OUT96">[1]Consultoria!#REF!</definedName>
    <definedName name="_OUT97" localSheetId="7">[1]Consultoria!#REF!</definedName>
    <definedName name="_OUT97" localSheetId="9">[1]Consultoria!#REF!</definedName>
    <definedName name="_OUT97" localSheetId="4">[1]Consultoria!#REF!</definedName>
    <definedName name="_OUT97" localSheetId="8">[1]Consultoria!#REF!</definedName>
    <definedName name="_OUT97" localSheetId="3">[1]Consultoria!#REF!</definedName>
    <definedName name="_OUT97">[1]Consultoria!#REF!</definedName>
    <definedName name="_OUT98" localSheetId="7">[1]Consultoria!#REF!</definedName>
    <definedName name="_OUT98" localSheetId="9">[1]Consultoria!#REF!</definedName>
    <definedName name="_OUT98" localSheetId="4">[1]Consultoria!#REF!</definedName>
    <definedName name="_OUT98" localSheetId="8">[1]Consultoria!#REF!</definedName>
    <definedName name="_OUT98" localSheetId="3">[1]Consultoria!#REF!</definedName>
    <definedName name="_OUT98">[1]Consultoria!#REF!</definedName>
    <definedName name="_OUT99" localSheetId="7">[1]Consultoria!#REF!</definedName>
    <definedName name="_OUT99" localSheetId="9">[1]Consultoria!#REF!</definedName>
    <definedName name="_OUT99" localSheetId="4">[1]Consultoria!#REF!</definedName>
    <definedName name="_OUT99" localSheetId="8">[1]Consultoria!#REF!</definedName>
    <definedName name="_OUT99" localSheetId="3">[1]Consultoria!#REF!</definedName>
    <definedName name="_OUT99">[1]Consultoria!#REF!</definedName>
    <definedName name="_PL1">#REF!</definedName>
    <definedName name="_r">#REF!</definedName>
    <definedName name="_Rbv1">'[14]Página 16'!$C$3:$C$7</definedName>
    <definedName name="_S">[12]COMPOS1!#REF!</definedName>
    <definedName name="_S_10">[12]COMPOS1!#REF!</definedName>
    <definedName name="_S_25">[12]COMPOS1!#REF!</definedName>
    <definedName name="_S_27">[12]COMPOS1!#REF!</definedName>
    <definedName name="_S_29">[16]COMPOS1!#REF!</definedName>
    <definedName name="_S_31">[16]COMPOS1!#REF!</definedName>
    <definedName name="_S_9">[12]COMPOS1!#REF!</definedName>
    <definedName name="_SET94" localSheetId="7">[1]Consultoria!#REF!</definedName>
    <definedName name="_SET94" localSheetId="9">[1]Consultoria!#REF!</definedName>
    <definedName name="_SET94" localSheetId="4">[1]Consultoria!#REF!</definedName>
    <definedName name="_SET94" localSheetId="8">[1]Consultoria!#REF!</definedName>
    <definedName name="_SET94" localSheetId="3">[1]Consultoria!#REF!</definedName>
    <definedName name="_SET94">[1]Consultoria!#REF!</definedName>
    <definedName name="_SET95" localSheetId="7">[1]Consultoria!#REF!</definedName>
    <definedName name="_SET95" localSheetId="9">[1]Consultoria!#REF!</definedName>
    <definedName name="_SET95" localSheetId="4">[1]Consultoria!#REF!</definedName>
    <definedName name="_SET95" localSheetId="8">[1]Consultoria!#REF!</definedName>
    <definedName name="_SET95" localSheetId="3">[1]Consultoria!#REF!</definedName>
    <definedName name="_SET95">[1]Consultoria!#REF!</definedName>
    <definedName name="_SET96" localSheetId="7">[1]Consultoria!#REF!</definedName>
    <definedName name="_SET96" localSheetId="9">[1]Consultoria!#REF!</definedName>
    <definedName name="_SET96" localSheetId="4">[1]Consultoria!#REF!</definedName>
    <definedName name="_SET96" localSheetId="8">[1]Consultoria!#REF!</definedName>
    <definedName name="_SET96" localSheetId="3">[1]Consultoria!#REF!</definedName>
    <definedName name="_SET96">[1]Consultoria!#REF!</definedName>
    <definedName name="_SET97" localSheetId="7">[1]Consultoria!#REF!</definedName>
    <definedName name="_SET97" localSheetId="9">[1]Consultoria!#REF!</definedName>
    <definedName name="_SET97" localSheetId="4">[1]Consultoria!#REF!</definedName>
    <definedName name="_SET97" localSheetId="8">[1]Consultoria!#REF!</definedName>
    <definedName name="_SET97" localSheetId="3">[1]Consultoria!#REF!</definedName>
    <definedName name="_SET97">[1]Consultoria!#REF!</definedName>
    <definedName name="_SET98" localSheetId="7">[1]Consultoria!#REF!</definedName>
    <definedName name="_SET98" localSheetId="9">[1]Consultoria!#REF!</definedName>
    <definedName name="_SET98" localSheetId="4">[1]Consultoria!#REF!</definedName>
    <definedName name="_SET98" localSheetId="8">[1]Consultoria!#REF!</definedName>
    <definedName name="_SET98" localSheetId="3">[1]Consultoria!#REF!</definedName>
    <definedName name="_SET98">[1]Consultoria!#REF!</definedName>
    <definedName name="_SET99" localSheetId="7">[1]Consultoria!#REF!</definedName>
    <definedName name="_SET99" localSheetId="9">[1]Consultoria!#REF!</definedName>
    <definedName name="_SET99" localSheetId="4">[1]Consultoria!#REF!</definedName>
    <definedName name="_SET99" localSheetId="8">[1]Consultoria!#REF!</definedName>
    <definedName name="_SET99" localSheetId="3">[1]Consultoria!#REF!</definedName>
    <definedName name="_SET99">[1]Consultoria!#REF!</definedName>
    <definedName name="_Sort" hidden="1">#REF!</definedName>
    <definedName name="_tt1" localSheetId="9">'CURVA ABC'!_tt1</definedName>
    <definedName name="_tt1" localSheetId="8">PARETO!_tt1</definedName>
    <definedName name="_tt1">[0]!_tt1</definedName>
    <definedName name="_tx1" localSheetId="4">[5]PLANIL!#REF!</definedName>
    <definedName name="_tx1" localSheetId="3">[5]PLANIL!#REF!</definedName>
    <definedName name="_tx1">[5]PLANIL!#REF!</definedName>
    <definedName name="A" localSheetId="7">[6]TERRAPLENAGEM!#REF!</definedName>
    <definedName name="A" localSheetId="9">#REF!</definedName>
    <definedName name="A" localSheetId="4">#REF!</definedName>
    <definedName name="A" localSheetId="8">#REF!</definedName>
    <definedName name="A" localSheetId="3">#REF!</definedName>
    <definedName name="A">#REF!</definedName>
    <definedName name="a_25">#REF!</definedName>
    <definedName name="a0" localSheetId="4">#REF!</definedName>
    <definedName name="a0" localSheetId="3">#REF!</definedName>
    <definedName name="a0">#REF!</definedName>
    <definedName name="A1080000" localSheetId="4">[7]Planilha!#REF!</definedName>
    <definedName name="A1080000" localSheetId="3">[7]Planilha!#REF!</definedName>
    <definedName name="A1080000">[7]Planilha!#REF!</definedName>
    <definedName name="A1089999" localSheetId="4">[7]Planilha!#REF!</definedName>
    <definedName name="A1089999" localSheetId="3">[7]Planilha!#REF!</definedName>
    <definedName name="A1089999">[7]Planilha!#REF!</definedName>
    <definedName name="A1090000" localSheetId="4">[7]Planilha!#REF!</definedName>
    <definedName name="A1090000" localSheetId="3">[7]Planilha!#REF!</definedName>
    <definedName name="A1090000">[7]Planilha!#REF!</definedName>
    <definedName name="A1099999" localSheetId="4">[7]Planilha!#REF!</definedName>
    <definedName name="A1099999" localSheetId="3">[7]Planilha!#REF!</definedName>
    <definedName name="A1099999">[7]Planilha!#REF!</definedName>
    <definedName name="A1100000" localSheetId="4">[7]Planilha!#REF!</definedName>
    <definedName name="A1100000" localSheetId="3">[7]Planilha!#REF!</definedName>
    <definedName name="A1100000">[7]Planilha!#REF!</definedName>
    <definedName name="A1200000" localSheetId="4">[7]Planilha!#REF!</definedName>
    <definedName name="A1200000" localSheetId="3">[7]Planilha!#REF!</definedName>
    <definedName name="A1200000">[7]Planilha!#REF!</definedName>
    <definedName name="A9999999" localSheetId="4">[7]Planilha!#REF!</definedName>
    <definedName name="A9999999" localSheetId="3">[7]Planilha!#REF!</definedName>
    <definedName name="A9999999">[7]Planilha!#REF!</definedName>
    <definedName name="a99999999" localSheetId="4">[7]Planilha!#REF!</definedName>
    <definedName name="a99999999" localSheetId="3">[7]Planilha!#REF!</definedName>
    <definedName name="a99999999">[7]Planilha!#REF!</definedName>
    <definedName name="AA">#N/A</definedName>
    <definedName name="AA_1" localSheetId="9">'CURVA ABC'!AA_1</definedName>
    <definedName name="AA_1" localSheetId="8">PARETO!AA_1</definedName>
    <definedName name="AA_1">AA_1</definedName>
    <definedName name="AA_10" localSheetId="9">'CURVA ABC'!AA_10</definedName>
    <definedName name="AA_10" localSheetId="8">PARETO!AA_10</definedName>
    <definedName name="AA_10">AA_10</definedName>
    <definedName name="AA_12" localSheetId="9">'CURVA ABC'!AA_12</definedName>
    <definedName name="AA_12" localSheetId="8">PARETO!AA_12</definedName>
    <definedName name="AA_12">AA_12</definedName>
    <definedName name="AA_13" localSheetId="9">'CURVA ABC'!AA_13</definedName>
    <definedName name="AA_13" localSheetId="8">PARETO!AA_13</definedName>
    <definedName name="AA_13">AA_13</definedName>
    <definedName name="AA_14" localSheetId="9">'CURVA ABC'!AA_14</definedName>
    <definedName name="AA_14" localSheetId="8">PARETO!AA_14</definedName>
    <definedName name="AA_14">AA_14</definedName>
    <definedName name="AA_2" localSheetId="9">'CURVA ABC'!AA_2</definedName>
    <definedName name="AA_2" localSheetId="8">PARETO!AA_2</definedName>
    <definedName name="AA_2">AA_2</definedName>
    <definedName name="AA_22" localSheetId="9">'CURVA ABC'!AA_22</definedName>
    <definedName name="AA_22" localSheetId="8">PARETO!AA_22</definedName>
    <definedName name="AA_22">AA_22</definedName>
    <definedName name="AA_25" localSheetId="9">'CURVA ABC'!AA_25</definedName>
    <definedName name="AA_25" localSheetId="8">PARETO!AA_25</definedName>
    <definedName name="AA_25">AA_25</definedName>
    <definedName name="AA_26" localSheetId="9">'CURVA ABC'!AA_26</definedName>
    <definedName name="AA_26" localSheetId="8">PARETO!AA_26</definedName>
    <definedName name="AA_26">AA_26</definedName>
    <definedName name="AA_27" localSheetId="9">'CURVA ABC'!AA_27</definedName>
    <definedName name="AA_27" localSheetId="8">PARETO!AA_27</definedName>
    <definedName name="AA_27">AA_27</definedName>
    <definedName name="AA_28" localSheetId="9">'CURVA ABC'!AA_28</definedName>
    <definedName name="AA_28" localSheetId="8">PARETO!AA_28</definedName>
    <definedName name="AA_28">AA_28</definedName>
    <definedName name="AA_29" localSheetId="9">'CURVA ABC'!AA_29</definedName>
    <definedName name="AA_29" localSheetId="8">PARETO!AA_29</definedName>
    <definedName name="AA_29">AA_29</definedName>
    <definedName name="AA_3" localSheetId="9">'CURVA ABC'!AA_3</definedName>
    <definedName name="AA_3" localSheetId="8">PARETO!AA_3</definedName>
    <definedName name="AA_3">AA_3</definedName>
    <definedName name="AA_30" localSheetId="9">'CURVA ABC'!AA_30</definedName>
    <definedName name="AA_30" localSheetId="8">PARETO!AA_30</definedName>
    <definedName name="AA_30">AA_30</definedName>
    <definedName name="AA_31" localSheetId="9">'CURVA ABC'!AA_31</definedName>
    <definedName name="AA_31" localSheetId="8">PARETO!AA_31</definedName>
    <definedName name="AA_31">AA_31</definedName>
    <definedName name="AA_32" localSheetId="9">'CURVA ABC'!AA_32</definedName>
    <definedName name="AA_32" localSheetId="8">PARETO!AA_32</definedName>
    <definedName name="AA_32">AA_32</definedName>
    <definedName name="AA_33" localSheetId="9">'CURVA ABC'!AA_33</definedName>
    <definedName name="AA_33" localSheetId="8">PARETO!AA_33</definedName>
    <definedName name="AA_33">AA_33</definedName>
    <definedName name="AA_34" localSheetId="9">'CURVA ABC'!AA_34</definedName>
    <definedName name="AA_34" localSheetId="8">PARETO!AA_34</definedName>
    <definedName name="AA_34">AA_34</definedName>
    <definedName name="AA_35" localSheetId="9">'CURVA ABC'!AA_35</definedName>
    <definedName name="AA_35" localSheetId="8">PARETO!AA_35</definedName>
    <definedName name="AA_35">AA_35</definedName>
    <definedName name="AA_36" localSheetId="9">'CURVA ABC'!AA_36</definedName>
    <definedName name="AA_36" localSheetId="8">PARETO!AA_36</definedName>
    <definedName name="AA_36">AA_36</definedName>
    <definedName name="AA_37" localSheetId="9">'CURVA ABC'!AA_37</definedName>
    <definedName name="AA_37" localSheetId="8">PARETO!AA_37</definedName>
    <definedName name="AA_37">AA_37</definedName>
    <definedName name="AA_38" localSheetId="9">'CURVA ABC'!AA_38</definedName>
    <definedName name="AA_38" localSheetId="8">PARETO!AA_38</definedName>
    <definedName name="AA_38">AA_38</definedName>
    <definedName name="AA_4" localSheetId="9">'CURVA ABC'!AA_4</definedName>
    <definedName name="AA_4" localSheetId="8">PARETO!AA_4</definedName>
    <definedName name="AA_4">AA_4</definedName>
    <definedName name="AA_5" localSheetId="9">'CURVA ABC'!AA_5</definedName>
    <definedName name="AA_5" localSheetId="8">PARETO!AA_5</definedName>
    <definedName name="AA_5">AA_5</definedName>
    <definedName name="AA_6" localSheetId="9">'CURVA ABC'!AA_6</definedName>
    <definedName name="AA_6" localSheetId="8">PARETO!AA_6</definedName>
    <definedName name="AA_6">AA_6</definedName>
    <definedName name="AA_7" localSheetId="9">'CURVA ABC'!AA_7</definedName>
    <definedName name="AA_7" localSheetId="8">PARETO!AA_7</definedName>
    <definedName name="AA_7">AA_7</definedName>
    <definedName name="AA_8" localSheetId="9">'CURVA ABC'!AA_8</definedName>
    <definedName name="AA_8" localSheetId="8">PARETO!AA_8</definedName>
    <definedName name="AA_8">AA_8</definedName>
    <definedName name="AA_9" localSheetId="9">'CURVA ABC'!AA_9</definedName>
    <definedName name="AA_9" localSheetId="8">PARETO!AA_9</definedName>
    <definedName name="AA_9">AA_9</definedName>
    <definedName name="aaaaa" localSheetId="9" hidden="1">{#N/A,#N/A,FALSE,"MO (2)"}</definedName>
    <definedName name="aaaaa" localSheetId="8" hidden="1">{#N/A,#N/A,FALSE,"MO (2)"}</definedName>
    <definedName name="aaaaa" hidden="1">{#N/A,#N/A,FALSE,"MO (2)"}</definedName>
    <definedName name="AAAAAAAAA" localSheetId="9">'CURVA ABC'!AAAAAAAAA</definedName>
    <definedName name="AAAAAAAAA" localSheetId="8">PARETO!AAAAAAAAA</definedName>
    <definedName name="AAAAAAAAA">[0]!AAAAAAAAA</definedName>
    <definedName name="AAAAAAAAA_25" localSheetId="9">'CURVA ABC'!AAAAAAAAA_25</definedName>
    <definedName name="AAAAAAAAA_25" localSheetId="8">PARETO!AAAAAAAAA_25</definedName>
    <definedName name="AAAAAAAAA_25">AAAAAAAAA_25</definedName>
    <definedName name="ABR00" localSheetId="7">[1]Consultoria!#REF!</definedName>
    <definedName name="ABR00" localSheetId="9">[1]Consultoria!#REF!</definedName>
    <definedName name="ABR00" localSheetId="4">[1]Consultoria!#REF!</definedName>
    <definedName name="ABR00" localSheetId="8">[1]Consultoria!#REF!</definedName>
    <definedName name="ABR00" localSheetId="3">[1]Consultoria!#REF!</definedName>
    <definedName name="ABR00">[1]Consultoria!#REF!</definedName>
    <definedName name="ABR00_6">#REF!</definedName>
    <definedName name="ABVFDS">[1]Consultoria!#REF!</definedName>
    <definedName name="AC" localSheetId="9">#REF!</definedName>
    <definedName name="AC" localSheetId="4">#REF!</definedName>
    <definedName name="AC" localSheetId="8">#REF!</definedName>
    <definedName name="AC" localSheetId="3">#REF!</definedName>
    <definedName name="AC">#REF!</definedName>
    <definedName name="AccessDatabase" hidden="1">"C:\Controle\DER\R. Mato Grosso\ct_matMAT GR0898.mdb"</definedName>
    <definedName name="ACOSTD">#REF!</definedName>
    <definedName name="ACOSTLE">#REF!</definedName>
    <definedName name="ACRE" hidden="1">#REF!</definedName>
    <definedName name="ad" localSheetId="9" hidden="1">{#N/A,#N/A,FALSE,"MO (2)"}</definedName>
    <definedName name="ad" localSheetId="8" hidden="1">{#N/A,#N/A,FALSE,"MO (2)"}</definedName>
    <definedName name="ad" hidden="1">{#N/A,#N/A,FALSE,"MO (2)"}</definedName>
    <definedName name="ademir" localSheetId="9" hidden="1">{#N/A,#N/A,FALSE,"Cronograma";#N/A,#N/A,FALSE,"Cronogr. 2"}</definedName>
    <definedName name="ademir" localSheetId="8" hidden="1">{#N/A,#N/A,FALSE,"Cronograma";#N/A,#N/A,FALSE,"Cronogr. 2"}</definedName>
    <definedName name="ademir" hidden="1">{#N/A,#N/A,FALSE,"Cronograma";#N/A,#N/A,FALSE,"Cronogr. 2"}</definedName>
    <definedName name="administração" localSheetId="9">#REF!</definedName>
    <definedName name="administração" localSheetId="4">#REF!</definedName>
    <definedName name="administração" localSheetId="8">#REF!</definedName>
    <definedName name="administração" localSheetId="3">#REF!</definedName>
    <definedName name="administração">#REF!</definedName>
    <definedName name="AdPeri">#REF!</definedName>
    <definedName name="al">[15]Consultoria!#REF!</definedName>
    <definedName name="alex" localSheetId="9" hidden="1">{#N/A,#N/A,FALSE,"MO (2)"}</definedName>
    <definedName name="alex" localSheetId="8" hidden="1">{#N/A,#N/A,FALSE,"MO (2)"}</definedName>
    <definedName name="alex" hidden="1">{#N/A,#N/A,FALSE,"MO (2)"}</definedName>
    <definedName name="ALTA">'[17]PRO-08'!#REF!</definedName>
    <definedName name="ALTA_10">'[18]PRO-08'!#REF!</definedName>
    <definedName name="ALTA_25">'[18]PRO-08'!#REF!</definedName>
    <definedName name="ALTA_27">'[18]PRO-08'!#REF!</definedName>
    <definedName name="ALTA_29">'[18]PRO-08'!#REF!</definedName>
    <definedName name="ALTA_9">'[18]PRO-08'!#REF!</definedName>
    <definedName name="am" localSheetId="9" hidden="1">{#N/A,#N/A,FALSE,"MO (2)"}</definedName>
    <definedName name="am" localSheetId="8" hidden="1">{#N/A,#N/A,FALSE,"MO (2)"}</definedName>
    <definedName name="am" hidden="1">{#N/A,#N/A,FALSE,"MO (2)"}</definedName>
    <definedName name="amarela">#REF!</definedName>
    <definedName name="amarela_25">#REF!</definedName>
    <definedName name="anscount" hidden="1">3</definedName>
    <definedName name="ant" localSheetId="9" hidden="1">{#N/A,#N/A,FALSE,"MO (2)"}</definedName>
    <definedName name="ant" localSheetId="8" hidden="1">{#N/A,#N/A,FALSE,"MO (2)"}</definedName>
    <definedName name="ant" hidden="1">{#N/A,#N/A,FALSE,"MO (2)"}</definedName>
    <definedName name="_xlnm.Extract" localSheetId="4">#REF!</definedName>
    <definedName name="_xlnm.Extract" localSheetId="3">#REF!</definedName>
    <definedName name="_xlnm.Extract">#REF!</definedName>
    <definedName name="_xlnm.Print_Area" localSheetId="5">Cotações!$A$1:$K$35</definedName>
    <definedName name="_xlnm.Print_Area" localSheetId="2">CPU!$A$1:$F$1368</definedName>
    <definedName name="_xlnm.Print_Area" localSheetId="7">'Cronograma Fisico - Financeiro'!$A$1:$H$47</definedName>
    <definedName name="_xlnm.Print_Area" localSheetId="9">'CURVA ABC'!$B$1:$K$40</definedName>
    <definedName name="_xlnm.Print_Area" localSheetId="1">MC!$A$1:$J$2029</definedName>
    <definedName name="_xlnm.Print_Area" localSheetId="8">PARETO!$A$1:$M$254</definedName>
    <definedName name="_xlnm.Print_Area" localSheetId="0">PO!$A$1:$K$402</definedName>
    <definedName name="Área_impressão_IM" localSheetId="7">#REF!</definedName>
    <definedName name="Área_impressão_IM" localSheetId="9">#REF!</definedName>
    <definedName name="Área_impressão_IM" localSheetId="4">#REF!</definedName>
    <definedName name="Área_impressão_IM" localSheetId="8">#REF!</definedName>
    <definedName name="Área_impressão_IM" localSheetId="3">#REF!</definedName>
    <definedName name="Área_impressão_IM">#REF!</definedName>
    <definedName name="Área_impressão_IM_6">#REF!</definedName>
    <definedName name="AREAL">#REF!</definedName>
    <definedName name="AreaTeste" localSheetId="4">#REF!</definedName>
    <definedName name="AreaTeste" localSheetId="3">#REF!</definedName>
    <definedName name="AreaTeste">#REF!</definedName>
    <definedName name="AreaTeste2" localSheetId="4">#REF!</definedName>
    <definedName name="AreaTeste2" localSheetId="3">#REF!</definedName>
    <definedName name="AreaTeste2">#REF!</definedName>
    <definedName name="Arial">#REF!</definedName>
    <definedName name="as" localSheetId="9">#REF!</definedName>
    <definedName name="AS" localSheetId="4">[1]Consultoria!#REF!</definedName>
    <definedName name="as" localSheetId="8">#REF!</definedName>
    <definedName name="AS" localSheetId="3">[1]Consultoria!#REF!</definedName>
    <definedName name="AS">[1]Consultoria!#REF!</definedName>
    <definedName name="asasa" localSheetId="9" hidden="1">{#N/A,#N/A,FALSE,"MO (2)"}</definedName>
    <definedName name="asasa" localSheetId="8" hidden="1">{#N/A,#N/A,FALSE,"MO (2)"}</definedName>
    <definedName name="asasa" hidden="1">{#N/A,#N/A,FALSE,"MO (2)"}</definedName>
    <definedName name="asd">#REF!</definedName>
    <definedName name="asdf">#REF!</definedName>
    <definedName name="Aut_original">[19]PROJETO!#REF!</definedName>
    <definedName name="Aut_original_25">[19]PROJETO!#REF!</definedName>
    <definedName name="Aut_resumo">[20]RESUMO_AUT1!#REF!</definedName>
    <definedName name="Aut_resumo_25">[20]RESUMO_AUT1!#REF!</definedName>
    <definedName name="AuxHab">#REF!</definedName>
    <definedName name="azul">#REF!</definedName>
    <definedName name="azul_25">#REF!</definedName>
    <definedName name="AZULSINAL">#REF!</definedName>
    <definedName name="AZULSINAL_25">#REF!</definedName>
    <definedName name="B">[8]PARETO!$C$64:$M$139</definedName>
    <definedName name="B1049000" localSheetId="4">[7]Planilha!#REF!</definedName>
    <definedName name="B1049000" localSheetId="3">[7]Planilha!#REF!</definedName>
    <definedName name="B1049000">[7]Planilha!#REF!</definedName>
    <definedName name="B1049755" localSheetId="4">[7]Planilha!#REF!</definedName>
    <definedName name="B1049755" localSheetId="3">[7]Planilha!#REF!</definedName>
    <definedName name="B1049755">[7]Planilha!#REF!</definedName>
    <definedName name="B1049999" localSheetId="4">[7]Planilha!#REF!</definedName>
    <definedName name="B1049999" localSheetId="3">[7]Planilha!#REF!</definedName>
    <definedName name="B1049999">[7]Planilha!#REF!</definedName>
    <definedName name="B10499999" localSheetId="4">[7]Planilha!#REF!</definedName>
    <definedName name="B10499999" localSheetId="3">[7]Planilha!#REF!</definedName>
    <definedName name="B10499999">[7]Planilha!#REF!</definedName>
    <definedName name="B1055512" localSheetId="4">[7]Planilha!#REF!</definedName>
    <definedName name="B1055512" localSheetId="3">[7]Planilha!#REF!</definedName>
    <definedName name="B1055512">[7]Planilha!#REF!</definedName>
    <definedName name="B1079755" localSheetId="4">[7]Planilha!#REF!</definedName>
    <definedName name="B1079755" localSheetId="3">[7]Planilha!#REF!</definedName>
    <definedName name="B1079755">[7]Planilha!#REF!</definedName>
    <definedName name="_xlnm.Database" localSheetId="9">#REF!</definedName>
    <definedName name="_xlnm.Database" localSheetId="4">#REF!</definedName>
    <definedName name="_xlnm.Database" localSheetId="8">#REF!</definedName>
    <definedName name="_xlnm.Database" localSheetId="3">#REF!</definedName>
    <definedName name="_xlnm.Database">#REF!</definedName>
    <definedName name="BANDEIRAS">INDEX([21]LOGO!$E$5:$E$60,MATCH([21]LOGO!$H$5,[21]LOGO!$C$5:$C$60,0))</definedName>
    <definedName name="BANDEIRAS_PO">INDEX([22]LOGO!$E$5:$E$52,MATCH('[22]PLANILHA ORÇAM.'!$A$8:$A$8,[22]LOGO!$C$5:$C$52,0))</definedName>
    <definedName name="BASCARROCERIA" localSheetId="7">[6]TERRAPLENAGEM!#REF!</definedName>
    <definedName name="BASCARROCERIA" localSheetId="9">#REF!</definedName>
    <definedName name="BASCARROCERIA" localSheetId="4">#REF!</definedName>
    <definedName name="BASCARROCERIA" localSheetId="8">#REF!</definedName>
    <definedName name="BASCARROCERIA" localSheetId="3">#REF!</definedName>
    <definedName name="BASCARROCERIA">#REF!</definedName>
    <definedName name="base" localSheetId="7">[1]Consultoria!#REF!</definedName>
    <definedName name="base" localSheetId="9">[1]Consultoria!#REF!</definedName>
    <definedName name="base" localSheetId="4">[1]Consultoria!#REF!</definedName>
    <definedName name="base" localSheetId="8">[1]Consultoria!#REF!</definedName>
    <definedName name="base" localSheetId="3">[1]Consultoria!#REF!</definedName>
    <definedName name="base">[1]Consultoria!#REF!</definedName>
    <definedName name="base_6">#REF!</definedName>
    <definedName name="Básico" localSheetId="9">#REF!</definedName>
    <definedName name="Básico" localSheetId="4">#REF!</definedName>
    <definedName name="Básico" localSheetId="8">#REF!</definedName>
    <definedName name="Básico" localSheetId="3">#REF!</definedName>
    <definedName name="Básico">#REF!</definedName>
    <definedName name="bb" localSheetId="9">'CURVA ABC'!bb</definedName>
    <definedName name="bb" localSheetId="8">PARETO!bb</definedName>
    <definedName name="bb">[0]!bb</definedName>
    <definedName name="bbbb" localSheetId="9" hidden="1">{#N/A,#N/A,FALSE,"MO (2)"}</definedName>
    <definedName name="bbbb" localSheetId="8" hidden="1">{#N/A,#N/A,FALSE,"MO (2)"}</definedName>
    <definedName name="bbbb" hidden="1">{#N/A,#N/A,FALSE,"MO (2)"}</definedName>
    <definedName name="bbbbbbb" localSheetId="9" hidden="1">{#N/A,#N/A,FALSE,"MO (2)"}</definedName>
    <definedName name="bbbbbbb" localSheetId="8" hidden="1">{#N/A,#N/A,FALSE,"MO (2)"}</definedName>
    <definedName name="bbbbbbb" hidden="1">{#N/A,#N/A,FALSE,"MO (2)"}</definedName>
    <definedName name="bdi" localSheetId="9">#REF!</definedName>
    <definedName name="bdi" localSheetId="4">#REF!</definedName>
    <definedName name="bdi" localSheetId="8">#REF!</definedName>
    <definedName name="bdi" localSheetId="3">#REF!</definedName>
    <definedName name="bdi">#REF!</definedName>
    <definedName name="BDI_10">#REF!</definedName>
    <definedName name="BDI_25">#REF!</definedName>
    <definedName name="BDI_27">#REF!</definedName>
    <definedName name="BDI_29">#REF!</definedName>
    <definedName name="BDI_9">#REF!</definedName>
    <definedName name="BG">#REF!</definedName>
    <definedName name="BG_25">#REF!</definedName>
    <definedName name="BGU">#REF!</definedName>
    <definedName name="BGU_25">#REF!</definedName>
    <definedName name="BI">[23]Teor!$A$3:$G$7</definedName>
    <definedName name="BII">'[24]Página 16'!$A$3:$G$7</definedName>
    <definedName name="Bloco" hidden="1">#REF!</definedName>
    <definedName name="Bloco2" hidden="1">#REF!</definedName>
    <definedName name="BONITO">#REF!</definedName>
    <definedName name="BORIDOS">#REF!</definedName>
    <definedName name="bosta" localSheetId="9" hidden="1">{#N/A,#N/A,FALSE,"Cronograma";#N/A,#N/A,FALSE,"Cronogr. 2"}</definedName>
    <definedName name="bosta" localSheetId="8" hidden="1">{#N/A,#N/A,FALSE,"Cronograma";#N/A,#N/A,FALSE,"Cronogr. 2"}</definedName>
    <definedName name="bosta" hidden="1">{#N/A,#N/A,FALSE,"Cronograma";#N/A,#N/A,FALSE,"Cronogr. 2"}</definedName>
    <definedName name="BR">#REF!</definedName>
    <definedName name="BUEIROMETÁLICO" localSheetId="9">#REF!</definedName>
    <definedName name="BUEIROMETÁLICO" localSheetId="4">#REF!</definedName>
    <definedName name="BUEIROMETÁLICO" localSheetId="8">#REF!</definedName>
    <definedName name="BUEIROMETÁLICO" localSheetId="3">#REF!</definedName>
    <definedName name="BUEIROMETÁLICO">#REF!</definedName>
    <definedName name="BUEIROSMETALICOS" localSheetId="7">#REF!</definedName>
    <definedName name="BUEIROSMETALICOS" localSheetId="9">#REF!</definedName>
    <definedName name="BUEIROSMETALICOS" localSheetId="4">#REF!</definedName>
    <definedName name="BUEIROSMETALICOS" localSheetId="8">#REF!</definedName>
    <definedName name="BUEIROSMETALICOS" localSheetId="3">#REF!</definedName>
    <definedName name="BUEIROSMETALICOS">#REF!</definedName>
    <definedName name="BuiltIn_Database">NA()</definedName>
    <definedName name="BuiltIn_Database___0">NA()</definedName>
    <definedName name="BuiltIn_Database___3">NA()</definedName>
    <definedName name="BuiltIn_Database___5" localSheetId="4">#REF!</definedName>
    <definedName name="BuiltIn_Database___5" localSheetId="3">#REF!</definedName>
    <definedName name="BuiltIn_Database___5">#REF!</definedName>
    <definedName name="BuiltIn_Database___7" localSheetId="9">#REF!</definedName>
    <definedName name="BuiltIn_Database___7" localSheetId="4">#REF!</definedName>
    <definedName name="BuiltIn_Database___7" localSheetId="8">#REF!</definedName>
    <definedName name="BuiltIn_Database___7" localSheetId="3">#REF!</definedName>
    <definedName name="BuiltIn_Database___7">#REF!</definedName>
    <definedName name="BuiltIn_Print_Area" localSheetId="9">#REF!</definedName>
    <definedName name="BuiltIn_Print_Area" localSheetId="4">#REF!</definedName>
    <definedName name="BuiltIn_Print_Area" localSheetId="8">#REF!</definedName>
    <definedName name="BuiltIn_Print_Area" localSheetId="3">#REF!</definedName>
    <definedName name="BuiltIn_Print_Area">#REF!</definedName>
    <definedName name="BuiltIn_Print_Area___0" localSheetId="4">#REF!</definedName>
    <definedName name="BuiltIn_Print_Area___0" localSheetId="3">#REF!</definedName>
    <definedName name="BuiltIn_Print_Area___0">#REF!</definedName>
    <definedName name="BuiltIn_Print_Area___0___0" localSheetId="4">#REF!</definedName>
    <definedName name="BuiltIn_Print_Area___0___0" localSheetId="3">#REF!</definedName>
    <definedName name="BuiltIn_Print_Area___0___0">#REF!</definedName>
    <definedName name="BuiltIn_Print_Area___1" localSheetId="4">#REF!</definedName>
    <definedName name="BuiltIn_Print_Area___1" localSheetId="3">#REF!</definedName>
    <definedName name="BuiltIn_Print_Area___1">#REF!</definedName>
    <definedName name="BuiltIn_Print_Area___2" localSheetId="4">#REF!</definedName>
    <definedName name="BuiltIn_Print_Area___2" localSheetId="3">#REF!</definedName>
    <definedName name="BuiltIn_Print_Area___2">#REF!</definedName>
    <definedName name="BuiltIn_Print_Area___3" localSheetId="9">#REF!</definedName>
    <definedName name="BuiltIn_Print_Area___3" localSheetId="4">#REF!</definedName>
    <definedName name="BuiltIn_Print_Area___3" localSheetId="8">#REF!</definedName>
    <definedName name="BuiltIn_Print_Area___3" localSheetId="3">#REF!</definedName>
    <definedName name="BuiltIn_Print_Area___3">#REF!</definedName>
    <definedName name="BuiltIn_Print_Area___4" localSheetId="4">#REF!</definedName>
    <definedName name="BuiltIn_Print_Area___4" localSheetId="3">#REF!</definedName>
    <definedName name="BuiltIn_Print_Area___4">#REF!</definedName>
    <definedName name="BuiltIn_Print_Area___5" localSheetId="4">#REF!</definedName>
    <definedName name="BuiltIn_Print_Area___5" localSheetId="3">#REF!</definedName>
    <definedName name="BuiltIn_Print_Area___5">#REF!</definedName>
    <definedName name="BuiltIn_Print_Area___6" localSheetId="4">#REF!</definedName>
    <definedName name="BuiltIn_Print_Area___6" localSheetId="3">#REF!</definedName>
    <definedName name="BuiltIn_Print_Area___6">#REF!</definedName>
    <definedName name="BuiltIn_Print_Titles" localSheetId="4">#REF!</definedName>
    <definedName name="BuiltIn_Print_Titles" localSheetId="3">#REF!</definedName>
    <definedName name="BuiltIn_Print_Titles">#REF!</definedName>
    <definedName name="BuiltIn_Print_Titles___1" localSheetId="4">#REF!</definedName>
    <definedName name="BuiltIn_Print_Titles___1" localSheetId="3">#REF!</definedName>
    <definedName name="BuiltIn_Print_Titles___1">#REF!</definedName>
    <definedName name="BuiltIn_Print_Titles___2">NA()</definedName>
    <definedName name="BuiltIn_Print_Titles___3">NA()</definedName>
    <definedName name="BuiltIn_Print_Titles___4">NA()</definedName>
    <definedName name="BuiltIn_Print_Titles___5" localSheetId="4">#REF!</definedName>
    <definedName name="BuiltIn_Print_Titles___5" localSheetId="3">#REF!</definedName>
    <definedName name="BuiltIn_Print_Titles___5">#REF!</definedName>
    <definedName name="BuiltIn_Print_Titles___6" localSheetId="4">#REF!</definedName>
    <definedName name="BuiltIn_Print_Titles___6" localSheetId="3">#REF!</definedName>
    <definedName name="BuiltIn_Print_Titles___6">#REF!</definedName>
    <definedName name="Button_12">"ct_matMAT_GR0898_Lançamento_Lista1"</definedName>
    <definedName name="Button_13">"ct_matMAT_GR0898_Lançamento_Lista2"</definedName>
    <definedName name="Ç" localSheetId="9" hidden="1">{#N/A,#N/A,FALSE,"MO (2)"}</definedName>
    <definedName name="Ç" localSheetId="8" hidden="1">{#N/A,#N/A,FALSE,"MO (2)"}</definedName>
    <definedName name="Ç" hidden="1">{#N/A,#N/A,FALSE,"MO (2)"}</definedName>
    <definedName name="C_" localSheetId="4">#REF!</definedName>
    <definedName name="C_" localSheetId="3">#REF!</definedName>
    <definedName name="C_">#REF!</definedName>
    <definedName name="CA´L" localSheetId="9" hidden="1">{#N/A,#N/A,FALSE,"Cronograma";#N/A,#N/A,FALSE,"Cronogr. 2"}</definedName>
    <definedName name="CA´L" localSheetId="8" hidden="1">{#N/A,#N/A,FALSE,"Cronograma";#N/A,#N/A,FALSE,"Cronogr. 2"}</definedName>
    <definedName name="CA´L" hidden="1">{#N/A,#N/A,FALSE,"Cronograma";#N/A,#N/A,FALSE,"Cronogr. 2"}</definedName>
    <definedName name="CABO">#N/A</definedName>
    <definedName name="CADASTRO" localSheetId="4">#REF!</definedName>
    <definedName name="CADASTRO" localSheetId="3">#REF!</definedName>
    <definedName name="CADASTRO">#REF!</definedName>
    <definedName name="CadIns" hidden="1">#REF!</definedName>
    <definedName name="CadSrv" hidden="1">#REF!</definedName>
    <definedName name="CAIX">#N/A</definedName>
    <definedName name="CAPA" localSheetId="9" hidden="1">{#N/A,#N/A,TRUE,"Serviços"}</definedName>
    <definedName name="CAPA" localSheetId="8" hidden="1">{#N/A,#N/A,TRUE,"Serviços"}</definedName>
    <definedName name="CAPA" hidden="1">{#N/A,#N/A,TRUE,"Serviços"}</definedName>
    <definedName name="capa1" localSheetId="9" hidden="1">{#N/A,#N/A,TRUE,"Serviços"}</definedName>
    <definedName name="capa1" localSheetId="8" hidden="1">{#N/A,#N/A,TRUE,"Serviços"}</definedName>
    <definedName name="capa1" hidden="1">{#N/A,#N/A,TRUE,"Serviços"}</definedName>
    <definedName name="capa2" localSheetId="9" hidden="1">{#N/A,#N/A,TRUE,"Serviços"}</definedName>
    <definedName name="capa2" localSheetId="8" hidden="1">{#N/A,#N/A,TRUE,"Serviços"}</definedName>
    <definedName name="capa2" hidden="1">{#N/A,#N/A,TRUE,"Serviços"}</definedName>
    <definedName name="Carro" localSheetId="4">#REF!</definedName>
    <definedName name="Carro" localSheetId="3">#REF!</definedName>
    <definedName name="Carro">#REF!</definedName>
    <definedName name="CBU">#REF!</definedName>
    <definedName name="CBU_25">#REF!</definedName>
    <definedName name="CBUII">#REF!</definedName>
    <definedName name="CBUII_25">#REF!</definedName>
    <definedName name="CBUQB">#REF!</definedName>
    <definedName name="CBUQB_25">#REF!</definedName>
    <definedName name="CBUQc">#REF!</definedName>
    <definedName name="CBUQc_25">#REF!</definedName>
    <definedName name="çç" localSheetId="9">'CURVA ABC'!çç</definedName>
    <definedName name="çç" localSheetId="8">PARETO!çç</definedName>
    <definedName name="çç">[0]!çç</definedName>
    <definedName name="CCCCCCCCCCC" localSheetId="9">'CURVA ABC'!CCCCCCCCCCC</definedName>
    <definedName name="CCCCCCCCCCC" localSheetId="8">PARETO!CCCCCCCCCCC</definedName>
    <definedName name="CCCCCCCCCCC">[0]!CCCCCCCCCCC</definedName>
    <definedName name="CCCCCCCCCCC_25" localSheetId="9">'CURVA ABC'!CCCCCCCCCCC_25</definedName>
    <definedName name="CCCCCCCCCCC_25" localSheetId="8">PARETO!CCCCCCCCCCC_25</definedName>
    <definedName name="CCCCCCCCCCC_25">CCCCCCCCCCC_25</definedName>
    <definedName name="cch" hidden="1">#N/A</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T">#N/A</definedName>
    <definedName name="CELSO" localSheetId="9">'CURVA ABC'!CELSO</definedName>
    <definedName name="CELSO" localSheetId="8">PARETO!CELSO</definedName>
    <definedName name="CELSO">[0]!CELSO</definedName>
    <definedName name="CELSO_25" localSheetId="9">'CURVA ABC'!CELSO_25</definedName>
    <definedName name="CELSO_25" localSheetId="8">PARETO!CELSO_25</definedName>
    <definedName name="CELSO_25">CELSO_25</definedName>
    <definedName name="CélulaInicioPlanilha" localSheetId="4">#REF!</definedName>
    <definedName name="CélulaInicioPlanilha" localSheetId="3">#REF!</definedName>
    <definedName name="CélulaInicioPlanilha">#REF!</definedName>
    <definedName name="CélulaResumo" localSheetId="4">#REF!</definedName>
    <definedName name="CélulaResumo" localSheetId="3">#REF!</definedName>
    <definedName name="CélulaResumo">#REF!</definedName>
    <definedName name="Chave" hidden="1">#REF!</definedName>
    <definedName name="Chave1" hidden="1">#REF!</definedName>
    <definedName name="Clas" hidden="1">MAX(LEN(#REF!))</definedName>
    <definedName name="Cliente" hidden="1">""</definedName>
    <definedName name="Cls" hidden="1">#N/A</definedName>
    <definedName name="Cod" hidden="1">#REF!</definedName>
    <definedName name="Cód.">'[25]TPU-MARÇO_2002'!$B$2:$B$1965</definedName>
    <definedName name="cod.1">#REF!</definedName>
    <definedName name="cod.2">#REF!</definedName>
    <definedName name="Cód.3">#REF!</definedName>
    <definedName name="Cód.4">'[25]TPU-MARÇO_2002'!$D$2:$D$1965</definedName>
    <definedName name="Cód.Equip.">#REF!</definedName>
    <definedName name="Cód.SER">'[25]TPU-MARÇO_2002'!$H$2:$H$20</definedName>
    <definedName name="Cód.serv.">#REF!</definedName>
    <definedName name="Codigo" localSheetId="9" hidden="1">#REF!</definedName>
    <definedName name="CODIGO" localSheetId="4">#REF!</definedName>
    <definedName name="Codigo" localSheetId="8" hidden="1">#REF!</definedName>
    <definedName name="CODIGO" localSheetId="3">#REF!</definedName>
    <definedName name="CODIGO">#REF!</definedName>
    <definedName name="Código">#REF!</definedName>
    <definedName name="Coeficiente" localSheetId="4">#REF!</definedName>
    <definedName name="Coeficiente" localSheetId="3">#REF!</definedName>
    <definedName name="Coeficiente">#REF!</definedName>
    <definedName name="Coluna" hidden="1">#REF!</definedName>
    <definedName name="COMBINA" localSheetId="4">#REF!</definedName>
    <definedName name="COMBINA" localSheetId="3">#REF!</definedName>
    <definedName name="COMBINA">#REF!</definedName>
    <definedName name="COMBUSTÍVEL" localSheetId="4">#REF!</definedName>
    <definedName name="COMBUSTÍVEL" localSheetId="3">#REF!</definedName>
    <definedName name="COMBUSTÍVEL">#REF!</definedName>
    <definedName name="COMING">[1]Consultoria!#REF!</definedName>
    <definedName name="Comp" hidden="1">#REF!</definedName>
    <definedName name="Comp_Área_Vol._25">#REF!</definedName>
    <definedName name="concorrentes" localSheetId="9" hidden="1">{#N/A,#N/A,FALSE,"Cronograma";#N/A,#N/A,FALSE,"Cronogr. 2"}</definedName>
    <definedName name="concorrentes" localSheetId="8" hidden="1">{#N/A,#N/A,FALSE,"Cronograma";#N/A,#N/A,FALSE,"Cronogr. 2"}</definedName>
    <definedName name="concorrentes" hidden="1">{#N/A,#N/A,FALSE,"Cronograma";#N/A,#N/A,FALSE,"Cronogr. 2"}</definedName>
    <definedName name="COND">#N/A</definedName>
    <definedName name="CONE">#N/A</definedName>
    <definedName name="CONS.ASF." localSheetId="9">#REF!</definedName>
    <definedName name="CONS.ASF." localSheetId="4">#REF!</definedName>
    <definedName name="CONS.ASF." localSheetId="8">#REF!</definedName>
    <definedName name="CONS.ASF." localSheetId="3">#REF!</definedName>
    <definedName name="CONS.ASF.">#REF!</definedName>
    <definedName name="CONS_ASF_" localSheetId="4">[6]TERRAPLENAGEM!#REF!</definedName>
    <definedName name="CONS_ASF_" localSheetId="3">[6]TERRAPLENAGEM!#REF!</definedName>
    <definedName name="CONS_ASF_">[6]TERRAPLENAGEM!#REF!</definedName>
    <definedName name="CONSERV_RESTA" localSheetId="4">#REF!</definedName>
    <definedName name="CONSERV_RESTA" localSheetId="3">#REF!</definedName>
    <definedName name="CONSERV_RESTA">#REF!</definedName>
    <definedName name="CONSERVAÇ" localSheetId="9">#REF!</definedName>
    <definedName name="CONSERVAÇ" localSheetId="4">#REF!</definedName>
    <definedName name="CONSERVAÇ" localSheetId="8">#REF!</definedName>
    <definedName name="CONSERVAÇ" localSheetId="3">#REF!</definedName>
    <definedName name="CONSERVAÇ">#REF!</definedName>
    <definedName name="CONSERVAÇÃO" localSheetId="7">[6]TERRAPLENAGEM!#REF!</definedName>
    <definedName name="CONSERVAÇÃO" localSheetId="9">#REF!</definedName>
    <definedName name="CONSERVAÇÃO" localSheetId="4">#REF!</definedName>
    <definedName name="CONSERVAÇÃO" localSheetId="8">#REF!</definedName>
    <definedName name="CONSERVAÇÃO" localSheetId="3">#REF!</definedName>
    <definedName name="CONSERVAÇÃO">#REF!</definedName>
    <definedName name="CONSERVASF" localSheetId="9">#REF!</definedName>
    <definedName name="CONSERVASF" localSheetId="4">#REF!</definedName>
    <definedName name="CONSERVASF" localSheetId="8">#REF!</definedName>
    <definedName name="CONSERVASF" localSheetId="3">#REF!</definedName>
    <definedName name="CONSERVASF">#REF!</definedName>
    <definedName name="consumo.2">#REF!</definedName>
    <definedName name="COTAÇÕES" localSheetId="4">#REF!</definedName>
    <definedName name="COTAÇÕES" localSheetId="3">#REF!</definedName>
    <definedName name="COTAÇÕES">#REF!</definedName>
    <definedName name="COTAÇÕES_5" localSheetId="4">#REF!</definedName>
    <definedName name="COTAÇÕES_5" localSheetId="3">#REF!</definedName>
    <definedName name="COTAÇÕES_5">#REF!</definedName>
    <definedName name="CpuAux" hidden="1">#REF!</definedName>
    <definedName name="CPUs" hidden="1">#REF!</definedName>
    <definedName name="CRIT" hidden="1">#REF!</definedName>
    <definedName name="_xlnm.Criteria" localSheetId="9" hidden="1">#REF!</definedName>
    <definedName name="_xlnm.Criteria" localSheetId="4">'[9]LE354002 Fut'!#REF!</definedName>
    <definedName name="_xlnm.Criteria" localSheetId="8" hidden="1">#REF!</definedName>
    <definedName name="_xlnm.Criteria" localSheetId="3">'[9]LE354002 Fut'!#REF!</definedName>
    <definedName name="_xlnm.Criteria">'[9]LE354002 Fut'!#REF!</definedName>
    <definedName name="Cron" localSheetId="9" hidden="1">{#N/A,#N/A,FALSE,"MO (2)"}</definedName>
    <definedName name="Cron" localSheetId="8" hidden="1">{#N/A,#N/A,FALSE,"MO (2)"}</definedName>
    <definedName name="Cron" hidden="1">{#N/A,#N/A,FALSE,"MO (2)"}</definedName>
    <definedName name="CRONO">#REF!</definedName>
    <definedName name="CRONO_25">#REF!</definedName>
    <definedName name="cronograma" localSheetId="9" hidden="1">{#N/A,#N/A,TRUE,"Plan1"}</definedName>
    <definedName name="cronograma" localSheetId="4">[1]Consultoria!#REF!</definedName>
    <definedName name="cronograma" localSheetId="8" hidden="1">{#N/A,#N/A,TRUE,"Plan1"}</definedName>
    <definedName name="cronograma" localSheetId="3">[1]Consultoria!#REF!</definedName>
    <definedName name="cronograma">[1]Consultoria!#REF!</definedName>
    <definedName name="CRUZEIROS" localSheetId="4">#REF!</definedName>
    <definedName name="CRUZEIROS" localSheetId="3">#REF!</definedName>
    <definedName name="CRUZEIROS">#REF!</definedName>
    <definedName name="cu" localSheetId="9" hidden="1">{#N/A,#N/A,TRUE,"Serviços"}</definedName>
    <definedName name="cu" localSheetId="8" hidden="1">{#N/A,#N/A,TRUE,"Serviços"}</definedName>
    <definedName name="cu" hidden="1">{#N/A,#N/A,TRUE,"Serviços"}</definedName>
    <definedName name="CUN">#REF!</definedName>
    <definedName name="CunEq" hidden="1">SUM(IF(#REF! =#REF!,(#REF!)*(#REF!="EQ")))</definedName>
    <definedName name="CunMo" hidden="1">SUM(IF(#REF! =#REF!,(#REF!)*(#REF!="MO")))</definedName>
    <definedName name="CunMp" hidden="1">SUM(IF(#REF! =#REF!,(#REF!)*(#REF!="MP")))</definedName>
    <definedName name="d">#REF!</definedName>
    <definedName name="d_25">#REF!</definedName>
    <definedName name="dadinho">#REF!</definedName>
    <definedName name="dadinho_29">#REF!</definedName>
    <definedName name="dadinho_31">#REF!</definedName>
    <definedName name="DADOS" localSheetId="4">#REF!</definedName>
    <definedName name="DADOS" localSheetId="3">#REF!</definedName>
    <definedName name="DADOS">#REF!</definedName>
    <definedName name="DADOS_29">#REF!</definedName>
    <definedName name="DADOS_31">#REF!</definedName>
    <definedName name="Dados_Primário">#REF!</definedName>
    <definedName name="DAER1" localSheetId="9" hidden="1">{#N/A,#N/A,TRUE,"Serviços"}</definedName>
    <definedName name="DAER1" localSheetId="8" hidden="1">{#N/A,#N/A,TRUE,"Serviços"}</definedName>
    <definedName name="DAER1" hidden="1">{#N/A,#N/A,TRUE,"Serviços"}</definedName>
    <definedName name="Data">#REF!</definedName>
    <definedName name="Data_Final">#REF!</definedName>
    <definedName name="Data_Final_25">#REF!</definedName>
    <definedName name="Data_Início">#REF!</definedName>
    <definedName name="Data_Início_25">#REF!</definedName>
    <definedName name="Database_MI" localSheetId="4">#REF!</definedName>
    <definedName name="Database_MI" localSheetId="3">#REF!</definedName>
    <definedName name="Database_MI">#REF!</definedName>
    <definedName name="DDDDDDD">'[10]João Leandro Barbosa'!$A$1:$L$123</definedName>
    <definedName name="ddere" localSheetId="9" hidden="1">{#N/A,#N/A,FALSE,"MO (2)"}</definedName>
    <definedName name="ddere" localSheetId="8" hidden="1">{#N/A,#N/A,FALSE,"MO (2)"}</definedName>
    <definedName name="ddere" hidden="1">{#N/A,#N/A,FALSE,"MO (2)"}</definedName>
    <definedName name="Densidades">#REF!</definedName>
    <definedName name="DEQUIP">#REF!</definedName>
    <definedName name="DEQUIP_25">#REF!</definedName>
    <definedName name="DER">'[25]TPU-MARÇO_2002'!$E$2:$E$1965</definedName>
    <definedName name="DERCONS" localSheetId="4">#REF!</definedName>
    <definedName name="DERCONS" localSheetId="3">#REF!</definedName>
    <definedName name="DERCONS">#REF!</definedName>
    <definedName name="DERSEGT" localSheetId="4">#REF!</definedName>
    <definedName name="DERSEGT" localSheetId="3">#REF!</definedName>
    <definedName name="DERSEGT">#REF!</definedName>
    <definedName name="DERSIN" localSheetId="4">#REF!</definedName>
    <definedName name="DERSIN" localSheetId="3">#REF!</definedName>
    <definedName name="DERSIN">#REF!</definedName>
    <definedName name="DERSSEG" localSheetId="4">#REF!</definedName>
    <definedName name="DERSSEG" localSheetId="3">#REF!</definedName>
    <definedName name="DERSSEG">#REF!</definedName>
    <definedName name="DescAux" hidden="1">#N/A</definedName>
    <definedName name="descricao">#REF!</definedName>
    <definedName name="dfdfdfd" localSheetId="9" hidden="1">{#N/A,#N/A,FALSE,"MO (2)"}</definedName>
    <definedName name="dfdfdfd" localSheetId="8" hidden="1">{#N/A,#N/A,FALSE,"MO (2)"}</definedName>
    <definedName name="dfdfdfd" hidden="1">{#N/A,#N/A,FALSE,"MO (2)"}</definedName>
    <definedName name="DFGDFG">#REF!</definedName>
    <definedName name="DGA">'[17]PRO-08'!#REF!</definedName>
    <definedName name="DGA_10">'[18]PRO-08'!#REF!</definedName>
    <definedName name="DGA_25">'[18]PRO-08'!#REF!</definedName>
    <definedName name="DGA_27">'[18]PRO-08'!#REF!</definedName>
    <definedName name="DGA_29">'[18]PRO-08'!#REF!</definedName>
    <definedName name="DGA_9">'[18]PRO-08'!#REF!</definedName>
    <definedName name="DGF" localSheetId="9" hidden="1">{#N/A,#N/A,FALSE,"MO (2)"}</definedName>
    <definedName name="DGF" localSheetId="8" hidden="1">{#N/A,#N/A,FALSE,"MO (2)"}</definedName>
    <definedName name="DGF" hidden="1">{#N/A,#N/A,FALSE,"MO (2)"}</definedName>
    <definedName name="DIGITAL" localSheetId="9">'CURVA ABC'!DIGITAL</definedName>
    <definedName name="DIGITAL" localSheetId="8">PARETO!DIGITAL</definedName>
    <definedName name="DIGITAL">[0]!DIGITAL</definedName>
    <definedName name="DIGITAL_25" localSheetId="9">'CURVA ABC'!DIGITAL_25</definedName>
    <definedName name="DIGITAL_25" localSheetId="8">PARETO!DIGITAL_25</definedName>
    <definedName name="DIGITAL_25">DIGITAL_25</definedName>
    <definedName name="Dissídio">#REF!</definedName>
    <definedName name="DIVE">#N/A</definedName>
    <definedName name="DJ">#REF!</definedName>
    <definedName name="DJ_25">#REF!</definedName>
    <definedName name="DOLAR" localSheetId="4">#REF!</definedName>
    <definedName name="DOLAR" localSheetId="3">#REF!</definedName>
    <definedName name="DOLAR">#REF!</definedName>
    <definedName name="Dollars">#REF!</definedName>
    <definedName name="DPESSO">#REF!</definedName>
    <definedName name="DPESSO_25">#REF!</definedName>
    <definedName name="DRENAGEM" localSheetId="7">[6]TERRAPLENAGEM!#REF!</definedName>
    <definedName name="DRENAGEM" localSheetId="9">#REF!</definedName>
    <definedName name="DRENAGEM" localSheetId="4">#REF!</definedName>
    <definedName name="DRENAGEM" localSheetId="8">#REF!</definedName>
    <definedName name="DRENAGEM" localSheetId="3">#REF!</definedName>
    <definedName name="DRENAGEM">#REF!</definedName>
    <definedName name="Dsc">#N/A</definedName>
    <definedName name="DU">#REF!</definedName>
    <definedName name="e" localSheetId="4">'[9]LE354002 Fut'!#REF!</definedName>
    <definedName name="e" localSheetId="3">'[9]LE354002 Fut'!#REF!</definedName>
    <definedName name="e">'[9]LE354002 Fut'!#REF!</definedName>
    <definedName name="ECJ">#REF!</definedName>
    <definedName name="ECJ_25">#REF!</definedName>
    <definedName name="edir">[26]TERRAPLENAGEM!#REF!</definedName>
    <definedName name="Edit">#REF!</definedName>
    <definedName name="eeeee" localSheetId="9" hidden="1">{#N/A,#N/A,FALSE,"MO (2)"}</definedName>
    <definedName name="eeeee" localSheetId="8" hidden="1">{#N/A,#N/A,FALSE,"MO (2)"}</definedName>
    <definedName name="eeeee" hidden="1">{#N/A,#N/A,FALSE,"MO (2)"}</definedName>
    <definedName name="EJ">#REF!</definedName>
    <definedName name="EJ_25">#REF!</definedName>
    <definedName name="EmpAux" hidden="1">""</definedName>
    <definedName name="Empr">#REF!</definedName>
    <definedName name="ENC">#REF!</definedName>
    <definedName name="eng." localSheetId="9" hidden="1">{#N/A,#N/A,FALSE,"MO (2)"}</definedName>
    <definedName name="eng." localSheetId="8" hidden="1">{#N/A,#N/A,FALSE,"MO (2)"}</definedName>
    <definedName name="eng." hidden="1">{#N/A,#N/A,FALSE,"MO (2)"}</definedName>
    <definedName name="ENGENHARIA" localSheetId="9" hidden="1">{#N/A,#N/A,FALSE,"MO (2)"}</definedName>
    <definedName name="ENGENHARIA" localSheetId="8" hidden="1">{#N/A,#N/A,FALSE,"MO (2)"}</definedName>
    <definedName name="ENGENHARIA" hidden="1">{#N/A,#N/A,FALSE,"MO (2)"}</definedName>
    <definedName name="ENTRADA" localSheetId="4">#REF!</definedName>
    <definedName name="ENTRADA" localSheetId="3">#REF!</definedName>
    <definedName name="ENTRADA">#REF!</definedName>
    <definedName name="EQ" hidden="1">#REF!</definedName>
    <definedName name="EQUI">#N/A</definedName>
    <definedName name="equilibrar" localSheetId="4">#REF!</definedName>
    <definedName name="equilibrar" localSheetId="3">#REF!</definedName>
    <definedName name="equilibrar">#REF!</definedName>
    <definedName name="Equip">#REF!</definedName>
    <definedName name="EQUIPAMENTOS" localSheetId="7">[6]TERRAPLENAGEM!#REF!</definedName>
    <definedName name="EQUIPAMENTOS" localSheetId="9">#REF!</definedName>
    <definedName name="EQUIPAMENTOS" localSheetId="4">#REF!</definedName>
    <definedName name="EQUIPAMENTOS" localSheetId="8">#REF!</definedName>
    <definedName name="EQUIPAMENTOS" localSheetId="3">#REF!</definedName>
    <definedName name="EQUIPAMENTOS">#REF!</definedName>
    <definedName name="ereerer" localSheetId="9" hidden="1">{#N/A,#N/A,FALSE,"MO (2)"}</definedName>
    <definedName name="ereerer" localSheetId="8" hidden="1">{#N/A,#N/A,FALSE,"MO (2)"}</definedName>
    <definedName name="ereerer" hidden="1">{#N/A,#N/A,FALSE,"MO (2)"}</definedName>
    <definedName name="ererer" localSheetId="4">#REF!</definedName>
    <definedName name="ererer" localSheetId="3">#REF!</definedName>
    <definedName name="ererer">#REF!</definedName>
    <definedName name="EROSOES" localSheetId="9" hidden="1">{#N/A,#N/A,TRUE,"Serviços"}</definedName>
    <definedName name="EROSOES" localSheetId="8" hidden="1">{#N/A,#N/A,TRUE,"Serviços"}</definedName>
    <definedName name="EROSOES" hidden="1">{#N/A,#N/A,TRUE,"Serviços"}</definedName>
    <definedName name="ERRO" localSheetId="4">#REF!</definedName>
    <definedName name="ERRO" localSheetId="3">#REF!</definedName>
    <definedName name="ERRO">#REF!</definedName>
    <definedName name="ES">#REF!</definedName>
    <definedName name="EsmoH">#REF!</definedName>
    <definedName name="EsmoM">#REF!</definedName>
    <definedName name="EsmoMP">#REF!</definedName>
    <definedName name="EST">#REF!</definedName>
    <definedName name="Estabilidade">[27]Teor!$D$3:$D$7</definedName>
    <definedName name="etet" localSheetId="4">#REF!</definedName>
    <definedName name="etet" localSheetId="3">#REF!</definedName>
    <definedName name="etet">#REF!</definedName>
    <definedName name="EU" localSheetId="9" hidden="1">{#N/A,#N/A,FALSE,"MO (2)"}</definedName>
    <definedName name="EU" localSheetId="8" hidden="1">{#N/A,#N/A,FALSE,"MO (2)"}</definedName>
    <definedName name="EU" hidden="1">{#N/A,#N/A,FALSE,"MO (2)"}</definedName>
    <definedName name="EXA">'[17]PRO-08'!#REF!</definedName>
    <definedName name="EXA_10">'[18]PRO-08'!#REF!</definedName>
    <definedName name="EXA_25">'[18]PRO-08'!#REF!</definedName>
    <definedName name="EXA_27">'[18]PRO-08'!#REF!</definedName>
    <definedName name="EXA_29">'[18]PRO-08'!#REF!</definedName>
    <definedName name="EXA_9">'[18]PRO-08'!#REF!</definedName>
    <definedName name="Excel_BuiltIn__FilterDatabase_25">#REF!</definedName>
    <definedName name="Excel_BuiltIn_Database" localSheetId="9">#REF!</definedName>
    <definedName name="Excel_BuiltIn_Database" localSheetId="8">#REF!</definedName>
    <definedName name="Excel_BuiltIn_Database">#REF!</definedName>
    <definedName name="Excel_BuiltIn_Database_25">#REF!</definedName>
    <definedName name="Excel_BuiltIn_Database_6">#REF!</definedName>
    <definedName name="Excel_BuiltIn_Print_Area_1_1_1">#REF!</definedName>
    <definedName name="Excel_BuiltIn_Print_Area_2">#REF!</definedName>
    <definedName name="Excel_BuiltIn_Print_Titles_10">('[28]Capa Caract. Seg.'!$A$1:$F$65536,'[28]Capa Caract. Seg.'!#REF!)</definedName>
    <definedName name="Excel_BuiltIn_Print_Titles_14">('[29]Capa Memória de Calc'!$A$1:$F$65536,'[29]Capa Memória de Calc'!#REF!)</definedName>
    <definedName name="Excel_BuiltIn_Print_Titles_22">('[29]Capa Resumo'!$A$1:$F$65536,'[29]Capa Resumo'!#REF!)</definedName>
    <definedName name="Excel_BuiltIn_Print_Titles_3">('[29]Capa Apres'!$A$1:$F$65536,'[29]Capa Apres'!#REF!)</definedName>
    <definedName name="Excel_BuiltIn_Print_Titles_30">('[29]Capa Documentação'!$A$1:$F$65536,'[29]Capa Documentação'!#REF!)</definedName>
    <definedName name="Excel_BuiltIn_Print_Titles_31">('[29]Capa Anexo I'!$A$1:$F$65536,'[29]Capa Anexo I'!#REF!)</definedName>
    <definedName name="Excel_BuiltIn_Print_Titles_32">('[28]Capa Documentação'!$A$1:$F$65536,'[28]Capa Documentação'!#REF!)</definedName>
    <definedName name="Excel_BuiltIn_Print_Titles_33">('[29]Capa Anexo II'!$A$1:$F$65536,'[29]Capa Anexo II'!#REF!)</definedName>
    <definedName name="Excel_BuiltIn_Print_Titles_34">('[29]Capa Anexo III'!$A$1:$F$65536,'[29]Capa Anexo III'!#REF!)</definedName>
    <definedName name="Excel_BuiltIn_Print_Titles_35">('[29]Capa Anexo IV'!$A$1:$F$65536,'[29]Capa Anexo IV'!#REF!)</definedName>
    <definedName name="Excel_BuiltIn_Print_Titles_36">('[28]Capa Anexo III'!$A$1:$F$65536,'[28]Capa Anexo III'!#REF!)</definedName>
    <definedName name="Excel_BuiltIn_Print_Titles_37">('[28]Capa Anexo IV'!$A$1:$F$65536,'[28]Capa Anexo IV'!#REF!)</definedName>
    <definedName name="Excel_BuiltIn_Print_Titles_4">('[28]Capa Apres'!$A$1:$F$65536,'[28]Capa Apres'!#REF!)</definedName>
    <definedName name="Excel_BuiltIn_Print_Titles_5">('[29]Capa Mapa'!$A$1:$F$65536,'[29]Capa Mapa'!#REF!)</definedName>
    <definedName name="Excel_BuiltIn_Print_Titles_6">('[28]Capa Mapa'!$A$1:$F$65536,'[28]Capa Mapa'!#REF!)</definedName>
    <definedName name="Excel_BuiltIn_Print_Titles_7">('[29]Capa Premissas'!$A$1:$F$65536,'[29]Capa Premissas'!#REF!)</definedName>
    <definedName name="Excel_BuiltIn_Print_Titles_8">('[28]Capa Premissas'!$A$1:$F$65536,'[28]Capa Premissas'!#REF!)</definedName>
    <definedName name="Excel_BuiltIn_Print_Titles_9">('[29]Capa Caract. Seg.'!$A$1:$F$65536,'[29]Capa Caract. Seg.'!#REF!)</definedName>
    <definedName name="Ext">#REF!</definedName>
    <definedName name="Extenso">#N/A</definedName>
    <definedName name="Extenso_1" localSheetId="9">'CURVA ABC'!Extenso_1</definedName>
    <definedName name="Extenso_1" localSheetId="8">PARETO!Extenso_1</definedName>
    <definedName name="Extenso_1">Extenso_1</definedName>
    <definedName name="Extenso_10" localSheetId="9">'CURVA ABC'!Extenso_10</definedName>
    <definedName name="Extenso_10" localSheetId="8">PARETO!Extenso_10</definedName>
    <definedName name="Extenso_10">Extenso_10</definedName>
    <definedName name="Extenso_12" localSheetId="9">'CURVA ABC'!Extenso_12</definedName>
    <definedName name="Extenso_12" localSheetId="8">PARETO!Extenso_12</definedName>
    <definedName name="Extenso_12">Extenso_12</definedName>
    <definedName name="Extenso_13" localSheetId="9">'CURVA ABC'!Extenso_13</definedName>
    <definedName name="Extenso_13" localSheetId="8">PARETO!Extenso_13</definedName>
    <definedName name="Extenso_13">Extenso_13</definedName>
    <definedName name="Extenso_14" localSheetId="9">'CURVA ABC'!Extenso_14</definedName>
    <definedName name="Extenso_14" localSheetId="8">PARETO!Extenso_14</definedName>
    <definedName name="Extenso_14">Extenso_14</definedName>
    <definedName name="Extenso_2" localSheetId="9">'CURVA ABC'!Extenso_2</definedName>
    <definedName name="Extenso_2" localSheetId="8">PARETO!Extenso_2</definedName>
    <definedName name="Extenso_2">Extenso_2</definedName>
    <definedName name="Extenso_22" localSheetId="9">'CURVA ABC'!Extenso_22</definedName>
    <definedName name="Extenso_22" localSheetId="8">PARETO!Extenso_22</definedName>
    <definedName name="Extenso_22">Extenso_22</definedName>
    <definedName name="Extenso_25" localSheetId="9">'CURVA ABC'!Extenso_25</definedName>
    <definedName name="Extenso_25" localSheetId="8">PARETO!Extenso_25</definedName>
    <definedName name="Extenso_25">Extenso_25</definedName>
    <definedName name="Extenso_26" localSheetId="9">'CURVA ABC'!Extenso_26</definedName>
    <definedName name="Extenso_26" localSheetId="8">PARETO!Extenso_26</definedName>
    <definedName name="Extenso_26">Extenso_26</definedName>
    <definedName name="Extenso_27" localSheetId="9">'CURVA ABC'!Extenso_27</definedName>
    <definedName name="Extenso_27" localSheetId="8">PARETO!Extenso_27</definedName>
    <definedName name="Extenso_27">Extenso_27</definedName>
    <definedName name="Extenso_28" localSheetId="9">'CURVA ABC'!Extenso_28</definedName>
    <definedName name="Extenso_28" localSheetId="8">PARETO!Extenso_28</definedName>
    <definedName name="Extenso_28">Extenso_28</definedName>
    <definedName name="Extenso_29" localSheetId="9">'CURVA ABC'!Extenso_29</definedName>
    <definedName name="Extenso_29" localSheetId="8">PARETO!Extenso_29</definedName>
    <definedName name="Extenso_29">Extenso_29</definedName>
    <definedName name="Extenso_3" localSheetId="9">'CURVA ABC'!Extenso_3</definedName>
    <definedName name="Extenso_3" localSheetId="8">PARETO!Extenso_3</definedName>
    <definedName name="Extenso_3">Extenso_3</definedName>
    <definedName name="Extenso_30" localSheetId="9">'CURVA ABC'!Extenso_30</definedName>
    <definedName name="Extenso_30" localSheetId="8">PARETO!Extenso_30</definedName>
    <definedName name="Extenso_30">Extenso_30</definedName>
    <definedName name="Extenso_31" localSheetId="9">'CURVA ABC'!Extenso_31</definedName>
    <definedName name="Extenso_31" localSheetId="8">PARETO!Extenso_31</definedName>
    <definedName name="Extenso_31">Extenso_31</definedName>
    <definedName name="Extenso_32" localSheetId="9">'CURVA ABC'!Extenso_32</definedName>
    <definedName name="Extenso_32" localSheetId="8">PARETO!Extenso_32</definedName>
    <definedName name="Extenso_32">Extenso_32</definedName>
    <definedName name="Extenso_33" localSheetId="9">'CURVA ABC'!Extenso_33</definedName>
    <definedName name="Extenso_33" localSheetId="8">PARETO!Extenso_33</definedName>
    <definedName name="Extenso_33">Extenso_33</definedName>
    <definedName name="Extenso_34" localSheetId="9">'CURVA ABC'!Extenso_34</definedName>
    <definedName name="Extenso_34" localSheetId="8">PARETO!Extenso_34</definedName>
    <definedName name="Extenso_34">Extenso_34</definedName>
    <definedName name="Extenso_35" localSheetId="9">'CURVA ABC'!Extenso_35</definedName>
    <definedName name="Extenso_35" localSheetId="8">PARETO!Extenso_35</definedName>
    <definedName name="Extenso_35">Extenso_35</definedName>
    <definedName name="Extenso_36" localSheetId="9">'CURVA ABC'!Extenso_36</definedName>
    <definedName name="Extenso_36" localSheetId="8">PARETO!Extenso_36</definedName>
    <definedName name="Extenso_36">Extenso_36</definedName>
    <definedName name="Extenso_37" localSheetId="9">'CURVA ABC'!Extenso_37</definedName>
    <definedName name="Extenso_37" localSheetId="8">PARETO!Extenso_37</definedName>
    <definedName name="Extenso_37">Extenso_37</definedName>
    <definedName name="Extenso_38" localSheetId="9">'CURVA ABC'!Extenso_38</definedName>
    <definedName name="Extenso_38" localSheetId="8">PARETO!Extenso_38</definedName>
    <definedName name="Extenso_38">Extenso_38</definedName>
    <definedName name="Extenso_4" localSheetId="9">'CURVA ABC'!Extenso_4</definedName>
    <definedName name="Extenso_4" localSheetId="8">PARETO!Extenso_4</definedName>
    <definedName name="Extenso_4">Extenso_4</definedName>
    <definedName name="Extenso_5" localSheetId="9">'CURVA ABC'!Extenso_5</definedName>
    <definedName name="Extenso_5" localSheetId="8">PARETO!Extenso_5</definedName>
    <definedName name="Extenso_5">Extenso_5</definedName>
    <definedName name="Extenso_6" localSheetId="9">'CURVA ABC'!Extenso_6</definedName>
    <definedName name="Extenso_6" localSheetId="8">PARETO!Extenso_6</definedName>
    <definedName name="Extenso_6">Extenso_6</definedName>
    <definedName name="Extenso_7" localSheetId="9">'CURVA ABC'!Extenso_7</definedName>
    <definedName name="Extenso_7" localSheetId="8">PARETO!Extenso_7</definedName>
    <definedName name="Extenso_7">Extenso_7</definedName>
    <definedName name="Extenso_8" localSheetId="9">'CURVA ABC'!Extenso_8</definedName>
    <definedName name="Extenso_8" localSheetId="8">PARETO!Extenso_8</definedName>
    <definedName name="Extenso_8">Extenso_8</definedName>
    <definedName name="Extenso_9" localSheetId="9">'CURVA ABC'!Extenso_9</definedName>
    <definedName name="Extenso_9" localSheetId="8">PARETO!Extenso_9</definedName>
    <definedName name="Extenso_9">Extenso_9</definedName>
    <definedName name="ExtFaixa">#REF!</definedName>
    <definedName name="ExtFaixa2">'[13]P A T O 99 B'!#REF!</definedName>
    <definedName name="Extract_MI" localSheetId="4">#REF!</definedName>
    <definedName name="Extract_MI" localSheetId="3">#REF!</definedName>
    <definedName name="Extract_MI">#REF!</definedName>
    <definedName name="fator">#REF!</definedName>
    <definedName name="FATOR1">'[25]TPU-MARÇO_2002'!$L$2:$L$20</definedName>
    <definedName name="FATURAS2002" localSheetId="9" hidden="1">{#N/A,#N/A,TRUE,"Serviços"}</definedName>
    <definedName name="FATURAS2002" localSheetId="8" hidden="1">{#N/A,#N/A,TRUE,"Serviços"}</definedName>
    <definedName name="FATURAS2002" hidden="1">{#N/A,#N/A,TRUE,"Serviços"}</definedName>
    <definedName name="fc1a">'[17]PRO-08'!#REF!</definedName>
    <definedName name="fc1a_10">'[18]PRO-08'!#REF!</definedName>
    <definedName name="fc1a_25">'[18]PRO-08'!#REF!</definedName>
    <definedName name="fc1a_27">'[18]PRO-08'!#REF!</definedName>
    <definedName name="fc1a_29">'[18]PRO-08'!#REF!</definedName>
    <definedName name="fc1a_9">'[18]PRO-08'!#REF!</definedName>
    <definedName name="FC2A">'[17]PRO-08'!#REF!</definedName>
    <definedName name="FC2A_10">'[18]PRO-08'!#REF!</definedName>
    <definedName name="FC2A_25">'[18]PRO-08'!#REF!</definedName>
    <definedName name="FC2A_27">'[18]PRO-08'!#REF!</definedName>
    <definedName name="FC2A_29">'[18]PRO-08'!#REF!</definedName>
    <definedName name="FC2A_9">'[18]PRO-08'!#REF!</definedName>
    <definedName name="FC3A">'[17]PRO-08'!#REF!</definedName>
    <definedName name="FC3A_10">'[18]PRO-08'!#REF!</definedName>
    <definedName name="FC3A_25">'[18]PRO-08'!#REF!</definedName>
    <definedName name="FC3A_27">'[18]PRO-08'!#REF!</definedName>
    <definedName name="FC3A_29">'[18]PRO-08'!#REF!</definedName>
    <definedName name="FC3A_9">'[18]PRO-08'!#REF!</definedName>
    <definedName name="fdsafsa">[30]RESUMO_AUT1!#REF!</definedName>
    <definedName name="FEV00" localSheetId="7">[1]Consultoria!#REF!</definedName>
    <definedName name="FEV00" localSheetId="4">[1]Consultoria!#REF!</definedName>
    <definedName name="FEV00" localSheetId="3">[1]Consultoria!#REF!</definedName>
    <definedName name="FEV00">[1]Consultoria!#REF!</definedName>
    <definedName name="FEV00_6">#REF!</definedName>
    <definedName name="fgff" localSheetId="9" hidden="1">{#N/A,#N/A,FALSE,"MO (2)"}</definedName>
    <definedName name="fgff" localSheetId="8" hidden="1">{#N/A,#N/A,FALSE,"MO (2)"}</definedName>
    <definedName name="fgff" hidden="1">{#N/A,#N/A,FALSE,"MO (2)"}</definedName>
    <definedName name="FGSGRJHHGH">[1]Consultoria!#REF!</definedName>
    <definedName name="figura1">"Figura 1"</definedName>
    <definedName name="FIM">#REF!</definedName>
    <definedName name="FLU">#REF!</definedName>
    <definedName name="Fluência">[27]Teor!$E$3:$E$7</definedName>
    <definedName name="FOLHA01" localSheetId="9" hidden="1">{#N/A,#N/A,TRUE,"Serviços"}</definedName>
    <definedName name="FOLHA01" localSheetId="8" hidden="1">{#N/A,#N/A,TRUE,"Serviços"}</definedName>
    <definedName name="FOLHA01" hidden="1">{#N/A,#N/A,TRUE,"Serviços"}</definedName>
    <definedName name="folha1" localSheetId="9" hidden="1">{#N/A,#N/A,TRUE,"Serviços"}</definedName>
    <definedName name="folha1" localSheetId="8" hidden="1">{#N/A,#N/A,TRUE,"Serviços"}</definedName>
    <definedName name="folha1" hidden="1">{#N/A,#N/A,TRUE,"Serviços"}</definedName>
    <definedName name="FORMULAS" localSheetId="4">#REF!</definedName>
    <definedName name="FORMULAS" localSheetId="3">#REF!</definedName>
    <definedName name="FORMULAS">#REF!</definedName>
    <definedName name="Gas">'[31]Adm Local '!$K$310</definedName>
    <definedName name="GEOVANI">#REF!</definedName>
    <definedName name="GEOVANI_25">#REF!</definedName>
    <definedName name="GEOVANI2">[32]PROJETO!#REF!</definedName>
    <definedName name="GEOVANI2_25">[33]PROJETO!#REF!</definedName>
    <definedName name="gfgfgfg" localSheetId="9" hidden="1">{#N/A,#N/A,FALSE,"MO (2)"}</definedName>
    <definedName name="gfgfgfg" localSheetId="8" hidden="1">{#N/A,#N/A,FALSE,"MO (2)"}</definedName>
    <definedName name="gfgfgfg" hidden="1">{#N/A,#N/A,FALSE,"MO (2)"}</definedName>
    <definedName name="GFSDG">[1]Consultoria!#REF!</definedName>
    <definedName name="ghghgh" localSheetId="9" hidden="1">{#N/A,#N/A,FALSE,"MO (2)"}</definedName>
    <definedName name="ghghgh" localSheetId="8" hidden="1">{#N/A,#N/A,FALSE,"MO (2)"}</definedName>
    <definedName name="ghghgh" hidden="1">{#N/A,#N/A,FALSE,"MO (2)"}</definedName>
    <definedName name="gtryfj" localSheetId="9" hidden="1">{#N/A,#N/A,TRUE,"Serviços"}</definedName>
    <definedName name="gtryfj" localSheetId="8" hidden="1">{#N/A,#N/A,TRUE,"Serviços"}</definedName>
    <definedName name="gtryfj" hidden="1">{#N/A,#N/A,TRUE,"Serviços"}</definedName>
    <definedName name="Guia">"Figura 1"</definedName>
    <definedName name="h.bar" localSheetId="4">#REF!</definedName>
    <definedName name="h.bar" localSheetId="3">#REF!</definedName>
    <definedName name="h.bar">#REF!</definedName>
    <definedName name="h.mezanino" localSheetId="4">#REF!</definedName>
    <definedName name="h.mezanino" localSheetId="3">#REF!</definedName>
    <definedName name="h.mezanino">#REF!</definedName>
    <definedName name="h.rest" localSheetId="4">#REF!</definedName>
    <definedName name="h.rest" localSheetId="3">#REF!</definedName>
    <definedName name="h.rest">#REF!</definedName>
    <definedName name="h.terreo" localSheetId="4">#REF!</definedName>
    <definedName name="h.terreo" localSheetId="3">#REF!</definedName>
    <definedName name="h.terreo">#REF!</definedName>
    <definedName name="hhhhh" localSheetId="9" hidden="1">{#N/A,#N/A,FALSE,"MO (2)"}</definedName>
    <definedName name="hhhhh" localSheetId="8" hidden="1">{#N/A,#N/A,FALSE,"MO (2)"}</definedName>
    <definedName name="hhhhh" hidden="1">{#N/A,#N/A,FALSE,"MO (2)"}</definedName>
    <definedName name="hi">#REF!</definedName>
    <definedName name="hi_10">#REF!</definedName>
    <definedName name="hi_25">#REF!</definedName>
    <definedName name="hi_27">#REF!</definedName>
    <definedName name="hi_29">#REF!</definedName>
    <definedName name="hi_9">#REF!</definedName>
    <definedName name="hjhjhjhju" localSheetId="9" hidden="1">{#N/A,#N/A,FALSE,"MO (2)"}</definedName>
    <definedName name="hjhjhjhju" localSheetId="8" hidden="1">{#N/A,#N/A,FALSE,"MO (2)"}</definedName>
    <definedName name="hjhjhjhju" hidden="1">{#N/A,#N/A,FALSE,"MO (2)"}</definedName>
    <definedName name="HORAMÁQUINA" localSheetId="7">[6]TERRAPLENAGEM!#REF!</definedName>
    <definedName name="HORAMÁQUINA" localSheetId="9">#REF!</definedName>
    <definedName name="HORAMÁQUINA" localSheetId="4">#REF!</definedName>
    <definedName name="HORAMÁQUINA" localSheetId="8">#REF!</definedName>
    <definedName name="HORAMÁQUINA" localSheetId="3">#REF!</definedName>
    <definedName name="HORAMÁQUINA">#REF!</definedName>
    <definedName name="HP">#REF!</definedName>
    <definedName name="HP.1">#REF!</definedName>
    <definedName name="i" localSheetId="9" hidden="1">{#N/A,#N/A,FALSE,"MO (2)"}</definedName>
    <definedName name="i" localSheetId="4">#REF!</definedName>
    <definedName name="i" localSheetId="8" hidden="1">{#N/A,#N/A,FALSE,"MO (2)"}</definedName>
    <definedName name="i" localSheetId="3">#REF!</definedName>
    <definedName name="i">#REF!</definedName>
    <definedName name="ILUM">#N/A</definedName>
    <definedName name="IM">#REF!</definedName>
    <definedName name="IM_25">#REF!</definedName>
    <definedName name="Imprimir_títulos_IM">#N/A</definedName>
    <definedName name="INICIO">#REF!</definedName>
    <definedName name="INSUMO" localSheetId="4">#REF!</definedName>
    <definedName name="INSUMO" localSheetId="3">#REF!</definedName>
    <definedName name="INSUMO">#REF!</definedName>
    <definedName name="insumos" localSheetId="9">#REF!</definedName>
    <definedName name="insumos" localSheetId="4">#REF!</definedName>
    <definedName name="insumos" localSheetId="8">#REF!</definedName>
    <definedName name="insumos" localSheetId="3">#REF!</definedName>
    <definedName name="insumos">#REF!</definedName>
    <definedName name="INTE">#N/A</definedName>
    <definedName name="ITEM" localSheetId="4">#REF!</definedName>
    <definedName name="ITEM" localSheetId="3">#REF!</definedName>
    <definedName name="ITEM">#REF!</definedName>
    <definedName name="ITEMINV" localSheetId="4">#REF!</definedName>
    <definedName name="ITEMINV" localSheetId="3">#REF!</definedName>
    <definedName name="ITEMINV">#REF!</definedName>
    <definedName name="Itens" hidden="1">#REF!</definedName>
    <definedName name="j" localSheetId="9" hidden="1">{#N/A,#N/A,FALSE,"MO (2)"}</definedName>
    <definedName name="j" localSheetId="8" hidden="1">{#N/A,#N/A,FALSE,"MO (2)"}</definedName>
    <definedName name="j" hidden="1">{#N/A,#N/A,FALSE,"MO (2)"}</definedName>
    <definedName name="JAN00" localSheetId="7">[1]Consultoria!#REF!</definedName>
    <definedName name="JAN00" localSheetId="4">[1]Consultoria!#REF!</definedName>
    <definedName name="JAN00" localSheetId="3">[1]Consultoria!#REF!</definedName>
    <definedName name="JAN00">[1]Consultoria!#REF!</definedName>
    <definedName name="JAN00_6">#REF!</definedName>
    <definedName name="JAN000">[1]Consultoria!#REF!</definedName>
    <definedName name="JANEIRO2003" localSheetId="9" hidden="1">{#N/A,#N/A,TRUE,"Serviços"}</definedName>
    <definedName name="JANEIRO2003" localSheetId="8" hidden="1">{#N/A,#N/A,TRUE,"Serviços"}</definedName>
    <definedName name="JANEIRO2003" hidden="1">{#N/A,#N/A,TRUE,"Serviços"}</definedName>
    <definedName name="jazida">#REF!</definedName>
    <definedName name="jgfhd">[1]Consultoria!#REF!</definedName>
    <definedName name="jhjhjhjju" localSheetId="9" hidden="1">{#N/A,#N/A,FALSE,"MO (2)"}</definedName>
    <definedName name="jhjhjhjju" localSheetId="8" hidden="1">{#N/A,#N/A,FALSE,"MO (2)"}</definedName>
    <definedName name="jhjhjhjju" hidden="1">{#N/A,#N/A,FALSE,"MO (2)"}</definedName>
    <definedName name="jjjjj" localSheetId="9" hidden="1">{#N/A,#N/A,FALSE,"MO (2)"}</definedName>
    <definedName name="jjjjj" localSheetId="8" hidden="1">{#N/A,#N/A,FALSE,"MO (2)"}</definedName>
    <definedName name="jjjjj" hidden="1">{#N/A,#N/A,FALSE,"MO (2)"}</definedName>
    <definedName name="jo" localSheetId="9" hidden="1">{#N/A,#N/A,FALSE,"MO (2)"}</definedName>
    <definedName name="jo" localSheetId="8" hidden="1">{#N/A,#N/A,FALSE,"MO (2)"}</definedName>
    <definedName name="jo" hidden="1">{#N/A,#N/A,FALSE,"MO (2)"}</definedName>
    <definedName name="jun00" localSheetId="7">[1]Consultoria!#REF!</definedName>
    <definedName name="jun00" localSheetId="4">[1]Consultoria!#REF!</definedName>
    <definedName name="jun00" localSheetId="3">[1]Consultoria!#REF!</definedName>
    <definedName name="jun00">[1]Consultoria!#REF!</definedName>
    <definedName name="jun00_6">#REF!</definedName>
    <definedName name="kkkkkk" localSheetId="9" hidden="1">{#N/A,#N/A,FALSE,"MO (2)"}</definedName>
    <definedName name="kkkkkk" localSheetId="8" hidden="1">{#N/A,#N/A,FALSE,"MO (2)"}</definedName>
    <definedName name="kkkkkk" hidden="1">{#N/A,#N/A,FALSE,"MO (2)"}</definedName>
    <definedName name="klklklkl" localSheetId="9" hidden="1">{#N/A,#N/A,FALSE,"MO (2)"}</definedName>
    <definedName name="klklklkl" localSheetId="8" hidden="1">{#N/A,#N/A,FALSE,"MO (2)"}</definedName>
    <definedName name="klklklkl" hidden="1">{#N/A,#N/A,FALSE,"MO (2)"}</definedName>
    <definedName name="ko">[1]Consultoria!#REF!</definedName>
    <definedName name="la" localSheetId="9" hidden="1">{#N/A,#N/A,FALSE,"MO (2)"}</definedName>
    <definedName name="la" localSheetId="8" hidden="1">{#N/A,#N/A,FALSE,"MO (2)"}</definedName>
    <definedName name="la" hidden="1">{#N/A,#N/A,FALSE,"MO (2)"}</definedName>
    <definedName name="LILASDRENA">#REF!</definedName>
    <definedName name="LILASDRENA_25">#REF!</definedName>
    <definedName name="LINHA" localSheetId="4">#REF!</definedName>
    <definedName name="LINHA" localSheetId="3">#REF!</definedName>
    <definedName name="LINHA">#REF!</definedName>
    <definedName name="LISTA" localSheetId="4">#REF!</definedName>
    <definedName name="LISTA" localSheetId="3">#REF!</definedName>
    <definedName name="LISTA">#REF!</definedName>
    <definedName name="llllllll" localSheetId="9">'CURVA ABC'!llllllll</definedName>
    <definedName name="llllllll" localSheetId="8">PARETO!llllllll</definedName>
    <definedName name="llllllll">[0]!llllllll</definedName>
    <definedName name="llllllll_2" localSheetId="9">'CURVA ABC'!llllllll_2</definedName>
    <definedName name="llllllll_2" localSheetId="8">PARETO!llllllll_2</definedName>
    <definedName name="llllllll_2">llllllll_2</definedName>
    <definedName name="llllllll_25" localSheetId="9">'CURVA ABC'!llllllll_25</definedName>
    <definedName name="llllllll_25" localSheetId="8">PARETO!llllllll_25</definedName>
    <definedName name="llllllll_25">llllllll_25</definedName>
    <definedName name="llllllll_26" localSheetId="9">'CURVA ABC'!llllllll_26</definedName>
    <definedName name="llllllll_26" localSheetId="8">PARETO!llllllll_26</definedName>
    <definedName name="llllllll_26">llllllll_26</definedName>
    <definedName name="llllllll_27" localSheetId="9">'CURVA ABC'!llllllll_27</definedName>
    <definedName name="llllllll_27" localSheetId="8">PARETO!llllllll_27</definedName>
    <definedName name="llllllll_27">llllllll_27</definedName>
    <definedName name="lml">#REF!</definedName>
    <definedName name="LNNN" hidden="1">#REF!</definedName>
    <definedName name="Local" hidden="1">""</definedName>
    <definedName name="ls" localSheetId="9">#REF!</definedName>
    <definedName name="ls" localSheetId="4">#REF!</definedName>
    <definedName name="ls" localSheetId="8">#REF!</definedName>
    <definedName name="ls" localSheetId="3">#REF!</definedName>
    <definedName name="ls">#REF!</definedName>
    <definedName name="lu" localSheetId="9" hidden="1">{#N/A,#N/A,FALSE,"MO (2)"}</definedName>
    <definedName name="lu" localSheetId="8" hidden="1">{#N/A,#N/A,FALSE,"MO (2)"}</definedName>
    <definedName name="lu" hidden="1">{#N/A,#N/A,FALSE,"MO (2)"}</definedName>
    <definedName name="mai00" localSheetId="7">[1]Consultoria!#REF!</definedName>
    <definedName name="mai00" localSheetId="4">[1]Consultoria!#REF!</definedName>
    <definedName name="mai00" localSheetId="3">[1]Consultoria!#REF!</definedName>
    <definedName name="mai00">[1]Consultoria!#REF!</definedName>
    <definedName name="mai00_6">#REF!</definedName>
    <definedName name="mão_de_obra" localSheetId="9">#REF!</definedName>
    <definedName name="mão_de_obra" localSheetId="4">#REF!</definedName>
    <definedName name="mão_de_obra" localSheetId="8">#REF!</definedName>
    <definedName name="mão_de_obra" localSheetId="3">#REF!</definedName>
    <definedName name="mão_de_obra">#REF!</definedName>
    <definedName name="MAQSERV" localSheetId="7">#REF!</definedName>
    <definedName name="MAQSERV" localSheetId="4">#REF!</definedName>
    <definedName name="MAQSERV" localSheetId="3">#REF!</definedName>
    <definedName name="MAQSERV">#REF!</definedName>
    <definedName name="MAQSERV048" localSheetId="7">#REF!</definedName>
    <definedName name="MAQSERV048" localSheetId="4">#REF!</definedName>
    <definedName name="MAQSERV048" localSheetId="3">#REF!</definedName>
    <definedName name="MAQSERV048">#REF!</definedName>
    <definedName name="MAR00" localSheetId="7">[1]Consultoria!#REF!</definedName>
    <definedName name="MAR00" localSheetId="4">[1]Consultoria!#REF!</definedName>
    <definedName name="MAR00" localSheetId="3">[1]Consultoria!#REF!</definedName>
    <definedName name="MAR00">[1]Consultoria!#REF!</definedName>
    <definedName name="MAR00_6">#REF!</definedName>
    <definedName name="Massa">[27]Teor!$F$3:$F$7</definedName>
    <definedName name="MATERIAIS" localSheetId="7">[6]TERRAPLENAGEM!#REF!</definedName>
    <definedName name="MATERIAIS" localSheetId="9">#REF!</definedName>
    <definedName name="MATERIAIS" localSheetId="4">#REF!</definedName>
    <definedName name="MATERIAIS" localSheetId="8">#REF!</definedName>
    <definedName name="MATERIAIS" localSheetId="3">#REF!</definedName>
    <definedName name="MATERIAIS">#REF!</definedName>
    <definedName name="MATERIAL1" localSheetId="4">#REF!</definedName>
    <definedName name="MATERIAL1" localSheetId="3">#REF!</definedName>
    <definedName name="MATERIAL1">#REF!</definedName>
    <definedName name="MATERIAL2" localSheetId="4">#REF!</definedName>
    <definedName name="MATERIAL2" localSheetId="3">#REF!</definedName>
    <definedName name="MATERIAL2">#REF!</definedName>
    <definedName name="Max" hidden="1">COUNTIF(#REF!,"&lt;&gt;0")+3</definedName>
    <definedName name="Medição">#REF!</definedName>
    <definedName name="Medição_25">#REF!</definedName>
    <definedName name="mem">[26]TERRAPLENAGEM!#REF!</definedName>
    <definedName name="MERDA" localSheetId="9">'CURVA ABC'!MERDA</definedName>
    <definedName name="MERDA" localSheetId="8">PARETO!MERDA</definedName>
    <definedName name="MERDA">[0]!MERDA</definedName>
    <definedName name="MERDA_25" localSheetId="9">'CURVA ABC'!MERDA_25</definedName>
    <definedName name="MERDA_25" localSheetId="8">PARETO!MERDA_25</definedName>
    <definedName name="MERDA_25">MERDA_25</definedName>
    <definedName name="MO" hidden="1">#REF!</definedName>
    <definedName name="Mob">#REF!</definedName>
    <definedName name="mod1.ext" localSheetId="9">'CURVA ABC'!mod1.ext</definedName>
    <definedName name="mod1.ext" localSheetId="8">PARETO!mod1.ext</definedName>
    <definedName name="mod1.ext">[0]!mod1.ext</definedName>
    <definedName name="Modelo" hidden="1">#REF!</definedName>
    <definedName name="módulo1.Extenso">#N/A</definedName>
    <definedName name="módulo1.Extenso_1" localSheetId="9">'CURVA ABC'!módulo1.Extenso_1</definedName>
    <definedName name="módulo1.Extenso_1" localSheetId="8">PARETO!módulo1.Extenso_1</definedName>
    <definedName name="módulo1.Extenso_1">módulo1.Extenso_1</definedName>
    <definedName name="módulo1.Extenso_10" localSheetId="9">'CURVA ABC'!módulo1.Extenso_10</definedName>
    <definedName name="módulo1.Extenso_10" localSheetId="8">PARETO!módulo1.Extenso_10</definedName>
    <definedName name="módulo1.Extenso_10">módulo1.Extenso_10</definedName>
    <definedName name="módulo1.Extenso_12" localSheetId="9">'CURVA ABC'!módulo1.Extenso_12</definedName>
    <definedName name="módulo1.Extenso_12" localSheetId="8">PARETO!módulo1.Extenso_12</definedName>
    <definedName name="módulo1.Extenso_12">módulo1.Extenso_12</definedName>
    <definedName name="módulo1.Extenso_13" localSheetId="9">'CURVA ABC'!módulo1.Extenso_13</definedName>
    <definedName name="módulo1.Extenso_13" localSheetId="8">PARETO!módulo1.Extenso_13</definedName>
    <definedName name="módulo1.Extenso_13">módulo1.Extenso_13</definedName>
    <definedName name="módulo1.Extenso_14" localSheetId="9">'CURVA ABC'!módulo1.Extenso_14</definedName>
    <definedName name="módulo1.Extenso_14" localSheetId="8">PARETO!módulo1.Extenso_14</definedName>
    <definedName name="módulo1.Extenso_14">módulo1.Extenso_14</definedName>
    <definedName name="módulo1.Extenso_2" localSheetId="9">'CURVA ABC'!módulo1.Extenso_2</definedName>
    <definedName name="módulo1.Extenso_2" localSheetId="8">PARETO!módulo1.Extenso_2</definedName>
    <definedName name="módulo1.Extenso_2">módulo1.Extenso_2</definedName>
    <definedName name="módulo1.Extenso_22" localSheetId="9">'CURVA ABC'!módulo1.Extenso_22</definedName>
    <definedName name="módulo1.Extenso_22" localSheetId="8">PARETO!módulo1.Extenso_22</definedName>
    <definedName name="módulo1.Extenso_22">módulo1.Extenso_22</definedName>
    <definedName name="módulo1.Extenso_25" localSheetId="9">'CURVA ABC'!módulo1.Extenso_25</definedName>
    <definedName name="módulo1.Extenso_25" localSheetId="8">PARETO!módulo1.Extenso_25</definedName>
    <definedName name="módulo1.Extenso_25">módulo1.Extenso_25</definedName>
    <definedName name="módulo1.Extenso_26" localSheetId="9">'CURVA ABC'!módulo1.Extenso_26</definedName>
    <definedName name="módulo1.Extenso_26" localSheetId="8">PARETO!módulo1.Extenso_26</definedName>
    <definedName name="módulo1.Extenso_26">módulo1.Extenso_26</definedName>
    <definedName name="módulo1.Extenso_27" localSheetId="9">'CURVA ABC'!módulo1.Extenso_27</definedName>
    <definedName name="módulo1.Extenso_27" localSheetId="8">PARETO!módulo1.Extenso_27</definedName>
    <definedName name="módulo1.Extenso_27">módulo1.Extenso_27</definedName>
    <definedName name="módulo1.Extenso_28" localSheetId="9">'CURVA ABC'!módulo1.Extenso_28</definedName>
    <definedName name="módulo1.Extenso_28" localSheetId="8">PARETO!módulo1.Extenso_28</definedName>
    <definedName name="módulo1.Extenso_28">módulo1.Extenso_28</definedName>
    <definedName name="módulo1.Extenso_29" localSheetId="9">'CURVA ABC'!módulo1.Extenso_29</definedName>
    <definedName name="módulo1.Extenso_29" localSheetId="8">PARETO!módulo1.Extenso_29</definedName>
    <definedName name="módulo1.Extenso_29">módulo1.Extenso_29</definedName>
    <definedName name="módulo1.Extenso_3" localSheetId="9">'CURVA ABC'!módulo1.Extenso_3</definedName>
    <definedName name="módulo1.Extenso_3" localSheetId="8">PARETO!módulo1.Extenso_3</definedName>
    <definedName name="módulo1.Extenso_3">módulo1.Extenso_3</definedName>
    <definedName name="módulo1.Extenso_30" localSheetId="9">'CURVA ABC'!módulo1.Extenso_30</definedName>
    <definedName name="módulo1.Extenso_30" localSheetId="8">PARETO!módulo1.Extenso_30</definedName>
    <definedName name="módulo1.Extenso_30">módulo1.Extenso_30</definedName>
    <definedName name="módulo1.Extenso_31" localSheetId="9">'CURVA ABC'!módulo1.Extenso_31</definedName>
    <definedName name="módulo1.Extenso_31" localSheetId="8">PARETO!módulo1.Extenso_31</definedName>
    <definedName name="módulo1.Extenso_31">módulo1.Extenso_31</definedName>
    <definedName name="módulo1.Extenso_32" localSheetId="9">'CURVA ABC'!módulo1.Extenso_32</definedName>
    <definedName name="módulo1.Extenso_32" localSheetId="8">PARETO!módulo1.Extenso_32</definedName>
    <definedName name="módulo1.Extenso_32">módulo1.Extenso_32</definedName>
    <definedName name="módulo1.Extenso_33" localSheetId="9">'CURVA ABC'!módulo1.Extenso_33</definedName>
    <definedName name="módulo1.Extenso_33" localSheetId="8">PARETO!módulo1.Extenso_33</definedName>
    <definedName name="módulo1.Extenso_33">módulo1.Extenso_33</definedName>
    <definedName name="módulo1.Extenso_34" localSheetId="9">'CURVA ABC'!módulo1.Extenso_34</definedName>
    <definedName name="módulo1.Extenso_34" localSheetId="8">PARETO!módulo1.Extenso_34</definedName>
    <definedName name="módulo1.Extenso_34">módulo1.Extenso_34</definedName>
    <definedName name="módulo1.Extenso_35" localSheetId="9">'CURVA ABC'!módulo1.Extenso_35</definedName>
    <definedName name="módulo1.Extenso_35" localSheetId="8">PARETO!módulo1.Extenso_35</definedName>
    <definedName name="módulo1.Extenso_35">módulo1.Extenso_35</definedName>
    <definedName name="módulo1.Extenso_36" localSheetId="9">'CURVA ABC'!módulo1.Extenso_36</definedName>
    <definedName name="módulo1.Extenso_36" localSheetId="8">PARETO!módulo1.Extenso_36</definedName>
    <definedName name="módulo1.Extenso_36">módulo1.Extenso_36</definedName>
    <definedName name="módulo1.Extenso_37" localSheetId="9">'CURVA ABC'!módulo1.Extenso_37</definedName>
    <definedName name="módulo1.Extenso_37" localSheetId="8">PARETO!módulo1.Extenso_37</definedName>
    <definedName name="módulo1.Extenso_37">módulo1.Extenso_37</definedName>
    <definedName name="módulo1.Extenso_38" localSheetId="9">'CURVA ABC'!módulo1.Extenso_38</definedName>
    <definedName name="módulo1.Extenso_38" localSheetId="8">PARETO!módulo1.Extenso_38</definedName>
    <definedName name="módulo1.Extenso_38">módulo1.Extenso_38</definedName>
    <definedName name="módulo1.Extenso_4" localSheetId="9">'CURVA ABC'!módulo1.Extenso_4</definedName>
    <definedName name="módulo1.Extenso_4" localSheetId="8">PARETO!módulo1.Extenso_4</definedName>
    <definedName name="módulo1.Extenso_4">módulo1.Extenso_4</definedName>
    <definedName name="módulo1.Extenso_5" localSheetId="9">'CURVA ABC'!módulo1.Extenso_5</definedName>
    <definedName name="módulo1.Extenso_5" localSheetId="8">PARETO!módulo1.Extenso_5</definedName>
    <definedName name="módulo1.Extenso_5">módulo1.Extenso_5</definedName>
    <definedName name="módulo1.Extenso_6" localSheetId="9">'CURVA ABC'!módulo1.Extenso_6</definedName>
    <definedName name="módulo1.Extenso_6" localSheetId="8">PARETO!módulo1.Extenso_6</definedName>
    <definedName name="módulo1.Extenso_6">módulo1.Extenso_6</definedName>
    <definedName name="módulo1.Extenso_7" localSheetId="9">'CURVA ABC'!módulo1.Extenso_7</definedName>
    <definedName name="módulo1.Extenso_7" localSheetId="8">PARETO!módulo1.Extenso_7</definedName>
    <definedName name="módulo1.Extenso_7">módulo1.Extenso_7</definedName>
    <definedName name="módulo1.Extenso_8" localSheetId="9">'CURVA ABC'!módulo1.Extenso_8</definedName>
    <definedName name="módulo1.Extenso_8" localSheetId="8">PARETO!módulo1.Extenso_8</definedName>
    <definedName name="módulo1.Extenso_8">módulo1.Extenso_8</definedName>
    <definedName name="módulo1.Extenso_9" localSheetId="9">'CURVA ABC'!módulo1.Extenso_9</definedName>
    <definedName name="módulo1.Extenso_9" localSheetId="8">PARETO!módulo1.Extenso_9</definedName>
    <definedName name="módulo1.Extenso_9">módulo1.Extenso_9</definedName>
    <definedName name="MOTOR" localSheetId="4">#REF!</definedName>
    <definedName name="MOTOR" localSheetId="3">#REF!</definedName>
    <definedName name="MOTOR">#REF!</definedName>
    <definedName name="MP" hidden="1">#REF!</definedName>
    <definedName name="MUNICIPIOS">[21]LOGO!$C$5:$C$52</definedName>
    <definedName name="NLEq" hidden="1">4</definedName>
    <definedName name="NLMo" hidden="1">6</definedName>
    <definedName name="NLMp" hidden="1">5</definedName>
    <definedName name="NLTr" hidden="1">3</definedName>
    <definedName name="NOME" localSheetId="4">[1]Consultoria!#REF!</definedName>
    <definedName name="NOME" localSheetId="3">[1]Consultoria!#REF!</definedName>
    <definedName name="NOME">[1]Consultoria!#REF!</definedName>
    <definedName name="NTEI">'[17]PRO-08'!#REF!</definedName>
    <definedName name="NTEI_10">'[18]PRO-08'!#REF!</definedName>
    <definedName name="NTEI_25">'[18]PRO-08'!#REF!</definedName>
    <definedName name="NTEI_27">'[18]PRO-08'!#REF!</definedName>
    <definedName name="NTEI_29">'[18]PRO-08'!#REF!</definedName>
    <definedName name="NTEI_9">'[18]PRO-08'!#REF!</definedName>
    <definedName name="O.A.E." localSheetId="9">#REF!</definedName>
    <definedName name="O.A.E." localSheetId="4">#REF!</definedName>
    <definedName name="O.A.E." localSheetId="8">#REF!</definedName>
    <definedName name="O.A.E." localSheetId="3">#REF!</definedName>
    <definedName name="O.A.E.">#REF!</definedName>
    <definedName name="O.COMPLEM." localSheetId="9">#REF!</definedName>
    <definedName name="O.COMPLEM." localSheetId="4">#REF!</definedName>
    <definedName name="O.COMPLEM." localSheetId="8">#REF!</definedName>
    <definedName name="O.COMPLEM." localSheetId="3">#REF!</definedName>
    <definedName name="O.COMPLEM.">#REF!</definedName>
    <definedName name="O_A_E_" localSheetId="4">#REF!</definedName>
    <definedName name="O_A_E_" localSheetId="3">#REF!</definedName>
    <definedName name="O_A_E_">#REF!</definedName>
    <definedName name="O_COMPLEM_">#REF!</definedName>
    <definedName name="OAC" localSheetId="7">[6]TERRAPLENAGEM!#REF!</definedName>
    <definedName name="OAC" localSheetId="9">#REF!</definedName>
    <definedName name="OAC" localSheetId="4">#REF!</definedName>
    <definedName name="OAC" localSheetId="8">#REF!</definedName>
    <definedName name="OAC" localSheetId="3">#REF!</definedName>
    <definedName name="OAC">#REF!</definedName>
    <definedName name="OAE" localSheetId="9">#REF!</definedName>
    <definedName name="OAE" localSheetId="4">#REF!</definedName>
    <definedName name="OAE" localSheetId="8">#REF!</definedName>
    <definedName name="OAE" localSheetId="3">#REF!</definedName>
    <definedName name="OAE">#REF!</definedName>
    <definedName name="OAE_MAR94" localSheetId="7">#REF!</definedName>
    <definedName name="OAE_MAR94" localSheetId="9">#REF!</definedName>
    <definedName name="OAE_MAR94" localSheetId="4">#REF!</definedName>
    <definedName name="OAE_MAR94" localSheetId="8">#REF!</definedName>
    <definedName name="OAE_MAR94" localSheetId="3">#REF!</definedName>
    <definedName name="OAE_MAR94">#REF!</definedName>
    <definedName name="OAE_MAR94_6">#REF!</definedName>
    <definedName name="Obra" hidden="1">""</definedName>
    <definedName name="ok">[34]Dados!$B$1</definedName>
    <definedName name="okaaaaa" hidden="1">#REF!</definedName>
    <definedName name="OnOff" hidden="1">"ON"</definedName>
    <definedName name="OO" hidden="1">#REF!</definedName>
    <definedName name="OPA">'[17]PRO-08'!#REF!</definedName>
    <definedName name="OPA_10">'[18]PRO-08'!#REF!</definedName>
    <definedName name="OPA_25">'[18]PRO-08'!#REF!</definedName>
    <definedName name="OPA_27">'[18]PRO-08'!#REF!</definedName>
    <definedName name="OPA_29">'[18]PRO-08'!#REF!</definedName>
    <definedName name="OPA_9">'[18]PRO-08'!#REF!</definedName>
    <definedName name="orçamrest" localSheetId="9" hidden="1">{#N/A,#N/A,TRUE,"Serviços"}</definedName>
    <definedName name="orçamrest" localSheetId="8" hidden="1">{#N/A,#N/A,TRUE,"Serviços"}</definedName>
    <definedName name="orçamrest" hidden="1">{#N/A,#N/A,TRUE,"Serviços"}</definedName>
    <definedName name="Ordem" hidden="1">#REF!</definedName>
    <definedName name="Origem" hidden="1">#REF!</definedName>
    <definedName name="panenn">[26]TERRAPLENAGEM!#REF!</definedName>
    <definedName name="PARA">#N/A</definedName>
    <definedName name="PassaExtenso" localSheetId="9">'CURVA ABC'!PassaExtenso</definedName>
    <definedName name="PassaExtenso" localSheetId="8">PARETO!PassaExtenso</definedName>
    <definedName name="PassaExtenso">[0]!PassaExtenso</definedName>
    <definedName name="PassaExtenso_10">#N/A</definedName>
    <definedName name="PassaExtenso_25">#N/A</definedName>
    <definedName name="PassaExtenso_27">#N/A</definedName>
    <definedName name="PassaExtenso_29">#N/A</definedName>
    <definedName name="PassaExtenso_9">#N/A</definedName>
    <definedName name="PAV">#REF!</definedName>
    <definedName name="PAV_25">[35]RESUMO_AUT1!#REF!</definedName>
    <definedName name="PAV_MAR94" localSheetId="7">#REF!</definedName>
    <definedName name="PAV_MAR94" localSheetId="9">#REF!</definedName>
    <definedName name="PAV_MAR94" localSheetId="4">#REF!</definedName>
    <definedName name="PAV_MAR94" localSheetId="8">#REF!</definedName>
    <definedName name="PAV_MAR94" localSheetId="3">#REF!</definedName>
    <definedName name="PAV_MAR94">#REF!</definedName>
    <definedName name="PAV_MAR94_6">#REF!</definedName>
    <definedName name="PAVIMENT." localSheetId="9">#REF!</definedName>
    <definedName name="PAVIMENT." localSheetId="4">#REF!</definedName>
    <definedName name="PAVIMENT." localSheetId="8">#REF!</definedName>
    <definedName name="PAVIMENT." localSheetId="3">#REF!</definedName>
    <definedName name="PAVIMENT.">#REF!</definedName>
    <definedName name="PAVIMENT_">[6]TERRAPLENAGEM!#REF!</definedName>
    <definedName name="PAVIMENTA" localSheetId="9">#REF!</definedName>
    <definedName name="PAVIMENTA" localSheetId="4">#REF!</definedName>
    <definedName name="PAVIMENTA" localSheetId="8">#REF!</definedName>
    <definedName name="PAVIMENTA" localSheetId="3">#REF!</definedName>
    <definedName name="PAVIMENTA">#REF!</definedName>
    <definedName name="PAVIMENTAÇÃO" localSheetId="4">#REF!</definedName>
    <definedName name="PAVIMENTAÇÃO" localSheetId="3">#REF!</definedName>
    <definedName name="PAVIMENTAÇÃO">#REF!</definedName>
    <definedName name="PAVIMENTONOVO">[36]QuQuant!#REF!</definedName>
    <definedName name="PAVIMENTONOVO_25">[36]QuQuant!#REF!</definedName>
    <definedName name="PEDREIRA">#REF!</definedName>
    <definedName name="PercResid.">#REF!</definedName>
    <definedName name="pesquisa">#REF!</definedName>
    <definedName name="pesquisa_25">#REF!</definedName>
    <definedName name="pesquisa1">'[14]Página 16'!$A$3:$G$7</definedName>
    <definedName name="PESSO">#REF!</definedName>
    <definedName name="PESSO_25">#REF!</definedName>
    <definedName name="PISTAPDLD">#REF!</definedName>
    <definedName name="PISTAPDLE">#REF!</definedName>
    <definedName name="PISTAPELD">#REF!</definedName>
    <definedName name="PISTAPELE">#REF!</definedName>
    <definedName name="PL">#REF!</definedName>
    <definedName name="PL_25">#REF!</definedName>
    <definedName name="PL1_25">#REF!</definedName>
    <definedName name="Plan1" hidden="1">#REF!</definedName>
    <definedName name="planilha" localSheetId="9" hidden="1">{#N/A,#N/A,TRUE,"Serviços"}</definedName>
    <definedName name="planilha" localSheetId="8" hidden="1">{#N/A,#N/A,TRUE,"Serviços"}</definedName>
    <definedName name="planilha" hidden="1">{#N/A,#N/A,TRUE,"Serviços"}</definedName>
    <definedName name="Pneus_A" localSheetId="4">#REF!</definedName>
    <definedName name="Pneus_A" localSheetId="3">#REF!</definedName>
    <definedName name="Pneus_A">#REF!</definedName>
    <definedName name="Ponte" localSheetId="9">'CURVA ABC'!Ponte</definedName>
    <definedName name="Ponte" localSheetId="8">PARETO!Ponte</definedName>
    <definedName name="Ponte">[0]!Ponte</definedName>
    <definedName name="PONTEMADEIRA" localSheetId="7">#REF!</definedName>
    <definedName name="PONTEMADEIRA" localSheetId="9">#REF!</definedName>
    <definedName name="PONTEMADEIRA" localSheetId="4">#REF!</definedName>
    <definedName name="PONTEMADEIRA" localSheetId="8">#REF!</definedName>
    <definedName name="PONTEMADEIRA" localSheetId="3">#REF!</definedName>
    <definedName name="PONTEMADEIRA">#REF!</definedName>
    <definedName name="PONTESMADEIRA" localSheetId="4">#REF!</definedName>
    <definedName name="PONTESMADEIRA" localSheetId="3">#REF!</definedName>
    <definedName name="PONTESMADEIRA">#REF!</definedName>
    <definedName name="popopopo" localSheetId="9" hidden="1">{#N/A,#N/A,FALSE,"MO (2)"}</definedName>
    <definedName name="popopopo" localSheetId="8" hidden="1">{#N/A,#N/A,FALSE,"MO (2)"}</definedName>
    <definedName name="popopopo" hidden="1">{#N/A,#N/A,FALSE,"MO (2)"}</definedName>
    <definedName name="Popular" localSheetId="9" hidden="1">{#N/A,#N/A,FALSE,"Cronograma";#N/A,#N/A,FALSE,"Cronogr. 2"}</definedName>
    <definedName name="Popular" localSheetId="8" hidden="1">{#N/A,#N/A,FALSE,"Cronograma";#N/A,#N/A,FALSE,"Cronogr. 2"}</definedName>
    <definedName name="Popular" hidden="1">{#N/A,#N/A,FALSE,"Cronograma";#N/A,#N/A,FALSE,"Cronogr. 2"}</definedName>
    <definedName name="Posição" hidden="1">#REF!</definedName>
    <definedName name="potencia">#REF!</definedName>
    <definedName name="Prd" hidden="1">#N/A</definedName>
    <definedName name="PrdAux" hidden="1">#N/A</definedName>
    <definedName name="preço" localSheetId="4">#REF!</definedName>
    <definedName name="preço" localSheetId="3">#REF!</definedName>
    <definedName name="preço">#REF!</definedName>
    <definedName name="Preço_Improd.">#REF!</definedName>
    <definedName name="Preço_prod.">#REF!</definedName>
    <definedName name="preco1">#REF!</definedName>
    <definedName name="PREÇO1" localSheetId="4">#REF!</definedName>
    <definedName name="PREÇO1" localSheetId="3">#REF!</definedName>
    <definedName name="PREÇO1">#REF!</definedName>
    <definedName name="PREÇO2" localSheetId="4">#REF!</definedName>
    <definedName name="PREÇO2" localSheetId="3">#REF!</definedName>
    <definedName name="PREÇO2">#REF!</definedName>
    <definedName name="PREÇO3" localSheetId="4">#REF!</definedName>
    <definedName name="PREÇO3" localSheetId="3">#REF!</definedName>
    <definedName name="PREÇO3">#REF!</definedName>
    <definedName name="Print">[37]QuQuant!#REF!</definedName>
    <definedName name="Print_25">[37]QuQuant!#REF!</definedName>
    <definedName name="Print_Area_MI" localSheetId="9">#REF!</definedName>
    <definedName name="Print_Area_MI" localSheetId="4">#REF!</definedName>
    <definedName name="Print_Area_MI" localSheetId="8">#REF!</definedName>
    <definedName name="Print_Area_MI" localSheetId="3">#REF!</definedName>
    <definedName name="Print_Area_MI">#REF!</definedName>
    <definedName name="Print_Area_MI_25">#REF!</definedName>
    <definedName name="PROD_1" localSheetId="9" hidden="1">{#N/A,#N/A,TRUE,"Serviços"}</definedName>
    <definedName name="PROD_1" localSheetId="8" hidden="1">{#N/A,#N/A,TRUE,"Serviços"}</definedName>
    <definedName name="PROD_1" hidden="1">{#N/A,#N/A,TRUE,"Serviços"}</definedName>
    <definedName name="produção">#REF!</definedName>
    <definedName name="produçao1">#REF!</definedName>
    <definedName name="PSERVIÇOS">#REF!</definedName>
    <definedName name="PSERVIÇOS_25">#REF!</definedName>
    <definedName name="pte" localSheetId="9">'CURVA ABC'!pte</definedName>
    <definedName name="pte" localSheetId="8">PARETO!pte</definedName>
    <definedName name="pte">[0]!pte</definedName>
    <definedName name="Pto">ROUND(#REF!*#REF!,2)</definedName>
    <definedName name="Pun">#N/A</definedName>
    <definedName name="Q" localSheetId="9" hidden="1">#REF!</definedName>
    <definedName name="Q" localSheetId="4">#REF!</definedName>
    <definedName name="Q" localSheetId="8" hidden="1">#REF!</definedName>
    <definedName name="Q" localSheetId="3">#REF!</definedName>
    <definedName name="Q">#REF!</definedName>
    <definedName name="q_25">'[13]P A T O 99 B'!#REF!</definedName>
    <definedName name="QD" hidden="1">#REF!</definedName>
    <definedName name="QQ_2">#N/A</definedName>
    <definedName name="qq_2_" localSheetId="9">'CURVA ABC'!qq_2_</definedName>
    <definedName name="qq_2_" localSheetId="8">PARETO!qq_2_</definedName>
    <definedName name="qq_2_">[0]!qq_2_</definedName>
    <definedName name="QQ_2_1" localSheetId="9">'CURVA ABC'!QQ_2_1</definedName>
    <definedName name="QQ_2_1" localSheetId="8">PARETO!QQ_2_1</definedName>
    <definedName name="QQ_2_1">QQ_2_1</definedName>
    <definedName name="QQ_2_10" localSheetId="9">'CURVA ABC'!QQ_2_10</definedName>
    <definedName name="QQ_2_10" localSheetId="8">PARETO!QQ_2_10</definedName>
    <definedName name="QQ_2_10">QQ_2_10</definedName>
    <definedName name="QQ_2_12" localSheetId="9">'CURVA ABC'!QQ_2_12</definedName>
    <definedName name="QQ_2_12" localSheetId="8">PARETO!QQ_2_12</definedName>
    <definedName name="QQ_2_12">QQ_2_12</definedName>
    <definedName name="QQ_2_13" localSheetId="9">'CURVA ABC'!QQ_2_13</definedName>
    <definedName name="QQ_2_13" localSheetId="8">PARETO!QQ_2_13</definedName>
    <definedName name="QQ_2_13">QQ_2_13</definedName>
    <definedName name="QQ_2_14" localSheetId="9">'CURVA ABC'!QQ_2_14</definedName>
    <definedName name="QQ_2_14" localSheetId="8">PARETO!QQ_2_14</definedName>
    <definedName name="QQ_2_14">QQ_2_14</definedName>
    <definedName name="QQ_2_2" localSheetId="9">'CURVA ABC'!QQ_2_2</definedName>
    <definedName name="QQ_2_2" localSheetId="8">PARETO!QQ_2_2</definedName>
    <definedName name="QQ_2_2">QQ_2_2</definedName>
    <definedName name="QQ_2_22" localSheetId="9">'CURVA ABC'!QQ_2_22</definedName>
    <definedName name="QQ_2_22" localSheetId="8">PARETO!QQ_2_22</definedName>
    <definedName name="QQ_2_22">QQ_2_22</definedName>
    <definedName name="QQ_2_25" localSheetId="9">'CURVA ABC'!QQ_2_25</definedName>
    <definedName name="QQ_2_25" localSheetId="8">PARETO!QQ_2_25</definedName>
    <definedName name="QQ_2_25">QQ_2_25</definedName>
    <definedName name="QQ_2_26" localSheetId="9">'CURVA ABC'!QQ_2_26</definedName>
    <definedName name="QQ_2_26" localSheetId="8">PARETO!QQ_2_26</definedName>
    <definedName name="QQ_2_26">QQ_2_26</definedName>
    <definedName name="QQ_2_27" localSheetId="9">'CURVA ABC'!QQ_2_27</definedName>
    <definedName name="QQ_2_27" localSheetId="8">PARETO!QQ_2_27</definedName>
    <definedName name="QQ_2_27">QQ_2_27</definedName>
    <definedName name="QQ_2_28" localSheetId="9">'CURVA ABC'!QQ_2_28</definedName>
    <definedName name="QQ_2_28" localSheetId="8">PARETO!QQ_2_28</definedName>
    <definedName name="QQ_2_28">QQ_2_28</definedName>
    <definedName name="QQ_2_29" localSheetId="9">'CURVA ABC'!QQ_2_29</definedName>
    <definedName name="QQ_2_29" localSheetId="8">PARETO!QQ_2_29</definedName>
    <definedName name="QQ_2_29">QQ_2_29</definedName>
    <definedName name="QQ_2_3" localSheetId="9">'CURVA ABC'!QQ_2_3</definedName>
    <definedName name="QQ_2_3" localSheetId="8">PARETO!QQ_2_3</definedName>
    <definedName name="QQ_2_3">QQ_2_3</definedName>
    <definedName name="QQ_2_30" localSheetId="9">'CURVA ABC'!QQ_2_30</definedName>
    <definedName name="QQ_2_30" localSheetId="8">PARETO!QQ_2_30</definedName>
    <definedName name="QQ_2_30">QQ_2_30</definedName>
    <definedName name="QQ_2_31" localSheetId="9">'CURVA ABC'!QQ_2_31</definedName>
    <definedName name="QQ_2_31" localSheetId="8">PARETO!QQ_2_31</definedName>
    <definedName name="QQ_2_31">QQ_2_31</definedName>
    <definedName name="QQ_2_32" localSheetId="9">'CURVA ABC'!QQ_2_32</definedName>
    <definedName name="QQ_2_32" localSheetId="8">PARETO!QQ_2_32</definedName>
    <definedName name="QQ_2_32">QQ_2_32</definedName>
    <definedName name="QQ_2_33" localSheetId="9">'CURVA ABC'!QQ_2_33</definedName>
    <definedName name="QQ_2_33" localSheetId="8">PARETO!QQ_2_33</definedName>
    <definedName name="QQ_2_33">QQ_2_33</definedName>
    <definedName name="QQ_2_34" localSheetId="9">'CURVA ABC'!QQ_2_34</definedName>
    <definedName name="QQ_2_34" localSheetId="8">PARETO!QQ_2_34</definedName>
    <definedName name="QQ_2_34">QQ_2_34</definedName>
    <definedName name="QQ_2_35" localSheetId="9">'CURVA ABC'!QQ_2_35</definedName>
    <definedName name="QQ_2_35" localSheetId="8">PARETO!QQ_2_35</definedName>
    <definedName name="QQ_2_35">QQ_2_35</definedName>
    <definedName name="QQ_2_36" localSheetId="9">'CURVA ABC'!QQ_2_36</definedName>
    <definedName name="QQ_2_36" localSheetId="8">PARETO!QQ_2_36</definedName>
    <definedName name="QQ_2_36">QQ_2_36</definedName>
    <definedName name="QQ_2_37" localSheetId="9">'CURVA ABC'!QQ_2_37</definedName>
    <definedName name="QQ_2_37" localSheetId="8">PARETO!QQ_2_37</definedName>
    <definedName name="QQ_2_37">QQ_2_37</definedName>
    <definedName name="QQ_2_38" localSheetId="9">'CURVA ABC'!QQ_2_38</definedName>
    <definedName name="QQ_2_38" localSheetId="8">PARETO!QQ_2_38</definedName>
    <definedName name="QQ_2_38">QQ_2_38</definedName>
    <definedName name="QQ_2_4" localSheetId="9">'CURVA ABC'!QQ_2_4</definedName>
    <definedName name="QQ_2_4" localSheetId="8">PARETO!QQ_2_4</definedName>
    <definedName name="QQ_2_4">QQ_2_4</definedName>
    <definedName name="QQ_2_5" localSheetId="9">'CURVA ABC'!QQ_2_5</definedName>
    <definedName name="QQ_2_5" localSheetId="8">PARETO!QQ_2_5</definedName>
    <definedName name="QQ_2_5">QQ_2_5</definedName>
    <definedName name="QQ_2_6" localSheetId="9">'CURVA ABC'!QQ_2_6</definedName>
    <definedName name="QQ_2_6" localSheetId="8">PARETO!QQ_2_6</definedName>
    <definedName name="QQ_2_6">QQ_2_6</definedName>
    <definedName name="QQ_2_7" localSheetId="9">'CURVA ABC'!QQ_2_7</definedName>
    <definedName name="QQ_2_7" localSheetId="8">PARETO!QQ_2_7</definedName>
    <definedName name="QQ_2_7">QQ_2_7</definedName>
    <definedName name="QQ_2_8" localSheetId="9">'CURVA ABC'!QQ_2_8</definedName>
    <definedName name="QQ_2_8" localSheetId="8">PARETO!QQ_2_8</definedName>
    <definedName name="QQ_2_8">QQ_2_8</definedName>
    <definedName name="QQ_2_9" localSheetId="9">'CURVA ABC'!QQ_2_9</definedName>
    <definedName name="QQ_2_9" localSheetId="8">PARETO!QQ_2_9</definedName>
    <definedName name="QQ_2_9">QQ_2_9</definedName>
    <definedName name="qqqqq" localSheetId="9" hidden="1">{#N/A,#N/A,FALSE,"MO (2)"}</definedName>
    <definedName name="qqqqq" localSheetId="8" hidden="1">{#N/A,#N/A,FALSE,"MO (2)"}</definedName>
    <definedName name="qqqqq" hidden="1">{#N/A,#N/A,FALSE,"MO (2)"}</definedName>
    <definedName name="QTD" hidden="1">#REF!</definedName>
    <definedName name="QtEq" hidden="1">#REF!</definedName>
    <definedName name="QtMo" hidden="1">#REF!</definedName>
    <definedName name="QtMp" hidden="1">#REF!</definedName>
    <definedName name="QtTr" hidden="1">#REF!</definedName>
    <definedName name="QUANT" localSheetId="4">#REF!</definedName>
    <definedName name="QUANT" localSheetId="3">#REF!</definedName>
    <definedName name="QUANT">#REF!</definedName>
    <definedName name="Quant.">#REF!</definedName>
    <definedName name="Quant.1">#REF!</definedName>
    <definedName name="quantidade" localSheetId="9">#REF!</definedName>
    <definedName name="quantidade" localSheetId="4">#REF!</definedName>
    <definedName name="quantidade" localSheetId="8">#REF!</definedName>
    <definedName name="quantidade" localSheetId="3">#REF!</definedName>
    <definedName name="quantidade">#REF!</definedName>
    <definedName name="QUANTINV" localSheetId="4">#REF!</definedName>
    <definedName name="QUANTINV" localSheetId="3">#REF!</definedName>
    <definedName name="QUANTINV">#REF!</definedName>
    <definedName name="quilometros">#REF!</definedName>
    <definedName name="rach" localSheetId="9">'CURVA ABC'!rach</definedName>
    <definedName name="rach" localSheetId="8">PARETO!rach</definedName>
    <definedName name="rach">[0]!rach</definedName>
    <definedName name="Rachão" localSheetId="9">'CURVA ABC'!Rachão</definedName>
    <definedName name="Rachão" localSheetId="8">PARETO!Rachão</definedName>
    <definedName name="Rachão">[0]!Rachão</definedName>
    <definedName name="RBV">[38]Teor!$C$3:$C$7</definedName>
    <definedName name="RBV_25">[39]Teor!$C$3:$C$7</definedName>
    <definedName name="RBV_29">[40]Teor!$C$3:$C$7</definedName>
    <definedName name="RBV_31">[40]Teor!$C$3:$C$7</definedName>
    <definedName name="RBVV">'[24]Página 16'!$A$3:$A$7</definedName>
    <definedName name="Real">#REF!</definedName>
    <definedName name="rec" localSheetId="9">'CURVA ABC'!rec</definedName>
    <definedName name="rec" localSheetId="8">PARETO!rec</definedName>
    <definedName name="rec">[0]!rec</definedName>
    <definedName name="recc" localSheetId="9">'CURVA ABC'!recc</definedName>
    <definedName name="recc" localSheetId="8">PARETO!recc</definedName>
    <definedName name="recc">[0]!recc</definedName>
    <definedName name="Refeição">#REF!</definedName>
    <definedName name="RefParalis">#REF!</definedName>
    <definedName name="REG">#REF!</definedName>
    <definedName name="REG_25">#REF!</definedName>
    <definedName name="REGULA">#REF!</definedName>
    <definedName name="REGULA_10">#REF!</definedName>
    <definedName name="REGULA_25">#REF!</definedName>
    <definedName name="REGULA_27">#REF!</definedName>
    <definedName name="REGULA_29">#REF!</definedName>
    <definedName name="REGULA_9">#REF!</definedName>
    <definedName name="REL" localSheetId="9" hidden="1">{#N/A,#N/A,TRUE,"Serviços"}</definedName>
    <definedName name="REL" localSheetId="8" hidden="1">{#N/A,#N/A,TRUE,"Serviços"}</definedName>
    <definedName name="REL" hidden="1">{#N/A,#N/A,TRUE,"Serviços"}</definedName>
    <definedName name="Relat" hidden="1">#REF!</definedName>
    <definedName name="res" localSheetId="9">'CURVA ABC'!res</definedName>
    <definedName name="res" localSheetId="8">PARETO!res</definedName>
    <definedName name="res">[0]!res</definedName>
    <definedName name="resu" localSheetId="9" hidden="1">{#N/A,#N/A,FALSE,"MO (2)"}</definedName>
    <definedName name="resu" localSheetId="8" hidden="1">{#N/A,#N/A,FALSE,"MO (2)"}</definedName>
    <definedName name="resu" hidden="1">{#N/A,#N/A,FALSE,"MO (2)"}</definedName>
    <definedName name="RESUMO">#N/A</definedName>
    <definedName name="RESUMO_1" localSheetId="9">'CURVA ABC'!RESUMO_1</definedName>
    <definedName name="RESUMO_1" localSheetId="8">PARETO!RESUMO_1</definedName>
    <definedName name="RESUMO_1">RESUMO_1</definedName>
    <definedName name="RESUMO_10" localSheetId="9">'CURVA ABC'!RESUMO_10</definedName>
    <definedName name="RESUMO_10" localSheetId="8">PARETO!RESUMO_10</definedName>
    <definedName name="RESUMO_10">RESUMO_10</definedName>
    <definedName name="RESUMO_12" localSheetId="9">'CURVA ABC'!RESUMO_12</definedName>
    <definedName name="RESUMO_12" localSheetId="8">PARETO!RESUMO_12</definedName>
    <definedName name="RESUMO_12">RESUMO_12</definedName>
    <definedName name="RESUMO_13" localSheetId="9">'CURVA ABC'!RESUMO_13</definedName>
    <definedName name="RESUMO_13" localSheetId="8">PARETO!RESUMO_13</definedName>
    <definedName name="RESUMO_13">RESUMO_13</definedName>
    <definedName name="RESUMO_14" localSheetId="9">'CURVA ABC'!RESUMO_14</definedName>
    <definedName name="RESUMO_14" localSheetId="8">PARETO!RESUMO_14</definedName>
    <definedName name="RESUMO_14">RESUMO_14</definedName>
    <definedName name="RESUMO_2" localSheetId="9">'CURVA ABC'!RESUMO_2</definedName>
    <definedName name="RESUMO_2" localSheetId="8">PARETO!RESUMO_2</definedName>
    <definedName name="RESUMO_2">RESUMO_2</definedName>
    <definedName name="RESUMO_22" localSheetId="9">'CURVA ABC'!RESUMO_22</definedName>
    <definedName name="RESUMO_22" localSheetId="8">PARETO!RESUMO_22</definedName>
    <definedName name="RESUMO_22">RESUMO_22</definedName>
    <definedName name="RESUMO_25" localSheetId="9">'CURVA ABC'!RESUMO_25</definedName>
    <definedName name="RESUMO_25" localSheetId="8">PARETO!RESUMO_25</definedName>
    <definedName name="RESUMO_25">RESUMO_25</definedName>
    <definedName name="RESUMO_26" localSheetId="9">'CURVA ABC'!RESUMO_26</definedName>
    <definedName name="RESUMO_26" localSheetId="8">PARETO!RESUMO_26</definedName>
    <definedName name="RESUMO_26">RESUMO_26</definedName>
    <definedName name="RESUMO_27" localSheetId="9">'CURVA ABC'!RESUMO_27</definedName>
    <definedName name="RESUMO_27" localSheetId="8">PARETO!RESUMO_27</definedName>
    <definedName name="RESUMO_27">RESUMO_27</definedName>
    <definedName name="RESUMO_28" localSheetId="9">'CURVA ABC'!RESUMO_28</definedName>
    <definedName name="RESUMO_28" localSheetId="8">PARETO!RESUMO_28</definedName>
    <definedName name="RESUMO_28">RESUMO_28</definedName>
    <definedName name="RESUMO_29" localSheetId="9">'CURVA ABC'!RESUMO_29</definedName>
    <definedName name="RESUMO_29" localSheetId="8">PARETO!RESUMO_29</definedName>
    <definedName name="RESUMO_29">RESUMO_29</definedName>
    <definedName name="RESUMO_3" localSheetId="9">'CURVA ABC'!RESUMO_3</definedName>
    <definedName name="RESUMO_3" localSheetId="8">PARETO!RESUMO_3</definedName>
    <definedName name="RESUMO_3">RESUMO_3</definedName>
    <definedName name="RESUMO_30" localSheetId="9">'CURVA ABC'!RESUMO_30</definedName>
    <definedName name="RESUMO_30" localSheetId="8">PARETO!RESUMO_30</definedName>
    <definedName name="RESUMO_30">RESUMO_30</definedName>
    <definedName name="RESUMO_31" localSheetId="9">'CURVA ABC'!RESUMO_31</definedName>
    <definedName name="RESUMO_31" localSheetId="8">PARETO!RESUMO_31</definedName>
    <definedName name="RESUMO_31">RESUMO_31</definedName>
    <definedName name="RESUMO_32" localSheetId="9">'CURVA ABC'!RESUMO_32</definedName>
    <definedName name="RESUMO_32" localSheetId="8">PARETO!RESUMO_32</definedName>
    <definedName name="RESUMO_32">RESUMO_32</definedName>
    <definedName name="RESUMO_33" localSheetId="9">'CURVA ABC'!RESUMO_33</definedName>
    <definedName name="RESUMO_33" localSheetId="8">PARETO!RESUMO_33</definedName>
    <definedName name="RESUMO_33">RESUMO_33</definedName>
    <definedName name="RESUMO_34" localSheetId="9">'CURVA ABC'!RESUMO_34</definedName>
    <definedName name="RESUMO_34" localSheetId="8">PARETO!RESUMO_34</definedName>
    <definedName name="RESUMO_34">RESUMO_34</definedName>
    <definedName name="RESUMO_35" localSheetId="9">'CURVA ABC'!RESUMO_35</definedName>
    <definedName name="RESUMO_35" localSheetId="8">PARETO!RESUMO_35</definedName>
    <definedName name="RESUMO_35">RESUMO_35</definedName>
    <definedName name="RESUMO_36" localSheetId="9">'CURVA ABC'!RESUMO_36</definedName>
    <definedName name="RESUMO_36" localSheetId="8">PARETO!RESUMO_36</definedName>
    <definedName name="RESUMO_36">RESUMO_36</definedName>
    <definedName name="RESUMO_37" localSheetId="9">'CURVA ABC'!RESUMO_37</definedName>
    <definedName name="RESUMO_37" localSheetId="8">PARETO!RESUMO_37</definedName>
    <definedName name="RESUMO_37">RESUMO_37</definedName>
    <definedName name="RESUMO_38" localSheetId="9">'CURVA ABC'!RESUMO_38</definedName>
    <definedName name="RESUMO_38" localSheetId="8">PARETO!RESUMO_38</definedName>
    <definedName name="RESUMO_38">RESUMO_38</definedName>
    <definedName name="RESUMO_4" localSheetId="9">'CURVA ABC'!RESUMO_4</definedName>
    <definedName name="RESUMO_4" localSheetId="8">PARETO!RESUMO_4</definedName>
    <definedName name="RESUMO_4">RESUMO_4</definedName>
    <definedName name="RESUMO_5" localSheetId="9">'CURVA ABC'!RESUMO_5</definedName>
    <definedName name="RESUMO_5" localSheetId="8">PARETO!RESUMO_5</definedName>
    <definedName name="RESUMO_5">RESUMO_5</definedName>
    <definedName name="RESUMO_6" localSheetId="9">'CURVA ABC'!RESUMO_6</definedName>
    <definedName name="RESUMO_6" localSheetId="8">PARETO!RESUMO_6</definedName>
    <definedName name="RESUMO_6">RESUMO_6</definedName>
    <definedName name="RESUMO_7" localSheetId="9">'CURVA ABC'!RESUMO_7</definedName>
    <definedName name="RESUMO_7" localSheetId="8">PARETO!RESUMO_7</definedName>
    <definedName name="RESUMO_7">RESUMO_7</definedName>
    <definedName name="RESUMO_8" localSheetId="9">'CURVA ABC'!RESUMO_8</definedName>
    <definedName name="RESUMO_8" localSheetId="8">PARETO!RESUMO_8</definedName>
    <definedName name="RESUMO_8">RESUMO_8</definedName>
    <definedName name="RESUMO_9" localSheetId="9">'CURVA ABC'!RESUMO_9</definedName>
    <definedName name="RESUMO_9" localSheetId="8">PARETO!RESUMO_9</definedName>
    <definedName name="RESUMO_9">RESUMO_9</definedName>
    <definedName name="resumoii" localSheetId="9" hidden="1">{#N/A,#N/A,FALSE,"MO (2)"}</definedName>
    <definedName name="resumoii" localSheetId="8" hidden="1">{#N/A,#N/A,FALSE,"MO (2)"}</definedName>
    <definedName name="resumoii" hidden="1">{#N/A,#N/A,FALSE,"MO (2)"}</definedName>
    <definedName name="resumou" localSheetId="9" hidden="1">{#N/A,#N/A,TRUE,"Plan1"}</definedName>
    <definedName name="resumou" localSheetId="8" hidden="1">{#N/A,#N/A,TRUE,"Plan1"}</definedName>
    <definedName name="resumou" hidden="1">{#N/A,#N/A,TRUE,"Plan1"}</definedName>
    <definedName name="REV.PRIMÁRIO" localSheetId="9">#REF!</definedName>
    <definedName name="REV.PRIMÁRIO" localSheetId="4">#REF!</definedName>
    <definedName name="REV.PRIMÁRIO" localSheetId="8">#REF!</definedName>
    <definedName name="REV.PRIMÁRIO" localSheetId="3">#REF!</definedName>
    <definedName name="REV.PRIMÁRIO">#REF!</definedName>
    <definedName name="REV_PRIMÁRIO">[6]TERRAPLENAGEM!#REF!</definedName>
    <definedName name="REVESTIMPRIM" localSheetId="9">#REF!</definedName>
    <definedName name="REVESTIMPRIM" localSheetId="4">#REF!</definedName>
    <definedName name="REVESTIMPRIM" localSheetId="8">#REF!</definedName>
    <definedName name="REVESTIMPRIM" localSheetId="3">#REF!</definedName>
    <definedName name="REVESTIMPRIM">#REF!</definedName>
    <definedName name="rio" localSheetId="9" hidden="1">{#N/A,#N/A,FALSE,"Cronograma";#N/A,#N/A,FALSE,"Cronogr. 2"}</definedName>
    <definedName name="rio" localSheetId="8" hidden="1">{#N/A,#N/A,FALSE,"Cronograma";#N/A,#N/A,FALSE,"Cronogr. 2"}</definedName>
    <definedName name="rio" hidden="1">{#N/A,#N/A,FALSE,"Cronograma";#N/A,#N/A,FALSE,"Cronogr. 2"}</definedName>
    <definedName name="RIOMACHADO" localSheetId="7">#REF!</definedName>
    <definedName name="RIOMACHADO" localSheetId="9">#REF!</definedName>
    <definedName name="RIOMACHADO" localSheetId="4">#REF!</definedName>
    <definedName name="RIOMACHADO" localSheetId="8">#REF!</definedName>
    <definedName name="RIOMACHADO" localSheetId="3">#REF!</definedName>
    <definedName name="RIOMACHADO">#REF!</definedName>
    <definedName name="RIOMUQUI" localSheetId="7">#REF!</definedName>
    <definedName name="RIOMUQUI" localSheetId="4">#REF!</definedName>
    <definedName name="RIOMUQUI" localSheetId="3">#REF!</definedName>
    <definedName name="RIOMUQUI">#REF!</definedName>
    <definedName name="RIONOVE" localSheetId="7">#REF!</definedName>
    <definedName name="RIONOVE" localSheetId="4">#REF!</definedName>
    <definedName name="RIONOVE" localSheetId="3">#REF!</definedName>
    <definedName name="RIONOVE">#REF!</definedName>
    <definedName name="RIORIACHUELO" localSheetId="7">#REF!</definedName>
    <definedName name="RIORIACHUELO" localSheetId="4">#REF!</definedName>
    <definedName name="RIORIACHUELO" localSheetId="3">#REF!</definedName>
    <definedName name="RIORIACHUELO">#REF!</definedName>
    <definedName name="RIOSÃOPEDRO" localSheetId="7">#REF!</definedName>
    <definedName name="RIOSÃOPEDRO" localSheetId="4">#REF!</definedName>
    <definedName name="RIOSÃOPEDRO" localSheetId="3">#REF!</definedName>
    <definedName name="RIOSÃOPEDRO">#REF!</definedName>
    <definedName name="RIOSOLEDADE" localSheetId="7">#REF!</definedName>
    <definedName name="RIOSOLEDADE" localSheetId="4">#REF!</definedName>
    <definedName name="RIOSOLEDADE" localSheetId="3">#REF!</definedName>
    <definedName name="RIOSOLEDADE">#REF!</definedName>
    <definedName name="RMA">'[17]PRO-08'!#REF!</definedName>
    <definedName name="RMA_10">'[18]PRO-08'!#REF!</definedName>
    <definedName name="RMA_25">'[18]PRO-08'!#REF!</definedName>
    <definedName name="RMA_27">'[18]PRO-08'!#REF!</definedName>
    <definedName name="RMA_29">'[18]PRO-08'!#REF!</definedName>
    <definedName name="RMA_9">'[18]PRO-08'!#REF!</definedName>
    <definedName name="Rod">#REF!</definedName>
    <definedName name="rr" localSheetId="9" hidden="1">{#N/A,#N/A,TRUE,"Serviços"}</definedName>
    <definedName name="rr" localSheetId="8" hidden="1">{#N/A,#N/A,TRUE,"Serviços"}</definedName>
    <definedName name="rr" hidden="1">{#N/A,#N/A,TRUE,"Serviços"}</definedName>
    <definedName name="RR1C" hidden="1">#REF!</definedName>
    <definedName name="rrff" localSheetId="9" hidden="1">{#N/A,#N/A,TRUE,"Serviços"}</definedName>
    <definedName name="rrff" localSheetId="8" hidden="1">{#N/A,#N/A,TRUE,"Serviços"}</definedName>
    <definedName name="rrff" hidden="1">{#N/A,#N/A,TRUE,"Serviços"}</definedName>
    <definedName name="RS">#REF!</definedName>
    <definedName name="RS_25">#REF!</definedName>
    <definedName name="RTY">[1]Consultoria!#REF!</definedName>
    <definedName name="s" localSheetId="9">[12]COMPOS1!#REF!</definedName>
    <definedName name="s" localSheetId="4">[1]Consultoria!#REF!</definedName>
    <definedName name="s" localSheetId="8">[12]COMPOS1!#REF!</definedName>
    <definedName name="s" localSheetId="3">[1]Consultoria!#REF!</definedName>
    <definedName name="s">[1]Consultoria!#REF!</definedName>
    <definedName name="sabrinaaa">[1]Consultoria!#REF!</definedName>
    <definedName name="Sal">[41]Sal!$B$4:$G$80</definedName>
    <definedName name="salete" localSheetId="9" hidden="1">{#N/A,#N/A,FALSE,"MO (2)"}</definedName>
    <definedName name="salete" localSheetId="8" hidden="1">{#N/A,#N/A,FALSE,"MO (2)"}</definedName>
    <definedName name="salete" hidden="1">{#N/A,#N/A,FALSE,"MO (2)"}</definedName>
    <definedName name="salete.com" localSheetId="9" hidden="1">{#N/A,#N/A,FALSE,"MO (2)"}</definedName>
    <definedName name="salete.com" localSheetId="8" hidden="1">{#N/A,#N/A,FALSE,"MO (2)"}</definedName>
    <definedName name="salete.com" hidden="1">{#N/A,#N/A,FALSE,"MO (2)"}</definedName>
    <definedName name="SASA" localSheetId="9" hidden="1">{#N/A,#N/A,FALSE,"MO (2)"}</definedName>
    <definedName name="SASA" localSheetId="8" hidden="1">{#N/A,#N/A,FALSE,"MO (2)"}</definedName>
    <definedName name="SASA" hidden="1">{#N/A,#N/A,FALSE,"MO (2)"}</definedName>
    <definedName name="sasa.com" localSheetId="9" hidden="1">{#N/A,#N/A,FALSE,"MO (2)"}</definedName>
    <definedName name="sasa.com" localSheetId="8" hidden="1">{#N/A,#N/A,FALSE,"MO (2)"}</definedName>
    <definedName name="sasa.com" hidden="1">{#N/A,#N/A,FALSE,"MO (2)"}</definedName>
    <definedName name="sasaasa" localSheetId="9" hidden="1">{#N/A,#N/A,FALSE,"MO (2)"}</definedName>
    <definedName name="sasaasa" localSheetId="8" hidden="1">{#N/A,#N/A,FALSE,"MO (2)"}</definedName>
    <definedName name="sasaasa" hidden="1">{#N/A,#N/A,FALSE,"MO (2)"}</definedName>
    <definedName name="SASASA" localSheetId="9" hidden="1">{#N/A,#N/A,FALSE,"MO (2)"}</definedName>
    <definedName name="SASASA" localSheetId="8" hidden="1">{#N/A,#N/A,FALSE,"MO (2)"}</definedName>
    <definedName name="SASASA" hidden="1">{#N/A,#N/A,FALSE,"MO (2)"}</definedName>
    <definedName name="SB">#REF!</definedName>
    <definedName name="sbg">#REF!</definedName>
    <definedName name="sbg_25">#REF!</definedName>
    <definedName name="SBTC">#REF!</definedName>
    <definedName name="SBTC_25">#REF!</definedName>
    <definedName name="SDFSDF" localSheetId="4">[1]Consultoria!#REF!</definedName>
    <definedName name="SDFSDF" localSheetId="3">[1]Consultoria!#REF!</definedName>
    <definedName name="SDFSDF">[1]Consultoria!#REF!</definedName>
    <definedName name="sdsdsds" localSheetId="9" hidden="1">{#N/A,#N/A,FALSE,"MO (2)"}</definedName>
    <definedName name="sdsdsds" localSheetId="8" hidden="1">{#N/A,#N/A,FALSE,"MO (2)"}</definedName>
    <definedName name="sdsdsds" hidden="1">{#N/A,#N/A,FALSE,"MO (2)"}</definedName>
    <definedName name="sdsdsdsx" localSheetId="9" hidden="1">{#N/A,#N/A,FALSE,"MO (2)"}</definedName>
    <definedName name="sdsdsdsx" localSheetId="8" hidden="1">{#N/A,#N/A,FALSE,"MO (2)"}</definedName>
    <definedName name="sdsdsdsx" hidden="1">{#N/A,#N/A,FALSE,"MO (2)"}</definedName>
    <definedName name="SE" hidden="1">#REF!</definedName>
    <definedName name="segmentos" localSheetId="9">#REF!</definedName>
    <definedName name="segmentos" localSheetId="4">#REF!</definedName>
    <definedName name="segmentos" localSheetId="8">#REF!</definedName>
    <definedName name="segmentos" localSheetId="3">#REF!</definedName>
    <definedName name="segmentos">#REF!</definedName>
    <definedName name="sencount" hidden="1">1</definedName>
    <definedName name="Serviço">#REF!</definedName>
    <definedName name="serviço1">#REF!</definedName>
    <definedName name="Serviços">[42]Serviços!$A$1:$I$65536</definedName>
    <definedName name="SETEMBRO" localSheetId="9" hidden="1">{#N/A,#N/A,TRUE,"Serviços"}</definedName>
    <definedName name="SETEMBRO" localSheetId="8" hidden="1">{#N/A,#N/A,TRUE,"Serviços"}</definedName>
    <definedName name="SETEMBRO" hidden="1">{#N/A,#N/A,TRUE,"Serviços"}</definedName>
    <definedName name="SHARED_FORMULA_0">#N/A</definedName>
    <definedName name="SHARED_FORMULA_1">#N/A</definedName>
    <definedName name="SHARED_FORMULA_2">#N/A</definedName>
    <definedName name="SINALIZAÇAO" localSheetId="9">#REF!</definedName>
    <definedName name="SINALIZAÇAO" localSheetId="4">#REF!</definedName>
    <definedName name="SINALIZAÇAO" localSheetId="8">#REF!</definedName>
    <definedName name="SINALIZAÇAO" localSheetId="3">#REF!</definedName>
    <definedName name="SINALIZAÇAO">#REF!</definedName>
    <definedName name="SINAPI_AC" hidden="1">#REF!</definedName>
    <definedName name="SomaMedAtual">SUM(IF(#REF!=#REF!,IF(#REF!=#REF!,#REF!)))</definedName>
    <definedName name="SRV" hidden="1">#REF!</definedName>
    <definedName name="SS" localSheetId="9" hidden="1">{#N/A,#N/A,FALSE,"MO (2)"}</definedName>
    <definedName name="SS" localSheetId="8" hidden="1">{#N/A,#N/A,FALSE,"MO (2)"}</definedName>
    <definedName name="SS" hidden="1">{#N/A,#N/A,FALSE,"MO (2)"}</definedName>
    <definedName name="SSS" localSheetId="9" hidden="1">{#N/A,#N/A,FALSE,"MO (2)"}</definedName>
    <definedName name="SSS" localSheetId="8" hidden="1">{#N/A,#N/A,FALSE,"MO (2)"}</definedName>
    <definedName name="SSS" hidden="1">{#N/A,#N/A,FALSE,"MO (2)"}</definedName>
    <definedName name="ssssss" localSheetId="9" hidden="1">{#N/A,#N/A,FALSE,"MO (2)"}</definedName>
    <definedName name="ssssss" localSheetId="4">#REF!</definedName>
    <definedName name="ssssss" localSheetId="8" hidden="1">{#N/A,#N/A,FALSE,"MO (2)"}</definedName>
    <definedName name="ssssss" localSheetId="3">#REF!</definedName>
    <definedName name="ssssss">#REF!</definedName>
    <definedName name="sssssssssssssssssssss" localSheetId="9" hidden="1">{#N/A,#N/A,TRUE,"Plan1"}</definedName>
    <definedName name="sssssssssssssssssssss" localSheetId="8" hidden="1">{#N/A,#N/A,TRUE,"Plan1"}</definedName>
    <definedName name="sssssssssssssssssssss" hidden="1">{#N/A,#N/A,TRUE,"Plan1"}</definedName>
    <definedName name="SUB_TRECHO">#REF!</definedName>
    <definedName name="Subt">#REF!</definedName>
    <definedName name="SUBTOTAL_07">[43]PLANILHA!#REF!</definedName>
    <definedName name="SUP_MAR94" localSheetId="7">#REF!</definedName>
    <definedName name="SUP_MAR94" localSheetId="9">#REF!</definedName>
    <definedName name="SUP_MAR94" localSheetId="4">#REF!</definedName>
    <definedName name="SUP_MAR94" localSheetId="8">#REF!</definedName>
    <definedName name="SUP_MAR94" localSheetId="3">#REF!</definedName>
    <definedName name="SUP_MAR94">#REF!</definedName>
    <definedName name="SUP_MAR94_6">#REF!</definedName>
    <definedName name="T" localSheetId="9">'CURVA ABC'!T</definedName>
    <definedName name="T" localSheetId="8">PARETO!T</definedName>
    <definedName name="T">[0]!T</definedName>
    <definedName name="T_25" localSheetId="9">'CURVA ABC'!T_25</definedName>
    <definedName name="T_25" localSheetId="8">PARETO!T_25</definedName>
    <definedName name="T_25">T_25</definedName>
    <definedName name="Tab_Serv.">#REF!</definedName>
    <definedName name="Tab_Serviços">#REF!</definedName>
    <definedName name="TABEL.OAE.COMPL." localSheetId="9">#REF!</definedName>
    <definedName name="TABEL.OAE.COMPL." localSheetId="4">#REF!</definedName>
    <definedName name="TABEL.OAE.COMPL." localSheetId="8">#REF!</definedName>
    <definedName name="TABEL.OAE.COMPL." localSheetId="3">#REF!</definedName>
    <definedName name="TABEL.OAE.COMPL.">#REF!</definedName>
    <definedName name="TABEL.PREÇOS" localSheetId="9">#REF!</definedName>
    <definedName name="TABEL.PREÇOS" localSheetId="4">#REF!</definedName>
    <definedName name="TABEL.PREÇOS" localSheetId="8">#REF!</definedName>
    <definedName name="TABEL.PREÇOS" localSheetId="3">#REF!</definedName>
    <definedName name="TABEL.PREÇOS">#REF!</definedName>
    <definedName name="TABEL_OAE_COMPL_">#REF!</definedName>
    <definedName name="TABEL_PREÇOS">[6]TERRAPLENAGEM!#REF!</definedName>
    <definedName name="TABELANOVA" localSheetId="7">#REF!</definedName>
    <definedName name="TABELANOVA" localSheetId="9">#REF!</definedName>
    <definedName name="TABELANOVA" localSheetId="4">#REF!</definedName>
    <definedName name="TABELANOVA" localSheetId="8">#REF!</definedName>
    <definedName name="TABELANOVA" localSheetId="3">#REF!</definedName>
    <definedName name="TABELANOVA">#REF!</definedName>
    <definedName name="Tachas" localSheetId="9" hidden="1">{#N/A,#N/A,TRUE,"Plan1"}</definedName>
    <definedName name="Tachas" localSheetId="8" hidden="1">{#N/A,#N/A,TRUE,"Plan1"}</definedName>
    <definedName name="Tachas" hidden="1">{#N/A,#N/A,TRUE,"Plan1"}</definedName>
    <definedName name="TaxaJuros">#REF!</definedName>
    <definedName name="Teor">[38]Teor!$A$3:$A$7</definedName>
    <definedName name="Teor_25">[39]Teor!$A$3:$A$7</definedName>
    <definedName name="Teor_29">[40]Teor!$A$3:$A$7</definedName>
    <definedName name="Teor_31">[40]Teor!$A$3:$A$7</definedName>
    <definedName name="Teor1">'[14]Página 16'!$A$3:$A$7</definedName>
    <definedName name="Teoriar">[44]Teor!$A$3:$A$7</definedName>
    <definedName name="TER_MAR94" localSheetId="7">#REF!</definedName>
    <definedName name="TER_MAR94" localSheetId="9">#REF!</definedName>
    <definedName name="TER_MAR94" localSheetId="4">#REF!</definedName>
    <definedName name="TER_MAR94" localSheetId="8">#REF!</definedName>
    <definedName name="TER_MAR94" localSheetId="3">#REF!</definedName>
    <definedName name="TER_MAR94">#REF!</definedName>
    <definedName name="TER_MAR94_6">#REF!</definedName>
    <definedName name="TERFAIXALD">#REF!</definedName>
    <definedName name="TERFAIXALE">#REF!</definedName>
    <definedName name="TERRAPL." localSheetId="9">#REF!</definedName>
    <definedName name="TERRAPL." localSheetId="4">#REF!</definedName>
    <definedName name="TERRAPL." localSheetId="8">#REF!</definedName>
    <definedName name="TERRAPL." localSheetId="3">#REF!</definedName>
    <definedName name="TERRAPL.">#REF!</definedName>
    <definedName name="TERRAPL_">[6]TERRAPLENAGEM!#REF!</definedName>
    <definedName name="TERRAPLEN" localSheetId="9">#REF!</definedName>
    <definedName name="TERRAPLEN" localSheetId="4">#REF!</definedName>
    <definedName name="TERRAPLEN" localSheetId="8">#REF!</definedName>
    <definedName name="TERRAPLEN" localSheetId="3">#REF!</definedName>
    <definedName name="TERRAPLEN">#REF!</definedName>
    <definedName name="TERRAPLENAGEM" localSheetId="4">#REF!</definedName>
    <definedName name="TERRAPLENAGEM" localSheetId="3">#REF!</definedName>
    <definedName name="TERRAPLENAGEM">#REF!</definedName>
    <definedName name="TESTE" localSheetId="4">#REF!</definedName>
    <definedName name="TESTE" localSheetId="3">#REF!</definedName>
    <definedName name="TESTE">#REF!</definedName>
    <definedName name="TESTE_5" localSheetId="4">#REF!</definedName>
    <definedName name="TESTE_5" localSheetId="3">#REF!</definedName>
    <definedName name="TESTE_5">#REF!</definedName>
    <definedName name="TESTE1" localSheetId="4">#REF!</definedName>
    <definedName name="TESTE1" localSheetId="3">#REF!</definedName>
    <definedName name="TESTE1">#REF!</definedName>
    <definedName name="TESTE2" localSheetId="4">#REF!</definedName>
    <definedName name="TESTE2" localSheetId="3">#REF!</definedName>
    <definedName name="TESTE2">#REF!</definedName>
    <definedName name="_xlnm.Print_Titles" localSheetId="5">Cotações!$1:$12</definedName>
    <definedName name="_xlnm.Print_Titles" localSheetId="2">CPU!$1:$11</definedName>
    <definedName name="_xlnm.Print_Titles" localSheetId="7">'Cronograma Fisico - Financeiro'!$A:$H,'Cronograma Fisico - Financeiro'!$1:$5</definedName>
    <definedName name="_xlnm.Print_Titles" localSheetId="1">MC!$6:$7</definedName>
    <definedName name="_xlnm.Print_Titles" localSheetId="8">PARETO!$1:$9</definedName>
    <definedName name="_xlnm.Print_Titles" localSheetId="0">PO!$7:$7</definedName>
    <definedName name="Títulos_impressão_IM" localSheetId="4">#REF!</definedName>
    <definedName name="Títulos_impressão_IM" localSheetId="3">#REF!</definedName>
    <definedName name="Títulos_impressão_IM">#REF!</definedName>
    <definedName name="TOT" hidden="1">#REF!</definedName>
    <definedName name="TOTAL" localSheetId="9">#REF!</definedName>
    <definedName name="TOTAL" localSheetId="4">#REF!</definedName>
    <definedName name="TOTAL" localSheetId="8">#REF!</definedName>
    <definedName name="TOTAL" localSheetId="3">#REF!</definedName>
    <definedName name="TOTAL">#REF!</definedName>
    <definedName name="TOTALSAIBRO">#REF!</definedName>
    <definedName name="TPM">#REF!</definedName>
    <definedName name="TPM_25">#REF!</definedName>
    <definedName name="TrabAnual">#REF!</definedName>
    <definedName name="TRAF">#REF!</definedName>
    <definedName name="TRAF_25">[35]RESUMO_AUT1!#REF!</definedName>
    <definedName name="transporte">#REF!</definedName>
    <definedName name="TRANSPORTES" localSheetId="7">[6]TERRAPLENAGEM!#REF!</definedName>
    <definedName name="TRANSPORTES" localSheetId="9">#REF!</definedName>
    <definedName name="TRANSPORTES" localSheetId="4">#REF!</definedName>
    <definedName name="TRANSPORTES" localSheetId="8">#REF!</definedName>
    <definedName name="TRANSPORTES" localSheetId="3">#REF!</definedName>
    <definedName name="TRANSPORTES">#REF!</definedName>
    <definedName name="Trec">#REF!</definedName>
    <definedName name="tt" localSheetId="9">'CURVA ABC'!tt</definedName>
    <definedName name="tt" localSheetId="8">PARETO!tt</definedName>
    <definedName name="tt">[0]!tt</definedName>
    <definedName name="tt_25" localSheetId="9">'CURVA ABC'!tt_25</definedName>
    <definedName name="tt_25" localSheetId="8">PARETO!tt_25</definedName>
    <definedName name="tt_25">tt_25</definedName>
    <definedName name="tt1_25" localSheetId="9">'CURVA ABC'!tt1_25</definedName>
    <definedName name="tt1_25" localSheetId="8">PARETO!tt1_25</definedName>
    <definedName name="tt1_25">tt1_25</definedName>
    <definedName name="TYUIO" localSheetId="9" hidden="1">{#N/A,#N/A,TRUE,"Serviços"}</definedName>
    <definedName name="TYUIO" localSheetId="8" hidden="1">{#N/A,#N/A,TRUE,"Serviços"}</definedName>
    <definedName name="TYUIO" hidden="1">{#N/A,#N/A,TRUE,"Serviços"}</definedName>
    <definedName name="un" hidden="1">#N/A</definedName>
    <definedName name="Und">#N/A</definedName>
    <definedName name="unid.2">#REF!</definedName>
    <definedName name="unidade" localSheetId="9">#REF!</definedName>
    <definedName name="unidade" localSheetId="4">#REF!</definedName>
    <definedName name="unidade" localSheetId="8">#REF!</definedName>
    <definedName name="unidade" localSheetId="3">#REF!</definedName>
    <definedName name="unidade">#REF!</definedName>
    <definedName name="Unidade1">#REF!</definedName>
    <definedName name="UnidAux" hidden="1">#N/A</definedName>
    <definedName name="unitário" localSheetId="9">#REF!</definedName>
    <definedName name="unitário" localSheetId="4">#REF!</definedName>
    <definedName name="unitário" localSheetId="8">#REF!</definedName>
    <definedName name="unitário" localSheetId="3">#REF!</definedName>
    <definedName name="unitário">#REF!</definedName>
    <definedName name="URV_MAR94" localSheetId="7">#REF!</definedName>
    <definedName name="URV_MAR94" localSheetId="9">#REF!</definedName>
    <definedName name="URV_MAR94" localSheetId="4">#REF!</definedName>
    <definedName name="URV_MAR94" localSheetId="8">#REF!</definedName>
    <definedName name="URV_MAR94" localSheetId="3">#REF!</definedName>
    <definedName name="URV_MAR94">#REF!</definedName>
    <definedName name="URV_MAR94_6">#REF!</definedName>
    <definedName name="USINA">#REF!</definedName>
    <definedName name="VALOR.TOTAL" localSheetId="9">#REF!</definedName>
    <definedName name="VALOR.TOTAL" localSheetId="4">#REF!</definedName>
    <definedName name="VALOR.TOTAL" localSheetId="8">#REF!</definedName>
    <definedName name="VALOR.TOTAL" localSheetId="3">#REF!</definedName>
    <definedName name="VALOR.TOTAL">#REF!</definedName>
    <definedName name="VALOR_TOTAL" localSheetId="4">#REF!</definedName>
    <definedName name="VALOR_TOTAL" localSheetId="3">#REF!</definedName>
    <definedName name="VALOR_TOTAL">#REF!</definedName>
    <definedName name="VAM">[27]Teor!$G$3:$G$7</definedName>
    <definedName name="VAMM">#REF!</definedName>
    <definedName name="Vazio1">'[14]Página 16'!$B$3:$B$7</definedName>
    <definedName name="VAZIO2">'[24]Página 16'!$B$3:$B$7</definedName>
    <definedName name="Vazios">[38]Teor!$B$3:$B$7</definedName>
    <definedName name="Vazios_25">[39]Teor!$B$3:$B$7</definedName>
    <definedName name="Vazios_29">[40]Teor!$B$3:$B$7</definedName>
    <definedName name="Vazios_31">[40]Teor!$B$3:$B$7</definedName>
    <definedName name="Veic">'[31]Adm Local '!$K$311</definedName>
    <definedName name="verde">#REF!</definedName>
    <definedName name="verde_25">#REF!</definedName>
    <definedName name="verdepav">#REF!</definedName>
    <definedName name="verdepav_25">#REF!</definedName>
    <definedName name="VidaAnos">#REF!</definedName>
    <definedName name="Vidahoras">#REF!</definedName>
    <definedName name="vm" localSheetId="9" hidden="1">{#N/A,#N/A,FALSE,"MO (2)"}</definedName>
    <definedName name="vm" localSheetId="8" hidden="1">{#N/A,#N/A,FALSE,"MO (2)"}</definedName>
    <definedName name="vm" hidden="1">{#N/A,#N/A,FALSE,"MO (2)"}</definedName>
    <definedName name="vvv" localSheetId="9" hidden="1">{#N/A,#N/A,FALSE,"MO (2)"}</definedName>
    <definedName name="vvv" localSheetId="8" hidden="1">{#N/A,#N/A,FALSE,"MO (2)"}</definedName>
    <definedName name="vvv" hidden="1">{#N/A,#N/A,FALSE,"MO (2)"}</definedName>
    <definedName name="wew" localSheetId="9">'CURVA ABC'!wew</definedName>
    <definedName name="wew" localSheetId="8">PARETO!wew</definedName>
    <definedName name="wew">[0]!wew</definedName>
    <definedName name="wewewew" localSheetId="9" hidden="1">{#N/A,#N/A,FALSE,"MO (2)"}</definedName>
    <definedName name="wewewew" localSheetId="8" hidden="1">{#N/A,#N/A,FALSE,"MO (2)"}</definedName>
    <definedName name="wewewew" hidden="1">{#N/A,#N/A,FALSE,"MO (2)"}</definedName>
    <definedName name="WEWRWR">#N/A</definedName>
    <definedName name="WEWRWR_1" localSheetId="9">'CURVA ABC'!WEWRWR_1</definedName>
    <definedName name="WEWRWR_1" localSheetId="8">PARETO!WEWRWR_1</definedName>
    <definedName name="WEWRWR_1">WEWRWR_1</definedName>
    <definedName name="WEWRWR_10" localSheetId="9">'CURVA ABC'!WEWRWR_10</definedName>
    <definedName name="WEWRWR_10" localSheetId="8">PARETO!WEWRWR_10</definedName>
    <definedName name="WEWRWR_10">WEWRWR_10</definedName>
    <definedName name="WEWRWR_12" localSheetId="9">'CURVA ABC'!WEWRWR_12</definedName>
    <definedName name="WEWRWR_12" localSheetId="8">PARETO!WEWRWR_12</definedName>
    <definedName name="WEWRWR_12">WEWRWR_12</definedName>
    <definedName name="WEWRWR_13" localSheetId="9">'CURVA ABC'!WEWRWR_13</definedName>
    <definedName name="WEWRWR_13" localSheetId="8">PARETO!WEWRWR_13</definedName>
    <definedName name="WEWRWR_13">WEWRWR_13</definedName>
    <definedName name="WEWRWR_14" localSheetId="9">'CURVA ABC'!WEWRWR_14</definedName>
    <definedName name="WEWRWR_14" localSheetId="8">PARETO!WEWRWR_14</definedName>
    <definedName name="WEWRWR_14">WEWRWR_14</definedName>
    <definedName name="WEWRWR_2" localSheetId="9">'CURVA ABC'!WEWRWR_2</definedName>
    <definedName name="WEWRWR_2" localSheetId="8">PARETO!WEWRWR_2</definedName>
    <definedName name="WEWRWR_2">WEWRWR_2</definedName>
    <definedName name="WEWRWR_22" localSheetId="9">'CURVA ABC'!WEWRWR_22</definedName>
    <definedName name="WEWRWR_22" localSheetId="8">PARETO!WEWRWR_22</definedName>
    <definedName name="WEWRWR_22">WEWRWR_22</definedName>
    <definedName name="WEWRWR_25" localSheetId="9">'CURVA ABC'!WEWRWR_25</definedName>
    <definedName name="WEWRWR_25" localSheetId="8">PARETO!WEWRWR_25</definedName>
    <definedName name="WEWRWR_25">WEWRWR_25</definedName>
    <definedName name="WEWRWR_26" localSheetId="9">'CURVA ABC'!WEWRWR_26</definedName>
    <definedName name="WEWRWR_26" localSheetId="8">PARETO!WEWRWR_26</definedName>
    <definedName name="WEWRWR_26">WEWRWR_26</definedName>
    <definedName name="WEWRWR_27" localSheetId="9">'CURVA ABC'!WEWRWR_27</definedName>
    <definedName name="WEWRWR_27" localSheetId="8">PARETO!WEWRWR_27</definedName>
    <definedName name="WEWRWR_27">WEWRWR_27</definedName>
    <definedName name="WEWRWR_28" localSheetId="9">'CURVA ABC'!WEWRWR_28</definedName>
    <definedName name="WEWRWR_28" localSheetId="8">PARETO!WEWRWR_28</definedName>
    <definedName name="WEWRWR_28">WEWRWR_28</definedName>
    <definedName name="WEWRWR_29" localSheetId="9">'CURVA ABC'!WEWRWR_29</definedName>
    <definedName name="WEWRWR_29" localSheetId="8">PARETO!WEWRWR_29</definedName>
    <definedName name="WEWRWR_29">WEWRWR_29</definedName>
    <definedName name="WEWRWR_3" localSheetId="9">'CURVA ABC'!WEWRWR_3</definedName>
    <definedName name="WEWRWR_3" localSheetId="8">PARETO!WEWRWR_3</definedName>
    <definedName name="WEWRWR_3">WEWRWR_3</definedName>
    <definedName name="WEWRWR_30" localSheetId="9">'CURVA ABC'!WEWRWR_30</definedName>
    <definedName name="WEWRWR_30" localSheetId="8">PARETO!WEWRWR_30</definedName>
    <definedName name="WEWRWR_30">WEWRWR_30</definedName>
    <definedName name="WEWRWR_31" localSheetId="9">'CURVA ABC'!WEWRWR_31</definedName>
    <definedName name="WEWRWR_31" localSheetId="8">PARETO!WEWRWR_31</definedName>
    <definedName name="WEWRWR_31">WEWRWR_31</definedName>
    <definedName name="WEWRWR_32" localSheetId="9">'CURVA ABC'!WEWRWR_32</definedName>
    <definedName name="WEWRWR_32" localSheetId="8">PARETO!WEWRWR_32</definedName>
    <definedName name="WEWRWR_32">WEWRWR_32</definedName>
    <definedName name="WEWRWR_33" localSheetId="9">'CURVA ABC'!WEWRWR_33</definedName>
    <definedName name="WEWRWR_33" localSheetId="8">PARETO!WEWRWR_33</definedName>
    <definedName name="WEWRWR_33">WEWRWR_33</definedName>
    <definedName name="WEWRWR_34" localSheetId="9">'CURVA ABC'!WEWRWR_34</definedName>
    <definedName name="WEWRWR_34" localSheetId="8">PARETO!WEWRWR_34</definedName>
    <definedName name="WEWRWR_34">WEWRWR_34</definedName>
    <definedName name="WEWRWR_35" localSheetId="9">'CURVA ABC'!WEWRWR_35</definedName>
    <definedName name="WEWRWR_35" localSheetId="8">PARETO!WEWRWR_35</definedName>
    <definedName name="WEWRWR_35">WEWRWR_35</definedName>
    <definedName name="WEWRWR_36" localSheetId="9">'CURVA ABC'!WEWRWR_36</definedName>
    <definedName name="WEWRWR_36" localSheetId="8">PARETO!WEWRWR_36</definedName>
    <definedName name="WEWRWR_36">WEWRWR_36</definedName>
    <definedName name="WEWRWR_37" localSheetId="9">'CURVA ABC'!WEWRWR_37</definedName>
    <definedName name="WEWRWR_37" localSheetId="8">PARETO!WEWRWR_37</definedName>
    <definedName name="WEWRWR_37">WEWRWR_37</definedName>
    <definedName name="WEWRWR_38" localSheetId="9">'CURVA ABC'!WEWRWR_38</definedName>
    <definedName name="WEWRWR_38" localSheetId="8">PARETO!WEWRWR_38</definedName>
    <definedName name="WEWRWR_38">WEWRWR_38</definedName>
    <definedName name="WEWRWR_4" localSheetId="9">'CURVA ABC'!WEWRWR_4</definedName>
    <definedName name="WEWRWR_4" localSheetId="8">PARETO!WEWRWR_4</definedName>
    <definedName name="WEWRWR_4">WEWRWR_4</definedName>
    <definedName name="WEWRWR_5" localSheetId="9">'CURVA ABC'!WEWRWR_5</definedName>
    <definedName name="WEWRWR_5" localSheetId="8">PARETO!WEWRWR_5</definedName>
    <definedName name="WEWRWR_5">WEWRWR_5</definedName>
    <definedName name="WEWRWR_6" localSheetId="9">'CURVA ABC'!WEWRWR_6</definedName>
    <definedName name="WEWRWR_6" localSheetId="8">PARETO!WEWRWR_6</definedName>
    <definedName name="WEWRWR_6">WEWRWR_6</definedName>
    <definedName name="WEWRWR_7" localSheetId="9">'CURVA ABC'!WEWRWR_7</definedName>
    <definedName name="WEWRWR_7" localSheetId="8">PARETO!WEWRWR_7</definedName>
    <definedName name="WEWRWR_7">WEWRWR_7</definedName>
    <definedName name="WEWRWR_8" localSheetId="9">'CURVA ABC'!WEWRWR_8</definedName>
    <definedName name="WEWRWR_8" localSheetId="8">PARETO!WEWRWR_8</definedName>
    <definedName name="WEWRWR_8">WEWRWR_8</definedName>
    <definedName name="WEWRWR_9" localSheetId="9">'CURVA ABC'!WEWRWR_9</definedName>
    <definedName name="WEWRWR_9" localSheetId="8">PARETO!WEWRWR_9</definedName>
    <definedName name="WEWRWR_9">WEWRWR_9</definedName>
    <definedName name="wrn.Cronograma." localSheetId="9" hidden="1">{#N/A,#N/A,FALSE,"Cronograma";#N/A,#N/A,FALSE,"Cronogr. 2"}</definedName>
    <definedName name="wrn.Cronograma." localSheetId="8" hidden="1">{#N/A,#N/A,FALSE,"Cronograma";#N/A,#N/A,FALSE,"Cronogr. 2"}</definedName>
    <definedName name="wrn.Cronograma." hidden="1">{#N/A,#N/A,FALSE,"Cronograma";#N/A,#N/A,FALSE,"Cronogr. 2"}</definedName>
    <definedName name="wrn.GERAL." localSheetId="9" hidden="1">{#N/A,#N/A,FALSE,"ET-CAPA";#N/A,#N/A,FALSE,"ET-PAG1";#N/A,#N/A,FALSE,"ET-PAG2";#N/A,#N/A,FALSE,"ET-PAG3";#N/A,#N/A,FALSE,"ET-PAG4";#N/A,#N/A,FALSE,"ET-PAG5"}</definedName>
    <definedName name="wrn.GERAL." localSheetId="8" hidden="1">{#N/A,#N/A,FALSE,"ET-CAPA";#N/A,#N/A,FALSE,"ET-PAG1";#N/A,#N/A,FALSE,"ET-PAG2";#N/A,#N/A,FALSE,"ET-PAG3";#N/A,#N/A,FALSE,"ET-PAG4";#N/A,#N/A,FALSE,"ET-PAG5"}</definedName>
    <definedName name="wrn.GERAL." hidden="1">{#N/A,#N/A,FALSE,"ET-CAPA";#N/A,#N/A,FALSE,"ET-PAG1";#N/A,#N/A,FALSE,"ET-PAG2";#N/A,#N/A,FALSE,"ET-PAG3";#N/A,#N/A,FALSE,"ET-PAG4";#N/A,#N/A,FALSE,"ET-PAG5"}</definedName>
    <definedName name="wrn.mo2." localSheetId="9" hidden="1">{#N/A,#N/A,FALSE,"MO (2)"}</definedName>
    <definedName name="wrn.mo2." localSheetId="8" hidden="1">{#N/A,#N/A,FALSE,"MO (2)"}</definedName>
    <definedName name="wrn.mo2." hidden="1">{#N/A,#N/A,FALSE,"MO (2)"}</definedName>
    <definedName name="wrn.PENDENCIAS." localSheetId="9" hidden="1">{#N/A,#N/A,FALSE,"GERAL";#N/A,#N/A,FALSE,"012-96";#N/A,#N/A,FALSE,"018-96";#N/A,#N/A,FALSE,"027-96";#N/A,#N/A,FALSE,"059-96";#N/A,#N/A,FALSE,"076-96";#N/A,#N/A,FALSE,"019-97";#N/A,#N/A,FALSE,"021-97";#N/A,#N/A,FALSE,"022-97";#N/A,#N/A,FALSE,"028-97"}</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ext." localSheetId="9" hidden="1">{#N/A,#N/A,TRUE,"Plan1"}</definedName>
    <definedName name="wrn.relext." localSheetId="8" hidden="1">{#N/A,#N/A,TRUE,"Plan1"}</definedName>
    <definedName name="wrn.relext." hidden="1">{#N/A,#N/A,TRUE,"Plan1"}</definedName>
    <definedName name="wrn.Tipo." localSheetId="9" hidden="1">{#N/A,#N/A,TRUE,"Serviços"}</definedName>
    <definedName name="wrn.Tipo." localSheetId="8" hidden="1">{#N/A,#N/A,TRUE,"Serviços"}</definedName>
    <definedName name="wrn.Tipo." hidden="1">{#N/A,#N/A,TRUE,"Serviços"}</definedName>
    <definedName name="wwwww" localSheetId="9" hidden="1">{#N/A,#N/A,FALSE,"MO (2)"}</definedName>
    <definedName name="wwwww" localSheetId="8" hidden="1">{#N/A,#N/A,FALSE,"MO (2)"}</definedName>
    <definedName name="wwwww" hidden="1">{#N/A,#N/A,FALSE,"MO (2)"}</definedName>
    <definedName name="wwwwww" localSheetId="9" hidden="1">{#N/A,#N/A,FALSE,"MO (2)"}</definedName>
    <definedName name="wwwwww" localSheetId="8" hidden="1">{#N/A,#N/A,FALSE,"MO (2)"}</definedName>
    <definedName name="wwwwww" hidden="1">{#N/A,#N/A,FALSE,"MO (2)"}</definedName>
    <definedName name="WWWWWWWWWWWWWWWWWWWWWWWWWWWWWW">#REF!</definedName>
    <definedName name="x">[45]Equipamentos!#REF!</definedName>
    <definedName name="x_10">[45]Equipamentos!#REF!</definedName>
    <definedName name="x_25">[39]Equipamentos!#REF!</definedName>
    <definedName name="x_27">[45]Equipamentos!#REF!</definedName>
    <definedName name="x_29">[40]Equipamentos!#REF!</definedName>
    <definedName name="x_31">[40]Equipamentos!#REF!</definedName>
    <definedName name="x_9">[45]Equipamentos!#REF!</definedName>
    <definedName name="xx" localSheetId="9">'CURVA ABC'!xx</definedName>
    <definedName name="xx" localSheetId="8">PARETO!xx</definedName>
    <definedName name="xx">[0]!xx</definedName>
    <definedName name="XXX">#N/A</definedName>
    <definedName name="XXX_1" localSheetId="9">'CURVA ABC'!XXX_1</definedName>
    <definedName name="XXX_1" localSheetId="8">PARETO!XXX_1</definedName>
    <definedName name="XXX_1">XXX_1</definedName>
    <definedName name="XXX_10" localSheetId="9">'CURVA ABC'!XXX_10</definedName>
    <definedName name="XXX_10" localSheetId="8">PARETO!XXX_10</definedName>
    <definedName name="XXX_10">XXX_10</definedName>
    <definedName name="XXX_12" localSheetId="9">'CURVA ABC'!XXX_12</definedName>
    <definedName name="XXX_12" localSheetId="8">PARETO!XXX_12</definedName>
    <definedName name="XXX_12">XXX_12</definedName>
    <definedName name="XXX_13" localSheetId="9">'CURVA ABC'!XXX_13</definedName>
    <definedName name="XXX_13" localSheetId="8">PARETO!XXX_13</definedName>
    <definedName name="XXX_13">XXX_13</definedName>
    <definedName name="XXX_14" localSheetId="9">'CURVA ABC'!XXX_14</definedName>
    <definedName name="XXX_14" localSheetId="8">PARETO!XXX_14</definedName>
    <definedName name="XXX_14">XXX_14</definedName>
    <definedName name="XXX_2" localSheetId="9">'CURVA ABC'!XXX_2</definedName>
    <definedName name="XXX_2" localSheetId="8">PARETO!XXX_2</definedName>
    <definedName name="XXX_2">XXX_2</definedName>
    <definedName name="XXX_22" localSheetId="9">'CURVA ABC'!XXX_22</definedName>
    <definedName name="XXX_22" localSheetId="8">PARETO!XXX_22</definedName>
    <definedName name="XXX_22">XXX_22</definedName>
    <definedName name="XXX_25" localSheetId="9">'CURVA ABC'!XXX_25</definedName>
    <definedName name="XXX_25" localSheetId="8">PARETO!XXX_25</definedName>
    <definedName name="XXX_25">XXX_25</definedName>
    <definedName name="XXX_26" localSheetId="9">'CURVA ABC'!XXX_26</definedName>
    <definedName name="XXX_26" localSheetId="8">PARETO!XXX_26</definedName>
    <definedName name="XXX_26">XXX_26</definedName>
    <definedName name="XXX_27" localSheetId="9">'CURVA ABC'!XXX_27</definedName>
    <definedName name="XXX_27" localSheetId="8">PARETO!XXX_27</definedName>
    <definedName name="XXX_27">XXX_27</definedName>
    <definedName name="XXX_28" localSheetId="9">'CURVA ABC'!XXX_28</definedName>
    <definedName name="XXX_28" localSheetId="8">PARETO!XXX_28</definedName>
    <definedName name="XXX_28">XXX_28</definedName>
    <definedName name="XXX_29" localSheetId="9">'CURVA ABC'!XXX_29</definedName>
    <definedName name="XXX_29" localSheetId="8">PARETO!XXX_29</definedName>
    <definedName name="XXX_29">XXX_29</definedName>
    <definedName name="XXX_3" localSheetId="9">'CURVA ABC'!XXX_3</definedName>
    <definedName name="XXX_3" localSheetId="8">PARETO!XXX_3</definedName>
    <definedName name="XXX_3">XXX_3</definedName>
    <definedName name="XXX_30" localSheetId="9">'CURVA ABC'!XXX_30</definedName>
    <definedName name="XXX_30" localSheetId="8">PARETO!XXX_30</definedName>
    <definedName name="XXX_30">XXX_30</definedName>
    <definedName name="XXX_31" localSheetId="9">'CURVA ABC'!XXX_31</definedName>
    <definedName name="XXX_31" localSheetId="8">PARETO!XXX_31</definedName>
    <definedName name="XXX_31">XXX_31</definedName>
    <definedName name="XXX_32" localSheetId="9">'CURVA ABC'!XXX_32</definedName>
    <definedName name="XXX_32" localSheetId="8">PARETO!XXX_32</definedName>
    <definedName name="XXX_32">XXX_32</definedName>
    <definedName name="XXX_33" localSheetId="9">'CURVA ABC'!XXX_33</definedName>
    <definedName name="XXX_33" localSheetId="8">PARETO!XXX_33</definedName>
    <definedName name="XXX_33">XXX_33</definedName>
    <definedName name="XXX_34" localSheetId="9">'CURVA ABC'!XXX_34</definedName>
    <definedName name="XXX_34" localSheetId="8">PARETO!XXX_34</definedName>
    <definedName name="XXX_34">XXX_34</definedName>
    <definedName name="XXX_35" localSheetId="9">'CURVA ABC'!XXX_35</definedName>
    <definedName name="XXX_35" localSheetId="8">PARETO!XXX_35</definedName>
    <definedName name="XXX_35">XXX_35</definedName>
    <definedName name="XXX_36" localSheetId="9">'CURVA ABC'!XXX_36</definedName>
    <definedName name="XXX_36" localSheetId="8">PARETO!XXX_36</definedName>
    <definedName name="XXX_36">XXX_36</definedName>
    <definedName name="XXX_37" localSheetId="9">'CURVA ABC'!XXX_37</definedName>
    <definedName name="XXX_37" localSheetId="8">PARETO!XXX_37</definedName>
    <definedName name="XXX_37">XXX_37</definedName>
    <definedName name="XXX_38" localSheetId="9">'CURVA ABC'!XXX_38</definedName>
    <definedName name="XXX_38" localSheetId="8">PARETO!XXX_38</definedName>
    <definedName name="XXX_38">XXX_38</definedName>
    <definedName name="XXX_4" localSheetId="9">'CURVA ABC'!XXX_4</definedName>
    <definedName name="XXX_4" localSheetId="8">PARETO!XXX_4</definedName>
    <definedName name="XXX_4">XXX_4</definedName>
    <definedName name="XXX_5" localSheetId="9">'CURVA ABC'!XXX_5</definedName>
    <definedName name="XXX_5" localSheetId="8">PARETO!XXX_5</definedName>
    <definedName name="XXX_5">XXX_5</definedName>
    <definedName name="XXX_6" localSheetId="9">'CURVA ABC'!XXX_6</definedName>
    <definedName name="XXX_6" localSheetId="8">PARETO!XXX_6</definedName>
    <definedName name="XXX_6">XXX_6</definedName>
    <definedName name="XXX_7" localSheetId="9">'CURVA ABC'!XXX_7</definedName>
    <definedName name="XXX_7" localSheetId="8">PARETO!XXX_7</definedName>
    <definedName name="XXX_7">XXX_7</definedName>
    <definedName name="XXX_8" localSheetId="9">'CURVA ABC'!XXX_8</definedName>
    <definedName name="XXX_8" localSheetId="8">PARETO!XXX_8</definedName>
    <definedName name="XXX_8">XXX_8</definedName>
    <definedName name="XXX_9" localSheetId="9">'CURVA ABC'!XXX_9</definedName>
    <definedName name="XXX_9" localSheetId="8">PARETO!XXX_9</definedName>
    <definedName name="XXX_9">XXX_9</definedName>
    <definedName name="xxxxx" localSheetId="9" hidden="1">{#N/A,#N/A,FALSE,"MO (2)"}</definedName>
    <definedName name="xxxxx" localSheetId="8" hidden="1">{#N/A,#N/A,FALSE,"MO (2)"}</definedName>
    <definedName name="xxxxx" hidden="1">{#N/A,#N/A,FALSE,"MO (2)"}</definedName>
    <definedName name="z" localSheetId="9" hidden="1">{#N/A,#N/A,FALSE,"MO (2)"}</definedName>
    <definedName name="z" localSheetId="8" hidden="1">{#N/A,#N/A,FALSE,"MO (2)"}</definedName>
    <definedName name="z" hidden="1">{#N/A,#N/A,FALSE,"MO (2)"}</definedName>
    <definedName name="zaza" localSheetId="9" hidden="1">{#N/A,#N/A,FALSE,"MO (2)"}</definedName>
    <definedName name="zaza" localSheetId="8" hidden="1">{#N/A,#N/A,FALSE,"MO (2)"}</definedName>
    <definedName name="zaza" hidden="1">{#N/A,#N/A,FALSE,"MO (2)"}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19" l="1"/>
  <c r="B4" i="19"/>
  <c r="C3" i="19"/>
  <c r="B3" i="19"/>
  <c r="C2" i="19"/>
  <c r="B2" i="19"/>
  <c r="B5" i="18"/>
  <c r="A5" i="18"/>
  <c r="B4" i="18"/>
  <c r="A4" i="18"/>
  <c r="B3" i="18"/>
  <c r="A3" i="18"/>
  <c r="A21" i="19"/>
  <c r="J21" i="19" s="1"/>
  <c r="A20" i="19"/>
  <c r="H20" i="19" s="1"/>
  <c r="A19" i="19"/>
  <c r="H19" i="19" s="1"/>
  <c r="A18" i="19"/>
  <c r="I18" i="19" s="1"/>
  <c r="I17" i="19"/>
  <c r="A17" i="19"/>
  <c r="H17" i="19" s="1"/>
  <c r="A16" i="19"/>
  <c r="J16" i="19" s="1"/>
  <c r="I15" i="19"/>
  <c r="H15" i="19"/>
  <c r="A15" i="19"/>
  <c r="A14" i="19"/>
  <c r="H14" i="19" s="1"/>
  <c r="A13" i="19"/>
  <c r="H13" i="19" s="1"/>
  <c r="H12" i="19"/>
  <c r="A12" i="19"/>
  <c r="I12" i="19" s="1"/>
  <c r="A11" i="19"/>
  <c r="I254" i="18"/>
  <c r="K246" i="18" s="1"/>
  <c r="K242" i="18"/>
  <c r="K222" i="18"/>
  <c r="K202" i="18"/>
  <c r="K178" i="18"/>
  <c r="K170" i="18"/>
  <c r="K158" i="18"/>
  <c r="K146" i="18"/>
  <c r="K140" i="18"/>
  <c r="K137" i="18"/>
  <c r="K134" i="18"/>
  <c r="K132" i="18"/>
  <c r="K129" i="18"/>
  <c r="K126" i="18"/>
  <c r="K124" i="18"/>
  <c r="K121" i="18"/>
  <c r="K118" i="18"/>
  <c r="K116" i="18"/>
  <c r="K113" i="18"/>
  <c r="K110" i="18"/>
  <c r="K108" i="18"/>
  <c r="K105" i="18"/>
  <c r="K103" i="18"/>
  <c r="K101" i="18"/>
  <c r="K99" i="18"/>
  <c r="K97" i="18"/>
  <c r="K95" i="18"/>
  <c r="K93" i="18"/>
  <c r="K91" i="18"/>
  <c r="K89" i="18"/>
  <c r="K87" i="18"/>
  <c r="K85" i="18"/>
  <c r="K83" i="18"/>
  <c r="K81" i="18"/>
  <c r="K79" i="18"/>
  <c r="K77" i="18"/>
  <c r="K75" i="18"/>
  <c r="K73" i="18"/>
  <c r="K71" i="18"/>
  <c r="K69" i="18"/>
  <c r="K67" i="18"/>
  <c r="K65" i="18"/>
  <c r="K63" i="18"/>
  <c r="K61" i="18"/>
  <c r="K60" i="18"/>
  <c r="K59" i="18"/>
  <c r="K57" i="18"/>
  <c r="K56" i="18"/>
  <c r="K55" i="18"/>
  <c r="K53" i="18"/>
  <c r="K52" i="18"/>
  <c r="K51" i="18"/>
  <c r="K49" i="18"/>
  <c r="K48" i="18"/>
  <c r="K47" i="18"/>
  <c r="K45" i="18"/>
  <c r="K44" i="18"/>
  <c r="K43" i="18"/>
  <c r="K41" i="18"/>
  <c r="K40" i="18"/>
  <c r="K39" i="18"/>
  <c r="K37" i="18"/>
  <c r="K36" i="18"/>
  <c r="K35" i="18"/>
  <c r="K33" i="18"/>
  <c r="K32" i="18"/>
  <c r="K31" i="18"/>
  <c r="K29" i="18"/>
  <c r="K28" i="18"/>
  <c r="K27" i="18"/>
  <c r="K25" i="18"/>
  <c r="K24" i="18"/>
  <c r="K23" i="18"/>
  <c r="K21" i="18"/>
  <c r="K20" i="18"/>
  <c r="K19" i="18"/>
  <c r="K17" i="18"/>
  <c r="K16" i="18"/>
  <c r="K15" i="18"/>
  <c r="K13" i="18"/>
  <c r="K12" i="18"/>
  <c r="K11" i="18"/>
  <c r="K10" i="18"/>
  <c r="J10" i="18"/>
  <c r="J11" i="18" s="1"/>
  <c r="L11" i="18" s="1"/>
  <c r="I16" i="19" l="1"/>
  <c r="H18" i="19"/>
  <c r="I20" i="19"/>
  <c r="K64" i="18"/>
  <c r="K68" i="18"/>
  <c r="K72" i="18"/>
  <c r="K76" i="18"/>
  <c r="K80" i="18"/>
  <c r="K84" i="18"/>
  <c r="K88" i="18"/>
  <c r="K92" i="18"/>
  <c r="K96" i="18"/>
  <c r="K100" i="18"/>
  <c r="K104" i="18"/>
  <c r="K109" i="18"/>
  <c r="K114" i="18"/>
  <c r="K120" i="18"/>
  <c r="K125" i="18"/>
  <c r="K130" i="18"/>
  <c r="K136" i="18"/>
  <c r="K142" i="18"/>
  <c r="K162" i="18"/>
  <c r="K186" i="18"/>
  <c r="K206" i="18"/>
  <c r="K226" i="18"/>
  <c r="K250" i="18"/>
  <c r="L10" i="18"/>
  <c r="K190" i="18"/>
  <c r="K210" i="18"/>
  <c r="K234" i="18"/>
  <c r="K14" i="18"/>
  <c r="K18" i="18"/>
  <c r="K22" i="18"/>
  <c r="K26" i="18"/>
  <c r="K30" i="18"/>
  <c r="K34" i="18"/>
  <c r="K38" i="18"/>
  <c r="K42" i="18"/>
  <c r="K46" i="18"/>
  <c r="K50" i="18"/>
  <c r="K54" i="18"/>
  <c r="K58" i="18"/>
  <c r="K62" i="18"/>
  <c r="K66" i="18"/>
  <c r="K70" i="18"/>
  <c r="K74" i="18"/>
  <c r="K78" i="18"/>
  <c r="K82" i="18"/>
  <c r="K86" i="18"/>
  <c r="K90" i="18"/>
  <c r="K94" i="18"/>
  <c r="K98" i="18"/>
  <c r="K102" i="18"/>
  <c r="K106" i="18"/>
  <c r="K112" i="18"/>
  <c r="K117" i="18"/>
  <c r="K122" i="18"/>
  <c r="K128" i="18"/>
  <c r="K133" i="18"/>
  <c r="K138" i="18"/>
  <c r="K154" i="18"/>
  <c r="K174" i="18"/>
  <c r="K194" i="18"/>
  <c r="K218" i="18"/>
  <c r="K238" i="18"/>
  <c r="I13" i="19"/>
  <c r="I14" i="19"/>
  <c r="I19" i="19"/>
  <c r="J13" i="19"/>
  <c r="H16" i="19"/>
  <c r="H21" i="19"/>
  <c r="I21" i="19"/>
  <c r="J12" i="18"/>
  <c r="K107" i="18"/>
  <c r="K111" i="18"/>
  <c r="K115" i="18"/>
  <c r="K119" i="18"/>
  <c r="K123" i="18"/>
  <c r="K127" i="18"/>
  <c r="K131" i="18"/>
  <c r="K135" i="18"/>
  <c r="K139" i="18"/>
  <c r="K150" i="18"/>
  <c r="K166" i="18"/>
  <c r="K182" i="18"/>
  <c r="K198" i="18"/>
  <c r="K214" i="18"/>
  <c r="K230" i="18"/>
  <c r="K251" i="18"/>
  <c r="K247" i="18"/>
  <c r="K243" i="18"/>
  <c r="K239" i="18"/>
  <c r="K235" i="18"/>
  <c r="K231" i="18"/>
  <c r="K227" i="18"/>
  <c r="K223" i="18"/>
  <c r="K219" i="18"/>
  <c r="K215" i="18"/>
  <c r="K211" i="18"/>
  <c r="K207" i="18"/>
  <c r="K203" i="18"/>
  <c r="K199" i="18"/>
  <c r="K195" i="18"/>
  <c r="K191" i="18"/>
  <c r="K187" i="18"/>
  <c r="K183" i="18"/>
  <c r="K179" i="18"/>
  <c r="K175" i="18"/>
  <c r="K171" i="18"/>
  <c r="K167" i="18"/>
  <c r="K163" i="18"/>
  <c r="K159" i="18"/>
  <c r="K155" i="18"/>
  <c r="K151" i="18"/>
  <c r="K147" i="18"/>
  <c r="K143" i="18"/>
  <c r="K252" i="18"/>
  <c r="K248" i="18"/>
  <c r="K244" i="18"/>
  <c r="K240" i="18"/>
  <c r="K236" i="18"/>
  <c r="K232" i="18"/>
  <c r="K228" i="18"/>
  <c r="K224" i="18"/>
  <c r="K220" i="18"/>
  <c r="K216" i="18"/>
  <c r="K212" i="18"/>
  <c r="K208" i="18"/>
  <c r="K204" i="18"/>
  <c r="K200" i="18"/>
  <c r="K196" i="18"/>
  <c r="K192" i="18"/>
  <c r="K188" i="18"/>
  <c r="K184" i="18"/>
  <c r="K180" i="18"/>
  <c r="K176" i="18"/>
  <c r="K172" i="18"/>
  <c r="K168" i="18"/>
  <c r="K164" i="18"/>
  <c r="K160" i="18"/>
  <c r="K156" i="18"/>
  <c r="K152" i="18"/>
  <c r="K148" i="18"/>
  <c r="K144" i="18"/>
  <c r="K249" i="18"/>
  <c r="K245" i="18"/>
  <c r="K241" i="18"/>
  <c r="K237" i="18"/>
  <c r="K233" i="18"/>
  <c r="K229" i="18"/>
  <c r="K225" i="18"/>
  <c r="K221" i="18"/>
  <c r="K217" i="18"/>
  <c r="K213" i="18"/>
  <c r="K209" i="18"/>
  <c r="K205" i="18"/>
  <c r="K201" i="18"/>
  <c r="K197" i="18"/>
  <c r="K193" i="18"/>
  <c r="K189" i="18"/>
  <c r="K185" i="18"/>
  <c r="K181" i="18"/>
  <c r="K177" i="18"/>
  <c r="K173" i="18"/>
  <c r="K169" i="18"/>
  <c r="K165" i="18"/>
  <c r="K161" i="18"/>
  <c r="K157" i="18"/>
  <c r="K153" i="18"/>
  <c r="K149" i="18"/>
  <c r="K145" i="18"/>
  <c r="K141" i="18"/>
  <c r="K254" i="18" l="1"/>
  <c r="J13" i="18"/>
  <c r="L12" i="18"/>
  <c r="J14" i="18" l="1"/>
  <c r="L13" i="18"/>
  <c r="J15" i="18" l="1"/>
  <c r="L14" i="18"/>
  <c r="L15" i="18" l="1"/>
  <c r="J16" i="18"/>
  <c r="J17" i="18" l="1"/>
  <c r="L16" i="18"/>
  <c r="J18" i="18" l="1"/>
  <c r="L17" i="18"/>
  <c r="J19" i="18" l="1"/>
  <c r="L18" i="18"/>
  <c r="L19" i="18" l="1"/>
  <c r="J20" i="18"/>
  <c r="J21" i="18" l="1"/>
  <c r="L20" i="18"/>
  <c r="J22" i="18" l="1"/>
  <c r="L21" i="18"/>
  <c r="J23" i="18" l="1"/>
  <c r="L22" i="18"/>
  <c r="L23" i="18" l="1"/>
  <c r="J24" i="18"/>
  <c r="J25" i="18" l="1"/>
  <c r="L24" i="18"/>
  <c r="J26" i="18" l="1"/>
  <c r="L25" i="18"/>
  <c r="J27" i="18" l="1"/>
  <c r="L26" i="18"/>
  <c r="L27" i="18" l="1"/>
  <c r="J28" i="18"/>
  <c r="J29" i="18" l="1"/>
  <c r="L28" i="18"/>
  <c r="J30" i="18" l="1"/>
  <c r="L29" i="18"/>
  <c r="J31" i="18" l="1"/>
  <c r="L30" i="18"/>
  <c r="L31" i="18" l="1"/>
  <c r="J32" i="18"/>
  <c r="J33" i="18" l="1"/>
  <c r="L32" i="18"/>
  <c r="J34" i="18" l="1"/>
  <c r="L33" i="18"/>
  <c r="J35" i="18" l="1"/>
  <c r="L34" i="18"/>
  <c r="L35" i="18" l="1"/>
  <c r="J36" i="18"/>
  <c r="J37" i="18" l="1"/>
  <c r="L36" i="18"/>
  <c r="J38" i="18" l="1"/>
  <c r="L37" i="18"/>
  <c r="J39" i="18" l="1"/>
  <c r="L38" i="18"/>
  <c r="L39" i="18" l="1"/>
  <c r="J40" i="18"/>
  <c r="J41" i="18" l="1"/>
  <c r="L40" i="18"/>
  <c r="J42" i="18" l="1"/>
  <c r="L41" i="18"/>
  <c r="J43" i="18" l="1"/>
  <c r="L42" i="18"/>
  <c r="L43" i="18" l="1"/>
  <c r="J44" i="18"/>
  <c r="J45" i="18" l="1"/>
  <c r="L44" i="18"/>
  <c r="J46" i="18" l="1"/>
  <c r="L45" i="18"/>
  <c r="J47" i="18" l="1"/>
  <c r="L46" i="18"/>
  <c r="L47" i="18" l="1"/>
  <c r="J48" i="18"/>
  <c r="J49" i="18" l="1"/>
  <c r="L48" i="18"/>
  <c r="J50" i="18" l="1"/>
  <c r="L49" i="18"/>
  <c r="J51" i="18" l="1"/>
  <c r="L50" i="18"/>
  <c r="L51" i="18" l="1"/>
  <c r="J52" i="18"/>
  <c r="J53" i="18" l="1"/>
  <c r="L52" i="18"/>
  <c r="J54" i="18" l="1"/>
  <c r="L53" i="18"/>
  <c r="J55" i="18" l="1"/>
  <c r="L54" i="18"/>
  <c r="L55" i="18" l="1"/>
  <c r="J56" i="18"/>
  <c r="J57" i="18" l="1"/>
  <c r="L56" i="18"/>
  <c r="A42" i="9"/>
  <c r="B42" i="9" s="1"/>
  <c r="A40" i="9"/>
  <c r="A38" i="9"/>
  <c r="A36" i="9"/>
  <c r="A34" i="9"/>
  <c r="A32" i="9"/>
  <c r="A30" i="9"/>
  <c r="A28" i="9"/>
  <c r="A26" i="9"/>
  <c r="A24" i="9"/>
  <c r="A22" i="9"/>
  <c r="B22" i="9" s="1"/>
  <c r="A20" i="9"/>
  <c r="B20" i="9" s="1"/>
  <c r="A18" i="9"/>
  <c r="A16" i="9"/>
  <c r="B14" i="9"/>
  <c r="B16" i="9"/>
  <c r="B18" i="9"/>
  <c r="B24" i="9"/>
  <c r="B26" i="9"/>
  <c r="B28" i="9"/>
  <c r="B30" i="9"/>
  <c r="B32" i="9"/>
  <c r="B34" i="9"/>
  <c r="B36" i="9"/>
  <c r="B38" i="9"/>
  <c r="B40" i="9"/>
  <c r="B12" i="9"/>
  <c r="A14" i="9"/>
  <c r="A12" i="9"/>
  <c r="H12" i="3"/>
  <c r="G12" i="3"/>
  <c r="A2025" i="4"/>
  <c r="A2023" i="4"/>
  <c r="A2021" i="4"/>
  <c r="A2016" i="4"/>
  <c r="A2011" i="4"/>
  <c r="A2009" i="4"/>
  <c r="A2004" i="4"/>
  <c r="A1999" i="4"/>
  <c r="A1994" i="4"/>
  <c r="A1992" i="4"/>
  <c r="A1987" i="4"/>
  <c r="A1982" i="4"/>
  <c r="A1977" i="4"/>
  <c r="A1975" i="4"/>
  <c r="A1973" i="4"/>
  <c r="A1965" i="4"/>
  <c r="A1960" i="4"/>
  <c r="A1958" i="4"/>
  <c r="A1951" i="4"/>
  <c r="A1946" i="4"/>
  <c r="A1941" i="4"/>
  <c r="A1936" i="4"/>
  <c r="A1929" i="4"/>
  <c r="A1927" i="4"/>
  <c r="A1922" i="4"/>
  <c r="A1917" i="4"/>
  <c r="A1912" i="4"/>
  <c r="A1910" i="4"/>
  <c r="A1905" i="4"/>
  <c r="A1900" i="4"/>
  <c r="A1898" i="4"/>
  <c r="A1893" i="4"/>
  <c r="A1888" i="4"/>
  <c r="A1883" i="4"/>
  <c r="A1878" i="4"/>
  <c r="A1876" i="4"/>
  <c r="A1871" i="4"/>
  <c r="A1866" i="4"/>
  <c r="A1861" i="4"/>
  <c r="A1859" i="4"/>
  <c r="A1854" i="4"/>
  <c r="A1849" i="4"/>
  <c r="A1844" i="4"/>
  <c r="A1839" i="4"/>
  <c r="A1834" i="4"/>
  <c r="A1829" i="4"/>
  <c r="A1824" i="4"/>
  <c r="A1819" i="4"/>
  <c r="A1814" i="4"/>
  <c r="A1809" i="4"/>
  <c r="A1804" i="4"/>
  <c r="A1799" i="4"/>
  <c r="A1797" i="4"/>
  <c r="A1792" i="4"/>
  <c r="A1787" i="4"/>
  <c r="A1782" i="4"/>
  <c r="A1777" i="4"/>
  <c r="A1772" i="4"/>
  <c r="A1767" i="4"/>
  <c r="A1762" i="4"/>
  <c r="A1757" i="4"/>
  <c r="A1752" i="4"/>
  <c r="A1747" i="4"/>
  <c r="A1742" i="4"/>
  <c r="A1740" i="4"/>
  <c r="A1735" i="4"/>
  <c r="A1730" i="4"/>
  <c r="A1725" i="4"/>
  <c r="A1720" i="4"/>
  <c r="A1715" i="4"/>
  <c r="A1710" i="4"/>
  <c r="A1705" i="4"/>
  <c r="A1700" i="4"/>
  <c r="A1698" i="4"/>
  <c r="A1693" i="4"/>
  <c r="A1688" i="4"/>
  <c r="A1683" i="4"/>
  <c r="A1678" i="4"/>
  <c r="A1673" i="4"/>
  <c r="A1671" i="4"/>
  <c r="A1669" i="4"/>
  <c r="A1664" i="4"/>
  <c r="A1659" i="4"/>
  <c r="A1657" i="4"/>
  <c r="A1652" i="4"/>
  <c r="A1650" i="4"/>
  <c r="A1645" i="4"/>
  <c r="A1640" i="4"/>
  <c r="A1635" i="4"/>
  <c r="A1630" i="4"/>
  <c r="A1625" i="4"/>
  <c r="A1620" i="4"/>
  <c r="A1615" i="4"/>
  <c r="A1610" i="4"/>
  <c r="A1608" i="4"/>
  <c r="A1603" i="4"/>
  <c r="A1598" i="4"/>
  <c r="A1593" i="4"/>
  <c r="A1588" i="4"/>
  <c r="A1586" i="4"/>
  <c r="A1584" i="4"/>
  <c r="A1578" i="4"/>
  <c r="A1573" i="4"/>
  <c r="A1567" i="4"/>
  <c r="A1561" i="4"/>
  <c r="A1556" i="4"/>
  <c r="A1551" i="4"/>
  <c r="A1541" i="4"/>
  <c r="A1534" i="4"/>
  <c r="A1524" i="4"/>
  <c r="A1522" i="4"/>
  <c r="A1514" i="4"/>
  <c r="A1509" i="4"/>
  <c r="A1507" i="4"/>
  <c r="A1502" i="4"/>
  <c r="A1497" i="4"/>
  <c r="A1492" i="4"/>
  <c r="A1487" i="4"/>
  <c r="A1485" i="4"/>
  <c r="A1480" i="4"/>
  <c r="A1475" i="4"/>
  <c r="A1470" i="4"/>
  <c r="A1465" i="4"/>
  <c r="A1463" i="4"/>
  <c r="A1458" i="4"/>
  <c r="A1453" i="4"/>
  <c r="A1448" i="4"/>
  <c r="A1443" i="4"/>
  <c r="A1438" i="4"/>
  <c r="A1436" i="4"/>
  <c r="A1431" i="4"/>
  <c r="A1426" i="4"/>
  <c r="A1421" i="4"/>
  <c r="A1419" i="4"/>
  <c r="A1414" i="4"/>
  <c r="A1409" i="4"/>
  <c r="A1404" i="4"/>
  <c r="A1399" i="4"/>
  <c r="A1394" i="4"/>
  <c r="A1389" i="4"/>
  <c r="A1384" i="4"/>
  <c r="A1379" i="4"/>
  <c r="A1374" i="4"/>
  <c r="A1369" i="4"/>
  <c r="A1364" i="4"/>
  <c r="A1359" i="4"/>
  <c r="A1354" i="4"/>
  <c r="A1349" i="4"/>
  <c r="A1344" i="4"/>
  <c r="A1339" i="4"/>
  <c r="A1334" i="4"/>
  <c r="A1329" i="4"/>
  <c r="A1324" i="4"/>
  <c r="A1319" i="4"/>
  <c r="A1314" i="4"/>
  <c r="A1309" i="4"/>
  <c r="A1304" i="4"/>
  <c r="A1302" i="4"/>
  <c r="A1297" i="4"/>
  <c r="A1292" i="4"/>
  <c r="A1287" i="4"/>
  <c r="A1282" i="4"/>
  <c r="A1277" i="4"/>
  <c r="A1272" i="4"/>
  <c r="A1267" i="4"/>
  <c r="A1262" i="4"/>
  <c r="A1260" i="4"/>
  <c r="A1258" i="4"/>
  <c r="A1253" i="4"/>
  <c r="A1242" i="4"/>
  <c r="A1237" i="4"/>
  <c r="A1203" i="4"/>
  <c r="A1201" i="4"/>
  <c r="A1199" i="4"/>
  <c r="A1194" i="4"/>
  <c r="A1173" i="4"/>
  <c r="A1168" i="4"/>
  <c r="A1163" i="4"/>
  <c r="A1142" i="4"/>
  <c r="A1140" i="4"/>
  <c r="A1132" i="4"/>
  <c r="A1127" i="4"/>
  <c r="A1122" i="4"/>
  <c r="A1120" i="4"/>
  <c r="A1112" i="4"/>
  <c r="A1094" i="4"/>
  <c r="A1092" i="4"/>
  <c r="A1090" i="4"/>
  <c r="A1058" i="4"/>
  <c r="A1053" i="4"/>
  <c r="A1051" i="4"/>
  <c r="A1039" i="4"/>
  <c r="A1031" i="4"/>
  <c r="A1004" i="4"/>
  <c r="A961" i="4"/>
  <c r="A959" i="4"/>
  <c r="A957" i="4"/>
  <c r="A939" i="4"/>
  <c r="A937" i="4"/>
  <c r="A932" i="4"/>
  <c r="A927" i="4"/>
  <c r="A922" i="4"/>
  <c r="A917" i="4"/>
  <c r="A915" i="4"/>
  <c r="A873" i="4"/>
  <c r="A851" i="4"/>
  <c r="A849" i="4"/>
  <c r="A836" i="4"/>
  <c r="A823" i="4"/>
  <c r="A821" i="4"/>
  <c r="A819" i="4"/>
  <c r="A799" i="4"/>
  <c r="A779" i="4"/>
  <c r="A777" i="4"/>
  <c r="A772" i="4"/>
  <c r="A765" i="4"/>
  <c r="A763" i="4"/>
  <c r="A758" i="4"/>
  <c r="A753" i="4"/>
  <c r="A751" i="4"/>
  <c r="A746" i="4"/>
  <c r="A740" i="4"/>
  <c r="A735" i="4"/>
  <c r="A733" i="4"/>
  <c r="A731" i="4"/>
  <c r="A718" i="4"/>
  <c r="A707" i="4"/>
  <c r="A705" i="4"/>
  <c r="A663" i="4"/>
  <c r="A661" i="4"/>
  <c r="A659" i="4"/>
  <c r="A651" i="4"/>
  <c r="A643" i="4"/>
  <c r="A635" i="4"/>
  <c r="A627" i="4"/>
  <c r="A625" i="4"/>
  <c r="A619" i="4"/>
  <c r="A611" i="4"/>
  <c r="A605" i="4"/>
  <c r="A597" i="4"/>
  <c r="A591" i="4"/>
  <c r="A583" i="4"/>
  <c r="A575" i="4"/>
  <c r="A573" i="4"/>
  <c r="A565" i="4"/>
  <c r="A557" i="4"/>
  <c r="A555" i="4"/>
  <c r="A553" i="4"/>
  <c r="A545" i="4"/>
  <c r="A539" i="4"/>
  <c r="A533" i="4"/>
  <c r="A527" i="4"/>
  <c r="A516" i="4"/>
  <c r="A508" i="4"/>
  <c r="A506" i="4"/>
  <c r="A500" i="4"/>
  <c r="A494" i="4"/>
  <c r="A488" i="4"/>
  <c r="A482" i="4"/>
  <c r="A474" i="4"/>
  <c r="A466" i="4"/>
  <c r="A458" i="4"/>
  <c r="A450" i="4"/>
  <c r="A448" i="4"/>
  <c r="A442" i="4"/>
  <c r="A433" i="4"/>
  <c r="A431" i="4"/>
  <c r="A422" i="4"/>
  <c r="A413" i="4"/>
  <c r="A404" i="4"/>
  <c r="A394" i="4"/>
  <c r="A383" i="4"/>
  <c r="A372" i="4"/>
  <c r="A370" i="4"/>
  <c r="A368" i="4"/>
  <c r="A363" i="4"/>
  <c r="A358" i="4"/>
  <c r="A353" i="4"/>
  <c r="A351" i="4"/>
  <c r="A349" i="4"/>
  <c r="A344" i="4"/>
  <c r="A336" i="4"/>
  <c r="A334" i="4"/>
  <c r="A39" i="4"/>
  <c r="A33" i="4"/>
  <c r="A31" i="4"/>
  <c r="A29" i="4"/>
  <c r="A24" i="4"/>
  <c r="A19" i="4"/>
  <c r="A17" i="4"/>
  <c r="A12" i="4"/>
  <c r="A10" i="4"/>
  <c r="A8" i="4"/>
  <c r="A329" i="4"/>
  <c r="A302" i="4"/>
  <c r="A290" i="4"/>
  <c r="A276" i="4"/>
  <c r="A264" i="4"/>
  <c r="A254" i="4"/>
  <c r="A229" i="4"/>
  <c r="A209" i="4"/>
  <c r="A189" i="4"/>
  <c r="A170" i="4"/>
  <c r="A161" i="4"/>
  <c r="A156" i="4"/>
  <c r="A137" i="4"/>
  <c r="A118" i="4"/>
  <c r="A99" i="4"/>
  <c r="A79" i="4"/>
  <c r="A59" i="4"/>
  <c r="A54" i="4"/>
  <c r="A49" i="4"/>
  <c r="A44" i="4"/>
  <c r="J12" i="3"/>
  <c r="K8" i="3"/>
  <c r="J8" i="3"/>
  <c r="H8" i="3"/>
  <c r="G8" i="3"/>
  <c r="J13" i="3"/>
  <c r="H13" i="3"/>
  <c r="G13" i="3"/>
  <c r="F10" i="3"/>
  <c r="J58" i="18" l="1"/>
  <c r="L57" i="18"/>
  <c r="I779" i="4"/>
  <c r="H47" i="4"/>
  <c r="H42" i="4"/>
  <c r="H37" i="4"/>
  <c r="H36" i="4"/>
  <c r="E1968" i="4"/>
  <c r="H1963" i="4"/>
  <c r="D1956" i="4"/>
  <c r="D1955" i="4"/>
  <c r="D1954" i="4"/>
  <c r="J59" i="18" l="1"/>
  <c r="L58" i="18"/>
  <c r="D1518" i="4"/>
  <c r="H1512" i="4"/>
  <c r="H1256" i="4"/>
  <c r="H978" i="4"/>
  <c r="H979" i="4"/>
  <c r="H980" i="4"/>
  <c r="H981" i="4"/>
  <c r="H982" i="4"/>
  <c r="H983" i="4"/>
  <c r="H984" i="4"/>
  <c r="H985" i="4"/>
  <c r="H986" i="4"/>
  <c r="H987" i="4"/>
  <c r="H988" i="4"/>
  <c r="H989" i="4"/>
  <c r="H990" i="4"/>
  <c r="H991" i="4"/>
  <c r="H992" i="4"/>
  <c r="H993" i="4"/>
  <c r="H994" i="4"/>
  <c r="H995" i="4"/>
  <c r="H996" i="4"/>
  <c r="H997" i="4"/>
  <c r="H998" i="4"/>
  <c r="H977" i="4"/>
  <c r="H971" i="4"/>
  <c r="H970" i="4"/>
  <c r="H965" i="4"/>
  <c r="H966" i="4"/>
  <c r="H967" i="4"/>
  <c r="H968" i="4"/>
  <c r="H964" i="4"/>
  <c r="E1247" i="4"/>
  <c r="L59" i="18" l="1"/>
  <c r="J60" i="18"/>
  <c r="H1212" i="4"/>
  <c r="H1213" i="4"/>
  <c r="H1214" i="4"/>
  <c r="H1215" i="4"/>
  <c r="H1216" i="4"/>
  <c r="H1217" i="4"/>
  <c r="H1218" i="4"/>
  <c r="H1219" i="4"/>
  <c r="H1220" i="4"/>
  <c r="H1211" i="4"/>
  <c r="J61" i="18" l="1"/>
  <c r="L60" i="18"/>
  <c r="H1062" i="4"/>
  <c r="H1063" i="4"/>
  <c r="H1064" i="4"/>
  <c r="H1065" i="4"/>
  <c r="H1066" i="4"/>
  <c r="H1067" i="4"/>
  <c r="H1068" i="4"/>
  <c r="H1069" i="4"/>
  <c r="H1070" i="4"/>
  <c r="H1061" i="4"/>
  <c r="H1018" i="4"/>
  <c r="H1019" i="4"/>
  <c r="H1020" i="4"/>
  <c r="H1021" i="4"/>
  <c r="H1022" i="4"/>
  <c r="H1023" i="4"/>
  <c r="H1024" i="4"/>
  <c r="H1025" i="4"/>
  <c r="H1017" i="4"/>
  <c r="H1008" i="4"/>
  <c r="H1009" i="4"/>
  <c r="H1010" i="4"/>
  <c r="H1011" i="4"/>
  <c r="H1007" i="4"/>
  <c r="F860" i="4"/>
  <c r="F861" i="4"/>
  <c r="F862" i="4"/>
  <c r="F863" i="4"/>
  <c r="F864" i="4"/>
  <c r="F865" i="4"/>
  <c r="F866" i="4"/>
  <c r="F867" i="4"/>
  <c r="F868" i="4"/>
  <c r="F869" i="4"/>
  <c r="F859" i="4"/>
  <c r="F856" i="4"/>
  <c r="F857" i="4"/>
  <c r="F855" i="4"/>
  <c r="H840" i="4"/>
  <c r="H841" i="4"/>
  <c r="H842" i="4"/>
  <c r="H843" i="4"/>
  <c r="H844" i="4"/>
  <c r="H845" i="4"/>
  <c r="H846" i="4"/>
  <c r="H839" i="4"/>
  <c r="H827" i="4"/>
  <c r="H828" i="4"/>
  <c r="H829" i="4"/>
  <c r="H830" i="4"/>
  <c r="H831" i="4"/>
  <c r="H832" i="4"/>
  <c r="H833" i="4"/>
  <c r="H834" i="4"/>
  <c r="H826" i="4"/>
  <c r="F828" i="4"/>
  <c r="F829" i="4"/>
  <c r="F830" i="4"/>
  <c r="F831" i="4"/>
  <c r="F832" i="4"/>
  <c r="F833" i="4"/>
  <c r="F834" i="4"/>
  <c r="F827" i="4"/>
  <c r="F784" i="4"/>
  <c r="F785" i="4"/>
  <c r="F786" i="4"/>
  <c r="F787" i="4"/>
  <c r="F788" i="4"/>
  <c r="F789" i="4"/>
  <c r="F790" i="4"/>
  <c r="F791" i="4"/>
  <c r="F792" i="4"/>
  <c r="F793" i="4"/>
  <c r="F794" i="4"/>
  <c r="F795" i="4"/>
  <c r="F796" i="4"/>
  <c r="F797" i="4"/>
  <c r="F783" i="4"/>
  <c r="H743" i="4"/>
  <c r="H744" i="4"/>
  <c r="H722" i="4"/>
  <c r="H723" i="4"/>
  <c r="H724" i="4"/>
  <c r="H725" i="4"/>
  <c r="H726" i="4"/>
  <c r="H727" i="4"/>
  <c r="H728" i="4"/>
  <c r="H729" i="4"/>
  <c r="H721" i="4"/>
  <c r="J62" i="18" l="1"/>
  <c r="L61" i="18"/>
  <c r="H549" i="4"/>
  <c r="H550" i="4"/>
  <c r="H551" i="4"/>
  <c r="H548" i="4"/>
  <c r="H520" i="4"/>
  <c r="H521" i="4"/>
  <c r="H522" i="4"/>
  <c r="H523" i="4"/>
  <c r="H524" i="4"/>
  <c r="H525" i="4"/>
  <c r="H519" i="4"/>
  <c r="H418" i="4"/>
  <c r="H419" i="4"/>
  <c r="H420" i="4"/>
  <c r="H417" i="4"/>
  <c r="H409" i="4"/>
  <c r="H410" i="4"/>
  <c r="H411" i="4"/>
  <c r="H408" i="4"/>
  <c r="H387" i="4"/>
  <c r="H388" i="4"/>
  <c r="H389" i="4"/>
  <c r="H390" i="4"/>
  <c r="H391" i="4"/>
  <c r="H392" i="4"/>
  <c r="H386" i="4"/>
  <c r="H378" i="4"/>
  <c r="H379" i="4"/>
  <c r="H380" i="4"/>
  <c r="H381" i="4"/>
  <c r="H377" i="4"/>
  <c r="H376" i="4"/>
  <c r="H375" i="4"/>
  <c r="F315" i="4"/>
  <c r="F313" i="4"/>
  <c r="F312" i="4"/>
  <c r="F311" i="4"/>
  <c r="F310" i="4"/>
  <c r="F309" i="4"/>
  <c r="F308" i="4"/>
  <c r="F307" i="4"/>
  <c r="F314" i="4"/>
  <c r="H193" i="4"/>
  <c r="H194" i="4"/>
  <c r="H195" i="4"/>
  <c r="H196" i="4"/>
  <c r="H197" i="4"/>
  <c r="H198" i="4"/>
  <c r="H199" i="4"/>
  <c r="H200" i="4"/>
  <c r="H201" i="4"/>
  <c r="H202" i="4"/>
  <c r="H203" i="4"/>
  <c r="H204" i="4"/>
  <c r="H205" i="4"/>
  <c r="H206" i="4"/>
  <c r="H207" i="4"/>
  <c r="H192" i="4"/>
  <c r="J63" i="18" l="1"/>
  <c r="L62" i="18"/>
  <c r="H174" i="4"/>
  <c r="H175" i="4"/>
  <c r="H176" i="4"/>
  <c r="H177" i="4"/>
  <c r="H178" i="4"/>
  <c r="H179" i="4"/>
  <c r="H180" i="4"/>
  <c r="H181" i="4"/>
  <c r="H182" i="4"/>
  <c r="H183" i="4"/>
  <c r="H184" i="4"/>
  <c r="H185" i="4"/>
  <c r="H186" i="4"/>
  <c r="H187" i="4"/>
  <c r="H173" i="4"/>
  <c r="F77" i="4"/>
  <c r="F71" i="4"/>
  <c r="F67" i="4"/>
  <c r="F66" i="4"/>
  <c r="F76" i="4"/>
  <c r="F75" i="4"/>
  <c r="F74" i="4"/>
  <c r="F72" i="4"/>
  <c r="F70" i="4"/>
  <c r="F69" i="4"/>
  <c r="F68" i="4"/>
  <c r="F65" i="4"/>
  <c r="F64" i="4"/>
  <c r="F63" i="4"/>
  <c r="F62" i="4"/>
  <c r="I29" i="3"/>
  <c r="L63" i="18" l="1"/>
  <c r="J64" i="18"/>
  <c r="B7" i="2"/>
  <c r="J65" i="18" l="1"/>
  <c r="L64" i="18"/>
  <c r="F1344" i="5"/>
  <c r="B1344" i="5"/>
  <c r="E1357" i="5"/>
  <c r="F1357" i="5" s="1"/>
  <c r="F1359" i="5" s="1"/>
  <c r="F1366" i="5"/>
  <c r="F1358" i="5"/>
  <c r="F1350" i="5"/>
  <c r="F1351" i="5" s="1"/>
  <c r="F1352" i="5" s="1"/>
  <c r="F1353" i="5" s="1"/>
  <c r="J1132" i="4"/>
  <c r="I1135" i="4" s="1"/>
  <c r="I1136" i="4" s="1"/>
  <c r="I1137" i="4" s="1"/>
  <c r="I1138" i="4" s="1"/>
  <c r="B1132" i="4"/>
  <c r="H1138" i="4"/>
  <c r="H1137" i="4"/>
  <c r="H1136" i="4"/>
  <c r="H1135" i="4"/>
  <c r="I1132" i="4" s="1"/>
  <c r="J66" i="18" l="1"/>
  <c r="L65" i="18"/>
  <c r="F182" i="3"/>
  <c r="F1368" i="5"/>
  <c r="J67" i="18" l="1"/>
  <c r="L66" i="18"/>
  <c r="H182" i="3"/>
  <c r="G182" i="3"/>
  <c r="D414" i="5"/>
  <c r="D415" i="5"/>
  <c r="D638" i="4"/>
  <c r="L67" i="18" l="1"/>
  <c r="J68" i="18"/>
  <c r="E1330" i="5"/>
  <c r="F1330" i="5" s="1"/>
  <c r="D1331" i="5"/>
  <c r="H1130" i="4"/>
  <c r="I1127" i="4" s="1"/>
  <c r="F181" i="3" s="1"/>
  <c r="J1127" i="4"/>
  <c r="B1127" i="4"/>
  <c r="E1331" i="5"/>
  <c r="E1321" i="5"/>
  <c r="F1321" i="5" s="1"/>
  <c r="E1320" i="5"/>
  <c r="F1320" i="5" s="1"/>
  <c r="F1323" i="5" s="1"/>
  <c r="F1317" i="5"/>
  <c r="B1317" i="5"/>
  <c r="F1340" i="5"/>
  <c r="J69" i="18" l="1"/>
  <c r="L68" i="18"/>
  <c r="F1331" i="5"/>
  <c r="F1324" i="5"/>
  <c r="F1325" i="5" s="1"/>
  <c r="F1326" i="5" s="1"/>
  <c r="F1333" i="5"/>
  <c r="J70" i="18" l="1"/>
  <c r="L69" i="18"/>
  <c r="F1342" i="5"/>
  <c r="H384" i="3"/>
  <c r="H367" i="3"/>
  <c r="H363" i="3"/>
  <c r="H338" i="3"/>
  <c r="H339" i="3"/>
  <c r="H340" i="3"/>
  <c r="H337" i="3"/>
  <c r="H325" i="3"/>
  <c r="H326" i="3"/>
  <c r="H327" i="3"/>
  <c r="H328" i="3"/>
  <c r="H329" i="3"/>
  <c r="H330" i="3"/>
  <c r="H331" i="3"/>
  <c r="H332" i="3"/>
  <c r="H333" i="3"/>
  <c r="H334" i="3"/>
  <c r="H318" i="3"/>
  <c r="H319" i="3"/>
  <c r="H320" i="3"/>
  <c r="H321" i="3"/>
  <c r="H317" i="3"/>
  <c r="H315" i="3"/>
  <c r="H316" i="3"/>
  <c r="H311" i="3"/>
  <c r="H308" i="3"/>
  <c r="H309" i="3"/>
  <c r="H310" i="3"/>
  <c r="H295" i="3"/>
  <c r="H290" i="3"/>
  <c r="H291" i="3"/>
  <c r="H292" i="3"/>
  <c r="H293" i="3"/>
  <c r="H294" i="3"/>
  <c r="H296" i="3"/>
  <c r="H281" i="3"/>
  <c r="H283" i="3"/>
  <c r="H284" i="3"/>
  <c r="H270" i="3"/>
  <c r="H271" i="3"/>
  <c r="H272" i="3"/>
  <c r="H273" i="3"/>
  <c r="H274" i="3"/>
  <c r="H269" i="3"/>
  <c r="H264" i="3"/>
  <c r="H258" i="3"/>
  <c r="H252" i="3"/>
  <c r="H253" i="3"/>
  <c r="H247" i="3"/>
  <c r="H248" i="3"/>
  <c r="H245" i="3"/>
  <c r="H233" i="3"/>
  <c r="H228" i="3"/>
  <c r="H229" i="3"/>
  <c r="H230" i="3"/>
  <c r="H231" i="3"/>
  <c r="H232" i="3"/>
  <c r="H221" i="3"/>
  <c r="H222" i="3"/>
  <c r="H223" i="3"/>
  <c r="H224" i="3"/>
  <c r="H225" i="3"/>
  <c r="H220" i="3"/>
  <c r="H214" i="3"/>
  <c r="H215" i="3"/>
  <c r="H216" i="3"/>
  <c r="H217" i="3"/>
  <c r="H218" i="3"/>
  <c r="H208" i="3"/>
  <c r="H209" i="3"/>
  <c r="H202" i="3"/>
  <c r="H203" i="3"/>
  <c r="H204" i="3"/>
  <c r="H205" i="3"/>
  <c r="H194" i="3"/>
  <c r="H195" i="3"/>
  <c r="H196" i="3"/>
  <c r="H186" i="3"/>
  <c r="H187" i="3"/>
  <c r="H188" i="3"/>
  <c r="H189" i="3"/>
  <c r="H133" i="3"/>
  <c r="H166" i="3"/>
  <c r="H167" i="3"/>
  <c r="H168" i="3"/>
  <c r="H158" i="3"/>
  <c r="H157" i="3"/>
  <c r="H141" i="3"/>
  <c r="H137" i="3"/>
  <c r="H129" i="3"/>
  <c r="H112" i="3"/>
  <c r="H114" i="3"/>
  <c r="H115" i="3"/>
  <c r="H101" i="3"/>
  <c r="H102" i="3"/>
  <c r="H104" i="3"/>
  <c r="H105" i="3"/>
  <c r="H106" i="3"/>
  <c r="H107" i="3"/>
  <c r="H393" i="3"/>
  <c r="H390" i="3"/>
  <c r="H385" i="3"/>
  <c r="H383" i="3"/>
  <c r="H379" i="3"/>
  <c r="H378" i="3"/>
  <c r="H373" i="3"/>
  <c r="H371" i="3"/>
  <c r="H366" i="3"/>
  <c r="H362" i="3"/>
  <c r="H358" i="3"/>
  <c r="H341" i="3"/>
  <c r="H324" i="3"/>
  <c r="H314" i="3"/>
  <c r="H307" i="3"/>
  <c r="H302" i="3"/>
  <c r="H299" i="3"/>
  <c r="H288" i="3"/>
  <c r="H280" i="3"/>
  <c r="H267" i="3"/>
  <c r="H263" i="3"/>
  <c r="H257" i="3"/>
  <c r="H251" i="3"/>
  <c r="H246" i="3"/>
  <c r="H239" i="3"/>
  <c r="H236" i="3"/>
  <c r="H227" i="3"/>
  <c r="H213" i="3"/>
  <c r="H207" i="3"/>
  <c r="H201" i="3"/>
  <c r="H193" i="3"/>
  <c r="H185" i="3"/>
  <c r="H171" i="3"/>
  <c r="H165" i="3"/>
  <c r="H161" i="3"/>
  <c r="H155" i="3"/>
  <c r="H152" i="3"/>
  <c r="H149" i="3"/>
  <c r="H145" i="3"/>
  <c r="H140" i="3"/>
  <c r="H136" i="3"/>
  <c r="H132" i="3"/>
  <c r="H128" i="3"/>
  <c r="H119" i="3"/>
  <c r="H111" i="3"/>
  <c r="H100" i="3"/>
  <c r="H96" i="3"/>
  <c r="H94" i="3"/>
  <c r="H87" i="3"/>
  <c r="H88" i="3"/>
  <c r="H89" i="3"/>
  <c r="H84" i="3"/>
  <c r="H85" i="3"/>
  <c r="H83" i="3"/>
  <c r="H78" i="3"/>
  <c r="H79" i="3"/>
  <c r="H77" i="3"/>
  <c r="H72" i="3"/>
  <c r="H73" i="3"/>
  <c r="H74" i="3"/>
  <c r="H75" i="3"/>
  <c r="H71" i="3"/>
  <c r="H67" i="3"/>
  <c r="H65" i="3"/>
  <c r="H57" i="3"/>
  <c r="H59" i="3"/>
  <c r="H60" i="3"/>
  <c r="H61" i="3"/>
  <c r="H55" i="3"/>
  <c r="H50" i="3"/>
  <c r="H48" i="3"/>
  <c r="H44" i="3"/>
  <c r="H43" i="3"/>
  <c r="H32" i="3"/>
  <c r="G32" i="3"/>
  <c r="H34" i="3"/>
  <c r="H35" i="3"/>
  <c r="H39" i="3"/>
  <c r="H33" i="3"/>
  <c r="H19" i="3"/>
  <c r="H21" i="3"/>
  <c r="H22" i="3"/>
  <c r="H23" i="3"/>
  <c r="H24" i="3"/>
  <c r="H20" i="3"/>
  <c r="G20" i="3"/>
  <c r="J71" i="18" l="1"/>
  <c r="L70" i="18"/>
  <c r="G181" i="3"/>
  <c r="H181" i="3"/>
  <c r="H118" i="3"/>
  <c r="H92" i="3"/>
  <c r="H151" i="3"/>
  <c r="H160" i="3"/>
  <c r="H131" i="3"/>
  <c r="H298" i="3"/>
  <c r="H148" i="3"/>
  <c r="H81" i="3"/>
  <c r="H184" i="3"/>
  <c r="H135" i="3"/>
  <c r="H377" i="3"/>
  <c r="H382" i="3"/>
  <c r="H109" i="3"/>
  <c r="H69" i="3"/>
  <c r="H199" i="3"/>
  <c r="H286" i="3"/>
  <c r="H42" i="3"/>
  <c r="H323" i="3"/>
  <c r="H361" i="3"/>
  <c r="H98" i="3"/>
  <c r="H164" i="3"/>
  <c r="H262" i="3"/>
  <c r="H306" i="3"/>
  <c r="H63" i="3"/>
  <c r="H139" i="3"/>
  <c r="H192" i="3"/>
  <c r="H278" i="3"/>
  <c r="H313" i="3"/>
  <c r="L71" i="18" l="1"/>
  <c r="J72" i="18"/>
  <c r="H191" i="3"/>
  <c r="H91" i="3"/>
  <c r="J73" i="18" l="1"/>
  <c r="L72" i="18"/>
  <c r="F1313" i="5"/>
  <c r="E1303" i="5"/>
  <c r="F1303" i="5" s="1"/>
  <c r="E1295" i="5"/>
  <c r="F1295" i="5" s="1"/>
  <c r="E1294" i="5"/>
  <c r="F1294" i="5" s="1"/>
  <c r="F1291" i="5"/>
  <c r="B1291" i="5"/>
  <c r="E1279" i="5"/>
  <c r="F1279" i="5" s="1"/>
  <c r="E1277" i="5"/>
  <c r="F1277" i="5" s="1"/>
  <c r="E1278" i="5"/>
  <c r="F1278" i="5" s="1"/>
  <c r="E1276" i="5"/>
  <c r="F1276" i="5" s="1"/>
  <c r="E1275" i="5"/>
  <c r="F1275" i="5" s="1"/>
  <c r="E1274" i="5"/>
  <c r="F1274" i="5" s="1"/>
  <c r="F1287" i="5"/>
  <c r="E1266" i="5"/>
  <c r="F1266" i="5" s="1"/>
  <c r="E1265" i="5"/>
  <c r="F1265" i="5" s="1"/>
  <c r="F1262" i="5"/>
  <c r="B1262" i="5"/>
  <c r="J1578" i="4"/>
  <c r="J1573" i="4"/>
  <c r="J1567" i="4"/>
  <c r="J1561" i="4"/>
  <c r="J1556" i="4"/>
  <c r="J1551" i="4"/>
  <c r="J1541" i="4"/>
  <c r="J1534" i="4"/>
  <c r="B1578" i="4"/>
  <c r="B1573" i="4"/>
  <c r="B1567" i="4"/>
  <c r="B1561" i="4"/>
  <c r="B1556" i="4"/>
  <c r="B1551" i="4"/>
  <c r="B1541" i="4"/>
  <c r="B1534" i="4"/>
  <c r="J1524" i="4"/>
  <c r="B1524" i="4"/>
  <c r="B1522" i="4"/>
  <c r="I1582" i="4"/>
  <c r="H1582" i="4"/>
  <c r="I1581" i="4"/>
  <c r="H1581" i="4"/>
  <c r="I1576" i="4"/>
  <c r="H1576" i="4"/>
  <c r="I1573" i="4" s="1"/>
  <c r="F274" i="3" s="1"/>
  <c r="I1571" i="4"/>
  <c r="H1571" i="4"/>
  <c r="I1570" i="4"/>
  <c r="H1570" i="4"/>
  <c r="I1565" i="4"/>
  <c r="H1565" i="4"/>
  <c r="I1564" i="4"/>
  <c r="H1564" i="4"/>
  <c r="I1559" i="4"/>
  <c r="H1559" i="4"/>
  <c r="I1556" i="4" s="1"/>
  <c r="I1554" i="4"/>
  <c r="H1554" i="4"/>
  <c r="I1551" i="4" s="1"/>
  <c r="I1549" i="4"/>
  <c r="H1549" i="4"/>
  <c r="I1548" i="4"/>
  <c r="H1548" i="4"/>
  <c r="I1547" i="4"/>
  <c r="H1547" i="4"/>
  <c r="I1546" i="4"/>
  <c r="H1546" i="4"/>
  <c r="I1545" i="4"/>
  <c r="H1545" i="4"/>
  <c r="I1544" i="4"/>
  <c r="H1544" i="4"/>
  <c r="I1539" i="4"/>
  <c r="H1539" i="4"/>
  <c r="I1538" i="4"/>
  <c r="H1538" i="4"/>
  <c r="I1537" i="4"/>
  <c r="H1537" i="4"/>
  <c r="I1532" i="4"/>
  <c r="I1531" i="4"/>
  <c r="H1531" i="4"/>
  <c r="I1530" i="4"/>
  <c r="H1530" i="4"/>
  <c r="I1529" i="4"/>
  <c r="H1529" i="4"/>
  <c r="I1528" i="4"/>
  <c r="H1528" i="4"/>
  <c r="I1527" i="4"/>
  <c r="H1527" i="4"/>
  <c r="G270" i="3"/>
  <c r="G271" i="3"/>
  <c r="G272" i="3"/>
  <c r="G273" i="3"/>
  <c r="G274" i="3"/>
  <c r="G269" i="3"/>
  <c r="G267" i="3"/>
  <c r="J74" i="18" l="1"/>
  <c r="L73" i="18"/>
  <c r="I1561" i="4"/>
  <c r="F272" i="3" s="1"/>
  <c r="F1296" i="5"/>
  <c r="F1297" i="5" s="1"/>
  <c r="F1298" i="5" s="1"/>
  <c r="F1299" i="5" s="1"/>
  <c r="I1567" i="4"/>
  <c r="F273" i="3" s="1"/>
  <c r="F1280" i="5"/>
  <c r="I1541" i="4"/>
  <c r="F1267" i="5"/>
  <c r="F1268" i="5" s="1"/>
  <c r="F1269" i="5" s="1"/>
  <c r="F1270" i="5" s="1"/>
  <c r="I1524" i="4"/>
  <c r="F1306" i="5"/>
  <c r="I1534" i="4"/>
  <c r="I1578" i="4"/>
  <c r="F275" i="3" s="1"/>
  <c r="J75" i="18" l="1"/>
  <c r="L74" i="18"/>
  <c r="F1315" i="5"/>
  <c r="F1289" i="5"/>
  <c r="H1956" i="4"/>
  <c r="H1955" i="4"/>
  <c r="H1954" i="4"/>
  <c r="F1258" i="5"/>
  <c r="E1248" i="5"/>
  <c r="F1248" i="5" s="1"/>
  <c r="F1251" i="5" s="1"/>
  <c r="E1240" i="5"/>
  <c r="F1240" i="5" s="1"/>
  <c r="E1239" i="5"/>
  <c r="F1239" i="5" s="1"/>
  <c r="F1236" i="5"/>
  <c r="B1236" i="5"/>
  <c r="J1951" i="4"/>
  <c r="I1954" i="4" s="1"/>
  <c r="B1951" i="4"/>
  <c r="D1949" i="4"/>
  <c r="H1949" i="4" s="1"/>
  <c r="I1946" i="4" s="1"/>
  <c r="F374" i="3" s="1"/>
  <c r="D1944" i="4"/>
  <c r="H1944" i="4" s="1"/>
  <c r="I1941" i="4" s="1"/>
  <c r="F373" i="3" s="1"/>
  <c r="J1946" i="4"/>
  <c r="I1949" i="4" s="1"/>
  <c r="B1946" i="4"/>
  <c r="J1941" i="4"/>
  <c r="I1944" i="4" s="1"/>
  <c r="B1941" i="4"/>
  <c r="G373" i="3"/>
  <c r="E1222" i="5"/>
  <c r="F1222" i="5" s="1"/>
  <c r="E1963" i="4"/>
  <c r="D2014" i="4"/>
  <c r="D2019" i="4" s="1"/>
  <c r="H2019" i="4" s="1"/>
  <c r="I2016" i="4" s="1"/>
  <c r="F394" i="3" s="1"/>
  <c r="J2016" i="4"/>
  <c r="I2019" i="4" s="1"/>
  <c r="B2016" i="4"/>
  <c r="J1936" i="4"/>
  <c r="I1939" i="4" s="1"/>
  <c r="B1936" i="4"/>
  <c r="H1667" i="4"/>
  <c r="I1664" i="4" s="1"/>
  <c r="F303" i="3" s="1"/>
  <c r="J1664" i="4"/>
  <c r="B1664" i="4"/>
  <c r="G302" i="3"/>
  <c r="H1662" i="4"/>
  <c r="I1659" i="4" s="1"/>
  <c r="F302" i="3" s="1"/>
  <c r="J1659" i="4"/>
  <c r="B1659" i="4"/>
  <c r="B1657" i="4"/>
  <c r="L75" i="18" l="1"/>
  <c r="J76" i="18"/>
  <c r="G268" i="3"/>
  <c r="H268" i="3"/>
  <c r="G275" i="3"/>
  <c r="H275" i="3"/>
  <c r="F375" i="3"/>
  <c r="I1951" i="4"/>
  <c r="I1956" i="4"/>
  <c r="I1955" i="4"/>
  <c r="F1241" i="5"/>
  <c r="F1242" i="5" s="1"/>
  <c r="H2014" i="4"/>
  <c r="I2011" i="4" s="1"/>
  <c r="F393" i="3" s="1"/>
  <c r="J2011" i="4"/>
  <c r="I2014" i="4" s="1"/>
  <c r="B2011" i="4"/>
  <c r="B2009" i="4"/>
  <c r="G393" i="3"/>
  <c r="E1214" i="5"/>
  <c r="F1214" i="5" s="1"/>
  <c r="E1213" i="5"/>
  <c r="F1213" i="5" s="1"/>
  <c r="F1232" i="5"/>
  <c r="F1225" i="5"/>
  <c r="F1210" i="5"/>
  <c r="B1210" i="5"/>
  <c r="J1929" i="4"/>
  <c r="I1932" i="4" s="1"/>
  <c r="B1929" i="4"/>
  <c r="B1927" i="4"/>
  <c r="G371" i="3"/>
  <c r="H847" i="4"/>
  <c r="I836" i="4" s="1"/>
  <c r="H1247" i="4"/>
  <c r="H1233" i="4"/>
  <c r="H1232" i="4"/>
  <c r="H1231" i="4"/>
  <c r="H1230" i="4"/>
  <c r="H1229" i="4"/>
  <c r="H1228" i="4"/>
  <c r="H1227" i="4"/>
  <c r="H1226" i="4"/>
  <c r="H1225" i="4"/>
  <c r="E1215" i="4"/>
  <c r="B1237" i="4"/>
  <c r="J1237" i="4"/>
  <c r="I1240" i="4" s="1"/>
  <c r="H1077" i="4"/>
  <c r="H1078" i="4"/>
  <c r="H1079" i="4"/>
  <c r="H1080" i="4"/>
  <c r="H1081" i="4"/>
  <c r="H1082" i="4"/>
  <c r="H1083" i="4"/>
  <c r="H1084" i="4"/>
  <c r="H1076" i="4"/>
  <c r="E1065" i="4"/>
  <c r="J77" i="18" l="1"/>
  <c r="L76" i="18"/>
  <c r="G266" i="3"/>
  <c r="H266" i="3"/>
  <c r="F1215" i="5"/>
  <c r="F1243" i="5"/>
  <c r="F1244" i="5" s="1"/>
  <c r="F1260" i="5" s="1"/>
  <c r="H1235" i="4"/>
  <c r="H1222" i="4"/>
  <c r="H1086" i="4"/>
  <c r="J78" i="18" l="1"/>
  <c r="L77" i="18"/>
  <c r="G375" i="3"/>
  <c r="H375" i="3"/>
  <c r="F1216" i="5"/>
  <c r="F1217" i="5" s="1"/>
  <c r="F1218" i="5" s="1"/>
  <c r="F1234" i="5" s="1"/>
  <c r="D1207" i="4"/>
  <c r="J79" i="18" l="1"/>
  <c r="L78" i="18"/>
  <c r="G374" i="3"/>
  <c r="H374" i="3"/>
  <c r="H1207" i="4"/>
  <c r="E1246" i="4"/>
  <c r="H1246" i="4" s="1"/>
  <c r="L79" i="18" l="1"/>
  <c r="J80" i="18"/>
  <c r="I1035" i="4"/>
  <c r="I1037" i="4" s="1"/>
  <c r="I1034" i="4"/>
  <c r="J81" i="18" l="1"/>
  <c r="L80" i="18"/>
  <c r="B1196" i="5"/>
  <c r="B1171" i="5"/>
  <c r="J82" i="18" l="1"/>
  <c r="L81" i="18"/>
  <c r="H1990" i="4"/>
  <c r="I1987" i="4" s="1"/>
  <c r="F385" i="3" s="1"/>
  <c r="J1987" i="4"/>
  <c r="B1987" i="4"/>
  <c r="G385" i="3"/>
  <c r="G152" i="3"/>
  <c r="G151" i="3" s="1"/>
  <c r="G149" i="3"/>
  <c r="G148" i="3" s="1"/>
  <c r="J83" i="18" l="1"/>
  <c r="L82" i="18"/>
  <c r="G358" i="3"/>
  <c r="E1170" i="5"/>
  <c r="F1170" i="5" s="1"/>
  <c r="E1145" i="5"/>
  <c r="F1145" i="5" s="1"/>
  <c r="E1144" i="5"/>
  <c r="F1144" i="5" s="1"/>
  <c r="F1206" i="5"/>
  <c r="E1188" i="5"/>
  <c r="F1188" i="5" s="1"/>
  <c r="E1187" i="5"/>
  <c r="F1187" i="5" s="1"/>
  <c r="F1184" i="5"/>
  <c r="B1184" i="5"/>
  <c r="F1180" i="5"/>
  <c r="E1162" i="5"/>
  <c r="F1162" i="5" s="1"/>
  <c r="E1161" i="5"/>
  <c r="F1161" i="5" s="1"/>
  <c r="F1158" i="5"/>
  <c r="B1158" i="5"/>
  <c r="F1154" i="5"/>
  <c r="E1136" i="5"/>
  <c r="F1136" i="5" s="1"/>
  <c r="E1135" i="5"/>
  <c r="F1135" i="5" s="1"/>
  <c r="F1132" i="5"/>
  <c r="B1132" i="5"/>
  <c r="B1893" i="4"/>
  <c r="B1888" i="4"/>
  <c r="J1893" i="4"/>
  <c r="J1888" i="4"/>
  <c r="J1883" i="4"/>
  <c r="B1883" i="4"/>
  <c r="J1878" i="4"/>
  <c r="B1878" i="4"/>
  <c r="B1876" i="4"/>
  <c r="I1896" i="4"/>
  <c r="H1896" i="4"/>
  <c r="I1893" i="4" s="1"/>
  <c r="F359" i="3" s="1"/>
  <c r="I1891" i="4"/>
  <c r="H1891" i="4"/>
  <c r="I1888" i="4" s="1"/>
  <c r="F358" i="3" s="1"/>
  <c r="H1886" i="4"/>
  <c r="I1883" i="4" s="1"/>
  <c r="F357" i="3" s="1"/>
  <c r="H1881" i="4"/>
  <c r="I1878" i="4" s="1"/>
  <c r="L83" i="18" l="1"/>
  <c r="J84" i="18"/>
  <c r="F1163" i="5"/>
  <c r="F1164" i="5" s="1"/>
  <c r="F1165" i="5" s="1"/>
  <c r="F1166" i="5" s="1"/>
  <c r="F1189" i="5"/>
  <c r="F1190" i="5" s="1"/>
  <c r="F1191" i="5" s="1"/>
  <c r="F1192" i="5" s="1"/>
  <c r="F1147" i="5"/>
  <c r="F1137" i="5"/>
  <c r="J85" i="18" l="1"/>
  <c r="L84" i="18"/>
  <c r="F1138" i="5"/>
  <c r="F1139" i="5" s="1"/>
  <c r="F1140" i="5" s="1"/>
  <c r="F1156" i="5" s="1"/>
  <c r="J86" i="18" l="1"/>
  <c r="L85" i="18"/>
  <c r="G356" i="3"/>
  <c r="H356" i="3"/>
  <c r="H699" i="4"/>
  <c r="H698" i="4"/>
  <c r="H697" i="4"/>
  <c r="H696" i="4"/>
  <c r="H695" i="4"/>
  <c r="H694" i="4"/>
  <c r="H693" i="4"/>
  <c r="H692" i="4"/>
  <c r="H691" i="4"/>
  <c r="H690" i="4"/>
  <c r="H689" i="4"/>
  <c r="H688" i="4"/>
  <c r="H687" i="4"/>
  <c r="H686" i="4"/>
  <c r="H685" i="4"/>
  <c r="H684" i="4"/>
  <c r="H683" i="4"/>
  <c r="H682" i="4"/>
  <c r="H681" i="4"/>
  <c r="H680" i="4"/>
  <c r="H679" i="4"/>
  <c r="H678" i="4"/>
  <c r="H672" i="4"/>
  <c r="H671" i="4"/>
  <c r="H669" i="4"/>
  <c r="H668" i="4"/>
  <c r="H667" i="4"/>
  <c r="H666" i="4"/>
  <c r="J87" i="18" l="1"/>
  <c r="L86" i="18"/>
  <c r="H674" i="4"/>
  <c r="H701" i="4"/>
  <c r="B1458" i="4"/>
  <c r="J1458" i="4"/>
  <c r="I1461" i="4" s="1"/>
  <c r="D1461" i="4"/>
  <c r="H1461" i="4" s="1"/>
  <c r="I1458" i="4" s="1"/>
  <c r="F271" i="3" s="1"/>
  <c r="D1750" i="4"/>
  <c r="D2007" i="4"/>
  <c r="H2007" i="4" s="1"/>
  <c r="I2004" i="4" s="1"/>
  <c r="F390" i="3" s="1"/>
  <c r="G390" i="3"/>
  <c r="J2004" i="4"/>
  <c r="B2004" i="4"/>
  <c r="H2002" i="4"/>
  <c r="I1999" i="4" s="1"/>
  <c r="F389" i="3" s="1"/>
  <c r="J1999" i="4"/>
  <c r="B1999" i="4"/>
  <c r="H1997" i="4"/>
  <c r="I1994" i="4" s="1"/>
  <c r="F388" i="3" s="1"/>
  <c r="J1994" i="4"/>
  <c r="B1994" i="4"/>
  <c r="B1992" i="4"/>
  <c r="H1985" i="4"/>
  <c r="I1982" i="4" s="1"/>
  <c r="F384" i="3" s="1"/>
  <c r="J1982" i="4"/>
  <c r="B1982" i="4"/>
  <c r="H1980" i="4"/>
  <c r="I1977" i="4" s="1"/>
  <c r="F383" i="3" s="1"/>
  <c r="J1977" i="4"/>
  <c r="B1977" i="4"/>
  <c r="B1975" i="4"/>
  <c r="B1973" i="4"/>
  <c r="G383" i="3"/>
  <c r="G382" i="3" s="1"/>
  <c r="G145" i="3"/>
  <c r="G248" i="3"/>
  <c r="G247" i="3"/>
  <c r="E1118" i="5"/>
  <c r="F1118" i="5" s="1"/>
  <c r="F1121" i="5" s="1"/>
  <c r="F1128" i="5"/>
  <c r="E1110" i="5"/>
  <c r="F1110" i="5" s="1"/>
  <c r="E1109" i="5"/>
  <c r="F1109" i="5" s="1"/>
  <c r="F1106" i="5"/>
  <c r="B1106" i="5"/>
  <c r="E1093" i="5"/>
  <c r="F1093" i="5" s="1"/>
  <c r="E1094" i="5"/>
  <c r="F1094" i="5" s="1"/>
  <c r="E1092" i="5"/>
  <c r="F1092" i="5" s="1"/>
  <c r="E1084" i="5"/>
  <c r="F1084" i="5" s="1"/>
  <c r="E1083" i="5"/>
  <c r="F1083" i="5" s="1"/>
  <c r="F1102" i="5"/>
  <c r="F1080" i="5"/>
  <c r="B1080" i="5"/>
  <c r="E1057" i="5"/>
  <c r="L87" i="18" l="1"/>
  <c r="J88" i="18"/>
  <c r="H703" i="4"/>
  <c r="I663" i="4" s="1"/>
  <c r="F1111" i="5"/>
  <c r="F1112" i="5" s="1"/>
  <c r="F1113" i="5" s="1"/>
  <c r="F1114" i="5" s="1"/>
  <c r="F1130" i="5" s="1"/>
  <c r="F1095" i="5"/>
  <c r="F1085" i="5"/>
  <c r="F1086" i="5" s="1"/>
  <c r="F1087" i="5" s="1"/>
  <c r="F1088" i="5" s="1"/>
  <c r="E883" i="5"/>
  <c r="F1057" i="5"/>
  <c r="F1076" i="5"/>
  <c r="F1069" i="5"/>
  <c r="F1054" i="5"/>
  <c r="B1054" i="5"/>
  <c r="G362" i="3"/>
  <c r="G299" i="3"/>
  <c r="G298" i="3" s="1"/>
  <c r="E1011" i="4"/>
  <c r="E1010" i="4"/>
  <c r="E1009" i="4"/>
  <c r="E1008" i="4"/>
  <c r="G366" i="3"/>
  <c r="J89" i="18" l="1"/>
  <c r="L88" i="18"/>
  <c r="F1104" i="5"/>
  <c r="H394" i="3" s="1"/>
  <c r="G260" i="3"/>
  <c r="H260" i="3"/>
  <c r="H1047" i="4"/>
  <c r="F1059" i="5"/>
  <c r="H1027" i="4"/>
  <c r="H1013" i="4"/>
  <c r="J90" i="18" l="1"/>
  <c r="L89" i="18"/>
  <c r="G394" i="3"/>
  <c r="G392" i="3" s="1"/>
  <c r="G259" i="3"/>
  <c r="H372" i="3"/>
  <c r="H370" i="3" s="1"/>
  <c r="H259" i="3"/>
  <c r="G372" i="3"/>
  <c r="G370" i="3" s="1"/>
  <c r="H303" i="3"/>
  <c r="G303" i="3"/>
  <c r="G301" i="3" s="1"/>
  <c r="H256" i="3"/>
  <c r="H392" i="3"/>
  <c r="F1060" i="5"/>
  <c r="F1061" i="5" s="1"/>
  <c r="F1062" i="5" s="1"/>
  <c r="F1078" i="5" s="1"/>
  <c r="H1029" i="4"/>
  <c r="I1004" i="4" s="1"/>
  <c r="E1056" i="4" s="1"/>
  <c r="J91" i="18" l="1"/>
  <c r="L90" i="18"/>
  <c r="H301" i="3"/>
  <c r="G56" i="3"/>
  <c r="H56" i="3"/>
  <c r="H1056" i="4"/>
  <c r="I1053" i="4" s="1"/>
  <c r="E1035" i="4"/>
  <c r="H1035" i="4" s="1"/>
  <c r="D1417" i="4"/>
  <c r="D1412" i="4"/>
  <c r="D1407" i="4"/>
  <c r="D1402" i="4"/>
  <c r="D1397" i="4"/>
  <c r="D1392" i="4"/>
  <c r="D1387" i="4"/>
  <c r="D1377" i="4"/>
  <c r="D1372" i="4"/>
  <c r="D1367" i="4"/>
  <c r="D1357" i="4"/>
  <c r="D1312" i="4"/>
  <c r="D1322" i="4"/>
  <c r="D1317" i="4"/>
  <c r="D1307" i="4"/>
  <c r="D1275" i="4"/>
  <c r="D1270" i="4"/>
  <c r="D1300" i="4"/>
  <c r="D1295" i="4"/>
  <c r="D1290" i="4"/>
  <c r="F1050" i="5"/>
  <c r="E1041" i="5"/>
  <c r="F1041" i="5" s="1"/>
  <c r="E1040" i="5"/>
  <c r="F1040" i="5" s="1"/>
  <c r="E1032" i="5"/>
  <c r="F1032" i="5" s="1"/>
  <c r="E1031" i="5"/>
  <c r="F1031" i="5" s="1"/>
  <c r="F1028" i="5"/>
  <c r="B1028" i="5"/>
  <c r="E1015" i="5"/>
  <c r="F1015" i="5" s="1"/>
  <c r="E1014" i="5"/>
  <c r="F1014" i="5" s="1"/>
  <c r="F1024" i="5"/>
  <c r="E1006" i="5"/>
  <c r="F1006" i="5" s="1"/>
  <c r="E1005" i="5"/>
  <c r="F1005" i="5" s="1"/>
  <c r="F1002" i="5"/>
  <c r="B1002" i="5"/>
  <c r="E988" i="5"/>
  <c r="F988" i="5" s="1"/>
  <c r="E989" i="5"/>
  <c r="F989" i="5" s="1"/>
  <c r="E990" i="5"/>
  <c r="F990" i="5" s="1"/>
  <c r="F998" i="5"/>
  <c r="E987" i="5"/>
  <c r="F987" i="5" s="1"/>
  <c r="E979" i="5"/>
  <c r="F979" i="5" s="1"/>
  <c r="E978" i="5"/>
  <c r="F978" i="5" s="1"/>
  <c r="F975" i="5"/>
  <c r="B975" i="5"/>
  <c r="E961" i="5"/>
  <c r="F961" i="5" s="1"/>
  <c r="E962" i="5"/>
  <c r="F962" i="5" s="1"/>
  <c r="E911" i="5"/>
  <c r="E910" i="5"/>
  <c r="E909" i="5"/>
  <c r="F971" i="5"/>
  <c r="E953" i="5"/>
  <c r="F953" i="5" s="1"/>
  <c r="E952" i="5"/>
  <c r="F952" i="5" s="1"/>
  <c r="F949" i="5"/>
  <c r="B949" i="5"/>
  <c r="F945" i="5"/>
  <c r="F938" i="5"/>
  <c r="E927" i="5"/>
  <c r="F927" i="5" s="1"/>
  <c r="E926" i="5"/>
  <c r="F926" i="5" s="1"/>
  <c r="F923" i="5"/>
  <c r="B923" i="5"/>
  <c r="D17" i="5"/>
  <c r="L91" i="18" l="1"/>
  <c r="J92" i="18"/>
  <c r="H277" i="3"/>
  <c r="H53" i="3"/>
  <c r="F1043" i="5"/>
  <c r="F980" i="5"/>
  <c r="F981" i="5" s="1"/>
  <c r="F982" i="5" s="1"/>
  <c r="F983" i="5" s="1"/>
  <c r="F1033" i="5"/>
  <c r="F1034" i="5" s="1"/>
  <c r="F1035" i="5" s="1"/>
  <c r="F1036" i="5" s="1"/>
  <c r="F991" i="5"/>
  <c r="F1007" i="5"/>
  <c r="F1017" i="5"/>
  <c r="F928" i="5"/>
  <c r="F929" i="5" s="1"/>
  <c r="F930" i="5" s="1"/>
  <c r="F931" i="5" s="1"/>
  <c r="F964" i="5"/>
  <c r="F954" i="5"/>
  <c r="G60" i="3"/>
  <c r="J93" i="18" l="1"/>
  <c r="L92" i="18"/>
  <c r="F947" i="5"/>
  <c r="G931" i="5"/>
  <c r="H52" i="3"/>
  <c r="G31" i="3"/>
  <c r="H31" i="3"/>
  <c r="F1052" i="5"/>
  <c r="F1008" i="5"/>
  <c r="F1009" i="5" s="1"/>
  <c r="F1010" i="5" s="1"/>
  <c r="F1026" i="5" s="1"/>
  <c r="F1000" i="5"/>
  <c r="F955" i="5"/>
  <c r="F956" i="5" s="1"/>
  <c r="F957" i="5" s="1"/>
  <c r="F973" i="5" s="1"/>
  <c r="F5" i="9"/>
  <c r="N12" i="12"/>
  <c r="M12" i="12"/>
  <c r="K35" i="2"/>
  <c r="E722" i="5" s="1"/>
  <c r="K34" i="2"/>
  <c r="E695" i="5" s="1"/>
  <c r="K30" i="2"/>
  <c r="E1196" i="5" s="1"/>
  <c r="F1196" i="5" s="1"/>
  <c r="F1199" i="5" s="1"/>
  <c r="F1208" i="5" s="1"/>
  <c r="K29" i="2"/>
  <c r="G25" i="2"/>
  <c r="F25" i="2"/>
  <c r="E25" i="2"/>
  <c r="G24" i="2"/>
  <c r="F24" i="2"/>
  <c r="K20" i="2"/>
  <c r="E857" i="5" s="1"/>
  <c r="K19" i="2"/>
  <c r="E830" i="5" s="1"/>
  <c r="K18" i="2"/>
  <c r="E803" i="5" s="1"/>
  <c r="K17" i="2"/>
  <c r="E776" i="5" s="1"/>
  <c r="K16" i="2"/>
  <c r="E749" i="5" s="1"/>
  <c r="J94" i="18" l="1"/>
  <c r="L93" i="18"/>
  <c r="G219" i="3"/>
  <c r="H219" i="3"/>
  <c r="G359" i="3"/>
  <c r="H359" i="3"/>
  <c r="G234" i="3"/>
  <c r="H234" i="3"/>
  <c r="G240" i="3"/>
  <c r="H240" i="3"/>
  <c r="G241" i="3"/>
  <c r="H241" i="3"/>
  <c r="E1171" i="5"/>
  <c r="F1171" i="5" s="1"/>
  <c r="F1173" i="5" s="1"/>
  <c r="F1182" i="5" s="1"/>
  <c r="G1182" i="5" s="1"/>
  <c r="H1182" i="5" s="1"/>
  <c r="K24" i="2"/>
  <c r="E560" i="5" s="1"/>
  <c r="K25" i="2"/>
  <c r="E587" i="5" s="1"/>
  <c r="F27" i="12"/>
  <c r="F29" i="12" s="1"/>
  <c r="J95" i="18" l="1"/>
  <c r="L94" i="18"/>
  <c r="I182" i="3"/>
  <c r="J182" i="3" s="1"/>
  <c r="K182" i="3" s="1"/>
  <c r="I181" i="3"/>
  <c r="J181" i="3" s="1"/>
  <c r="K181" i="3" s="1"/>
  <c r="H238" i="3"/>
  <c r="G357" i="3"/>
  <c r="G355" i="3" s="1"/>
  <c r="H357" i="3"/>
  <c r="D1968" i="4"/>
  <c r="D1963" i="4"/>
  <c r="F1963" i="4"/>
  <c r="G379" i="3"/>
  <c r="G378" i="3"/>
  <c r="E1512" i="4"/>
  <c r="D1512" i="4"/>
  <c r="G264" i="3"/>
  <c r="G263" i="3"/>
  <c r="G258" i="3"/>
  <c r="G257" i="3"/>
  <c r="D16" i="5"/>
  <c r="E17" i="5"/>
  <c r="F17" i="5" s="1"/>
  <c r="F911" i="5"/>
  <c r="F910" i="5"/>
  <c r="H1072" i="4"/>
  <c r="H1088" i="4" s="1"/>
  <c r="F919" i="5"/>
  <c r="F909" i="5"/>
  <c r="E901" i="5"/>
  <c r="F901" i="5" s="1"/>
  <c r="E900" i="5"/>
  <c r="F900" i="5" s="1"/>
  <c r="F897" i="5"/>
  <c r="B897" i="5"/>
  <c r="L95" i="18" l="1"/>
  <c r="J96" i="18"/>
  <c r="H355" i="3"/>
  <c r="G256" i="3"/>
  <c r="G377" i="3"/>
  <c r="G262" i="3"/>
  <c r="H1968" i="4"/>
  <c r="I1960" i="4"/>
  <c r="I1509" i="4"/>
  <c r="H1518" i="4"/>
  <c r="F912" i="5"/>
  <c r="F902" i="5"/>
  <c r="I33" i="4"/>
  <c r="J97" i="18" l="1"/>
  <c r="L96" i="18"/>
  <c r="F378" i="3"/>
  <c r="E1969" i="4"/>
  <c r="H1969" i="4" s="1"/>
  <c r="H1971" i="4" s="1"/>
  <c r="D1517" i="4"/>
  <c r="H1517" i="4" s="1"/>
  <c r="H1520" i="4" s="1"/>
  <c r="I1514" i="4" s="1"/>
  <c r="F903" i="5"/>
  <c r="F904" i="5" s="1"/>
  <c r="F905" i="5" s="1"/>
  <c r="F921" i="5" s="1"/>
  <c r="J98" i="18" l="1"/>
  <c r="L97" i="18"/>
  <c r="F379" i="3"/>
  <c r="I1965" i="4"/>
  <c r="G921" i="5"/>
  <c r="H921" i="5" s="1"/>
  <c r="G172" i="3"/>
  <c r="H172" i="3"/>
  <c r="G341" i="3"/>
  <c r="E162" i="5"/>
  <c r="E161" i="5"/>
  <c r="J99" i="18" l="1"/>
  <c r="L98" i="18"/>
  <c r="H170" i="3"/>
  <c r="E135" i="5"/>
  <c r="E134" i="5"/>
  <c r="L99" i="18" l="1"/>
  <c r="J100" i="18"/>
  <c r="H163" i="3"/>
  <c r="H1920" i="4"/>
  <c r="I1917" i="4" s="1"/>
  <c r="F367" i="3" s="1"/>
  <c r="G367" i="3"/>
  <c r="H1925" i="4"/>
  <c r="I1922" i="4" s="1"/>
  <c r="F893" i="5"/>
  <c r="F884" i="5"/>
  <c r="F883" i="5"/>
  <c r="E875" i="5"/>
  <c r="F875" i="5" s="1"/>
  <c r="E874" i="5"/>
  <c r="F874" i="5" s="1"/>
  <c r="F871" i="5"/>
  <c r="B871" i="5"/>
  <c r="J101" i="18" l="1"/>
  <c r="L100" i="18"/>
  <c r="F368" i="3"/>
  <c r="F876" i="5"/>
  <c r="F886" i="5"/>
  <c r="F877" i="5"/>
  <c r="F878" i="5" s="1"/>
  <c r="F879" i="5" s="1"/>
  <c r="B5" i="4"/>
  <c r="B3" i="4"/>
  <c r="B2" i="4"/>
  <c r="J102" i="18" l="1"/>
  <c r="L101" i="18"/>
  <c r="F895" i="5"/>
  <c r="H368" i="3" s="1"/>
  <c r="J103" i="18" l="1"/>
  <c r="L102" i="18"/>
  <c r="H365" i="3"/>
  <c r="G368" i="3"/>
  <c r="D1755" i="4"/>
  <c r="D1745" i="4"/>
  <c r="D1932" i="4" s="1"/>
  <c r="G332" i="3"/>
  <c r="H1785" i="4"/>
  <c r="I1782" i="4" s="1"/>
  <c r="F332" i="3" s="1"/>
  <c r="L103" i="18" l="1"/>
  <c r="J104" i="18"/>
  <c r="G365" i="3"/>
  <c r="D1939" i="4"/>
  <c r="H1939" i="4" s="1"/>
  <c r="I1936" i="4" s="1"/>
  <c r="F372" i="3" s="1"/>
  <c r="H1932" i="4"/>
  <c r="I1929" i="4" s="1"/>
  <c r="F371" i="3" s="1"/>
  <c r="J105" i="18" l="1"/>
  <c r="L104" i="18"/>
  <c r="H1915" i="4"/>
  <c r="I1912" i="4" s="1"/>
  <c r="F366" i="3" s="1"/>
  <c r="H1857" i="4"/>
  <c r="I1854" i="4" s="1"/>
  <c r="H1852" i="4"/>
  <c r="I1849" i="4" s="1"/>
  <c r="H1847" i="4"/>
  <c r="I1844" i="4" s="1"/>
  <c r="H1842" i="4"/>
  <c r="I1839" i="4" s="1"/>
  <c r="H1837" i="4"/>
  <c r="I1834" i="4" s="1"/>
  <c r="H1832" i="4"/>
  <c r="I1829" i="4" s="1"/>
  <c r="H1827" i="4"/>
  <c r="I1824" i="4" s="1"/>
  <c r="H1822" i="4"/>
  <c r="I1819" i="4" s="1"/>
  <c r="F341" i="3" s="1"/>
  <c r="H1908" i="4"/>
  <c r="I1905" i="4" s="1"/>
  <c r="H1903" i="4"/>
  <c r="I1900" i="4" s="1"/>
  <c r="F356" i="3" s="1"/>
  <c r="H1874" i="4"/>
  <c r="I1871" i="4" s="1"/>
  <c r="H1817" i="4"/>
  <c r="I1814" i="4" s="1"/>
  <c r="H1812" i="4"/>
  <c r="I1809" i="4" s="1"/>
  <c r="H1807" i="4"/>
  <c r="I1804" i="4" s="1"/>
  <c r="F338" i="3" s="1"/>
  <c r="H1795" i="4"/>
  <c r="I1792" i="4" s="1"/>
  <c r="H1790" i="4"/>
  <c r="I1787" i="4" s="1"/>
  <c r="H1780" i="4"/>
  <c r="I1777" i="4" s="1"/>
  <c r="H1775" i="4"/>
  <c r="I1772" i="4" s="1"/>
  <c r="H1770" i="4"/>
  <c r="I1767" i="4" s="1"/>
  <c r="H1765" i="4"/>
  <c r="I1762" i="4" s="1"/>
  <c r="H1760" i="4"/>
  <c r="I1757" i="4" s="1"/>
  <c r="J106" i="18" l="1"/>
  <c r="L105" i="18"/>
  <c r="H1738" i="4"/>
  <c r="I1735" i="4" s="1"/>
  <c r="H1733" i="4"/>
  <c r="I1730" i="4" s="1"/>
  <c r="F320" i="3" s="1"/>
  <c r="H1728" i="4"/>
  <c r="I1725" i="4" s="1"/>
  <c r="H1723" i="4"/>
  <c r="I1720" i="4" s="1"/>
  <c r="H1718" i="4"/>
  <c r="I1715" i="4" s="1"/>
  <c r="J107" i="18" l="1"/>
  <c r="L106" i="18"/>
  <c r="F857" i="5"/>
  <c r="F867" i="5"/>
  <c r="F858" i="5"/>
  <c r="B857" i="5"/>
  <c r="E848" i="5"/>
  <c r="F848" i="5" s="1"/>
  <c r="E847" i="5"/>
  <c r="F847" i="5" s="1"/>
  <c r="F844" i="5"/>
  <c r="B844" i="5"/>
  <c r="F830" i="5"/>
  <c r="F803" i="5"/>
  <c r="F840" i="5"/>
  <c r="F831" i="5"/>
  <c r="B830" i="5"/>
  <c r="E821" i="5"/>
  <c r="F821" i="5" s="1"/>
  <c r="E820" i="5"/>
  <c r="F820" i="5" s="1"/>
  <c r="F817" i="5"/>
  <c r="B817" i="5"/>
  <c r="F813" i="5"/>
  <c r="F804" i="5"/>
  <c r="B803" i="5"/>
  <c r="E794" i="5"/>
  <c r="F794" i="5" s="1"/>
  <c r="E793" i="5"/>
  <c r="F793" i="5" s="1"/>
  <c r="F790" i="5"/>
  <c r="B790" i="5"/>
  <c r="F786" i="5"/>
  <c r="F777" i="5"/>
  <c r="F776" i="5"/>
  <c r="B776" i="5"/>
  <c r="E767" i="5"/>
  <c r="F767" i="5" s="1"/>
  <c r="E766" i="5"/>
  <c r="F766" i="5" s="1"/>
  <c r="F763" i="5"/>
  <c r="B763" i="5"/>
  <c r="F759" i="5"/>
  <c r="F750" i="5"/>
  <c r="F749" i="5"/>
  <c r="B749" i="5"/>
  <c r="E740" i="5"/>
  <c r="F740" i="5" s="1"/>
  <c r="E739" i="5"/>
  <c r="F739" i="5" s="1"/>
  <c r="F736" i="5"/>
  <c r="B736" i="5"/>
  <c r="H1424" i="4"/>
  <c r="I1421" i="4" s="1"/>
  <c r="L107" i="18" l="1"/>
  <c r="J108" i="18"/>
  <c r="F860" i="5"/>
  <c r="F806" i="5"/>
  <c r="F823" i="5"/>
  <c r="F824" i="5" s="1"/>
  <c r="F825" i="5" s="1"/>
  <c r="F826" i="5" s="1"/>
  <c r="F796" i="5"/>
  <c r="F797" i="5" s="1"/>
  <c r="F798" i="5" s="1"/>
  <c r="F799" i="5" s="1"/>
  <c r="F752" i="5"/>
  <c r="F742" i="5"/>
  <c r="F743" i="5" s="1"/>
  <c r="F744" i="5" s="1"/>
  <c r="F745" i="5" s="1"/>
  <c r="F779" i="5"/>
  <c r="F833" i="5"/>
  <c r="F850" i="5"/>
  <c r="F851" i="5" s="1"/>
  <c r="F852" i="5" s="1"/>
  <c r="F853" i="5" s="1"/>
  <c r="F869" i="5" s="1"/>
  <c r="F769" i="5"/>
  <c r="F342" i="3"/>
  <c r="F343" i="3"/>
  <c r="F344" i="3"/>
  <c r="F345" i="3"/>
  <c r="F346" i="3"/>
  <c r="G325" i="3"/>
  <c r="G326" i="3"/>
  <c r="G327" i="3"/>
  <c r="F328" i="3"/>
  <c r="G328" i="3"/>
  <c r="F329" i="3"/>
  <c r="G329" i="3"/>
  <c r="F330" i="3"/>
  <c r="G330" i="3"/>
  <c r="F331" i="3"/>
  <c r="G331" i="3"/>
  <c r="F333" i="3"/>
  <c r="G333" i="3"/>
  <c r="F334" i="3"/>
  <c r="G334" i="3"/>
  <c r="F732" i="5"/>
  <c r="F723" i="5"/>
  <c r="F722" i="5"/>
  <c r="B722" i="5"/>
  <c r="E713" i="5"/>
  <c r="F713" i="5" s="1"/>
  <c r="E712" i="5"/>
  <c r="F712" i="5" s="1"/>
  <c r="F709" i="5"/>
  <c r="B709" i="5"/>
  <c r="F695" i="5"/>
  <c r="B695" i="5"/>
  <c r="F705" i="5"/>
  <c r="F696" i="5"/>
  <c r="E686" i="5"/>
  <c r="F686" i="5" s="1"/>
  <c r="E685" i="5"/>
  <c r="F685" i="5" s="1"/>
  <c r="F682" i="5"/>
  <c r="B682" i="5"/>
  <c r="F353" i="3"/>
  <c r="E668" i="5"/>
  <c r="F668" i="5" s="1"/>
  <c r="F671" i="5" s="1"/>
  <c r="F678" i="5"/>
  <c r="F669" i="5"/>
  <c r="E659" i="5"/>
  <c r="F659" i="5" s="1"/>
  <c r="E658" i="5"/>
  <c r="F658" i="5" s="1"/>
  <c r="F655" i="5"/>
  <c r="B655" i="5"/>
  <c r="G363" i="3"/>
  <c r="G361" i="3" s="1"/>
  <c r="J109" i="18" l="1"/>
  <c r="L108" i="18"/>
  <c r="G346" i="3"/>
  <c r="H346" i="3"/>
  <c r="F815" i="5"/>
  <c r="F761" i="5"/>
  <c r="F698" i="5"/>
  <c r="F725" i="5"/>
  <c r="F715" i="5"/>
  <c r="F716" i="5" s="1"/>
  <c r="F717" i="5" s="1"/>
  <c r="F718" i="5" s="1"/>
  <c r="F842" i="5"/>
  <c r="F770" i="5"/>
  <c r="F771" i="5" s="1"/>
  <c r="F772" i="5" s="1"/>
  <c r="F788" i="5" s="1"/>
  <c r="F688" i="5"/>
  <c r="F661" i="5"/>
  <c r="F662" i="5" s="1"/>
  <c r="F663" i="5" s="1"/>
  <c r="F664" i="5" s="1"/>
  <c r="F680" i="5" s="1"/>
  <c r="J110" i="18" l="1"/>
  <c r="L109" i="18"/>
  <c r="G351" i="3"/>
  <c r="H351" i="3"/>
  <c r="G343" i="3"/>
  <c r="H343" i="3"/>
  <c r="G342" i="3"/>
  <c r="H342" i="3"/>
  <c r="G345" i="3"/>
  <c r="H345" i="3"/>
  <c r="G344" i="3"/>
  <c r="H344" i="3"/>
  <c r="F734" i="5"/>
  <c r="F689" i="5"/>
  <c r="F690" i="5" s="1"/>
  <c r="F691" i="5" s="1"/>
  <c r="F707" i="5" s="1"/>
  <c r="F651" i="5"/>
  <c r="F642" i="5"/>
  <c r="E641" i="5"/>
  <c r="F641" i="5" s="1"/>
  <c r="E632" i="5"/>
  <c r="F632" i="5" s="1"/>
  <c r="E631" i="5"/>
  <c r="F631" i="5" s="1"/>
  <c r="F628" i="5"/>
  <c r="B628" i="5"/>
  <c r="E614" i="5"/>
  <c r="F614" i="5" s="1"/>
  <c r="F624" i="5"/>
  <c r="F615" i="5"/>
  <c r="E605" i="5"/>
  <c r="F605" i="5" s="1"/>
  <c r="E604" i="5"/>
  <c r="F604" i="5" s="1"/>
  <c r="F601" i="5"/>
  <c r="B601" i="5"/>
  <c r="F340" i="3"/>
  <c r="F597" i="5"/>
  <c r="F588" i="5"/>
  <c r="F587" i="5"/>
  <c r="B587" i="5"/>
  <c r="E578" i="5"/>
  <c r="F578" i="5" s="1"/>
  <c r="E577" i="5"/>
  <c r="F577" i="5" s="1"/>
  <c r="F574" i="5"/>
  <c r="B574" i="5"/>
  <c r="F560" i="5"/>
  <c r="B560" i="5"/>
  <c r="F570" i="5"/>
  <c r="F561" i="5"/>
  <c r="E551" i="5"/>
  <c r="F551" i="5" s="1"/>
  <c r="E550" i="5"/>
  <c r="F550" i="5" s="1"/>
  <c r="F547" i="5"/>
  <c r="B547" i="5"/>
  <c r="J111" i="18" l="1"/>
  <c r="L110" i="18"/>
  <c r="G352" i="3"/>
  <c r="H352" i="3"/>
  <c r="G353" i="3"/>
  <c r="H353" i="3"/>
  <c r="F590" i="5"/>
  <c r="F617" i="5"/>
  <c r="F580" i="5"/>
  <c r="F581" i="5" s="1"/>
  <c r="F582" i="5" s="1"/>
  <c r="F583" i="5" s="1"/>
  <c r="F563" i="5"/>
  <c r="F644" i="5"/>
  <c r="F634" i="5"/>
  <c r="F607" i="5"/>
  <c r="F608" i="5" s="1"/>
  <c r="F609" i="5" s="1"/>
  <c r="F610" i="5" s="1"/>
  <c r="F553" i="5"/>
  <c r="L111" i="18" l="1"/>
  <c r="J112" i="18"/>
  <c r="G350" i="3"/>
  <c r="F626" i="5"/>
  <c r="H350" i="3"/>
  <c r="F599" i="5"/>
  <c r="F635" i="5"/>
  <c r="F636" i="5" s="1"/>
  <c r="F637" i="5" s="1"/>
  <c r="F653" i="5" s="1"/>
  <c r="F554" i="5"/>
  <c r="F555" i="5" s="1"/>
  <c r="F556" i="5" s="1"/>
  <c r="F572" i="5" s="1"/>
  <c r="G308" i="3"/>
  <c r="G309" i="3"/>
  <c r="G310" i="3"/>
  <c r="F319" i="3"/>
  <c r="F321" i="3"/>
  <c r="F363" i="3"/>
  <c r="F362" i="3"/>
  <c r="H1869" i="4"/>
  <c r="I1866" i="4" s="1"/>
  <c r="F352" i="3" s="1"/>
  <c r="H1864" i="4"/>
  <c r="I1861" i="4" s="1"/>
  <c r="H1802" i="4"/>
  <c r="I1799" i="4" s="1"/>
  <c r="H1755" i="4"/>
  <c r="I1752" i="4" s="1"/>
  <c r="F339" i="3" s="1"/>
  <c r="H1750" i="4"/>
  <c r="I1747" i="4" s="1"/>
  <c r="F325" i="3" s="1"/>
  <c r="H1745" i="4"/>
  <c r="I1742" i="4" s="1"/>
  <c r="F324" i="3" s="1"/>
  <c r="H1713" i="4"/>
  <c r="I1710" i="4" s="1"/>
  <c r="F316" i="3" s="1"/>
  <c r="H1708" i="4"/>
  <c r="I1705" i="4" s="1"/>
  <c r="F315" i="3" s="1"/>
  <c r="H1703" i="4"/>
  <c r="I1700" i="4" s="1"/>
  <c r="F314" i="3" s="1"/>
  <c r="H1696" i="4"/>
  <c r="H1691" i="4"/>
  <c r="I1688" i="4" s="1"/>
  <c r="H1686" i="4"/>
  <c r="I1683" i="4" s="1"/>
  <c r="H1676" i="4"/>
  <c r="H1681" i="4"/>
  <c r="I1678" i="4" s="1"/>
  <c r="F347" i="3"/>
  <c r="F348" i="3"/>
  <c r="G324" i="3"/>
  <c r="G323" i="3" s="1"/>
  <c r="G315" i="3"/>
  <c r="G316" i="3"/>
  <c r="F317" i="3"/>
  <c r="F318" i="3"/>
  <c r="G314" i="3"/>
  <c r="G307" i="3"/>
  <c r="H1337" i="4"/>
  <c r="I1334" i="4" s="1"/>
  <c r="F219" i="3" s="1"/>
  <c r="H1446" i="4"/>
  <c r="I1443" i="4" s="1"/>
  <c r="F268" i="3" s="1"/>
  <c r="J113" i="18" l="1"/>
  <c r="L112" i="18"/>
  <c r="G388" i="3"/>
  <c r="H388" i="3"/>
  <c r="G348" i="3"/>
  <c r="H348" i="3"/>
  <c r="G389" i="3"/>
  <c r="H389" i="3"/>
  <c r="G347" i="3"/>
  <c r="H347" i="3"/>
  <c r="G306" i="3"/>
  <c r="G313" i="3"/>
  <c r="F351" i="3"/>
  <c r="F309" i="3"/>
  <c r="F308" i="3"/>
  <c r="F310" i="3"/>
  <c r="F337" i="3"/>
  <c r="F326" i="3"/>
  <c r="F327" i="3"/>
  <c r="I1673" i="4"/>
  <c r="F307" i="3" s="1"/>
  <c r="I1693" i="4"/>
  <c r="H1648" i="4"/>
  <c r="I1645" i="4" s="1"/>
  <c r="H1643" i="4"/>
  <c r="I1640" i="4" s="1"/>
  <c r="G293" i="3"/>
  <c r="G292" i="3"/>
  <c r="J114" i="18" l="1"/>
  <c r="L113" i="18"/>
  <c r="G387" i="3"/>
  <c r="G381" i="3" s="1"/>
  <c r="H336" i="3"/>
  <c r="G336" i="3"/>
  <c r="G305" i="3" s="1"/>
  <c r="H387" i="3"/>
  <c r="F311" i="3"/>
  <c r="C321" i="4"/>
  <c r="C322" i="4"/>
  <c r="C320" i="4"/>
  <c r="J115" i="18" l="1"/>
  <c r="L114" i="18"/>
  <c r="H381" i="3"/>
  <c r="H305" i="3"/>
  <c r="F296" i="3"/>
  <c r="H1638" i="4"/>
  <c r="I1635" i="4" s="1"/>
  <c r="F295" i="3" s="1"/>
  <c r="H1633" i="4"/>
  <c r="I1630" i="4" s="1"/>
  <c r="H1628" i="4"/>
  <c r="I1625" i="4" s="1"/>
  <c r="F292" i="3" s="1"/>
  <c r="H1623" i="4"/>
  <c r="I1620" i="4" s="1"/>
  <c r="F291" i="3" s="1"/>
  <c r="H1618" i="4"/>
  <c r="I1615" i="4" s="1"/>
  <c r="F290" i="3" s="1"/>
  <c r="H1606" i="4"/>
  <c r="I1603" i="4" s="1"/>
  <c r="H1601" i="4"/>
  <c r="I1598" i="4" s="1"/>
  <c r="G291" i="3"/>
  <c r="G290" i="3"/>
  <c r="G296" i="3"/>
  <c r="G294" i="3"/>
  <c r="L115" i="18" l="1"/>
  <c r="J116" i="18"/>
  <c r="F294" i="3"/>
  <c r="F293" i="3"/>
  <c r="J117" i="18" l="1"/>
  <c r="L116" i="18"/>
  <c r="G284" i="3"/>
  <c r="F284" i="3"/>
  <c r="G283" i="3"/>
  <c r="F283" i="3"/>
  <c r="J118" i="18" l="1"/>
  <c r="L117" i="18"/>
  <c r="H257" i="4"/>
  <c r="L118" i="18" l="1"/>
  <c r="J119" i="18"/>
  <c r="D245" i="4"/>
  <c r="H300" i="4"/>
  <c r="H299" i="4"/>
  <c r="H298" i="4"/>
  <c r="H297" i="4"/>
  <c r="H296" i="4"/>
  <c r="H295" i="4"/>
  <c r="H294" i="4"/>
  <c r="H293" i="4"/>
  <c r="J290" i="4"/>
  <c r="B290" i="4"/>
  <c r="F520" i="5"/>
  <c r="B520" i="5"/>
  <c r="F543" i="5"/>
  <c r="F534" i="5"/>
  <c r="F533" i="5"/>
  <c r="F523" i="5"/>
  <c r="F526" i="5" s="1"/>
  <c r="H280" i="4"/>
  <c r="H281" i="4"/>
  <c r="H282" i="4"/>
  <c r="H283" i="4"/>
  <c r="H284" i="4"/>
  <c r="H285" i="4"/>
  <c r="H286" i="4"/>
  <c r="H287" i="4"/>
  <c r="H288" i="4"/>
  <c r="H279" i="4"/>
  <c r="J276" i="4"/>
  <c r="I281" i="4" s="1"/>
  <c r="B276" i="4"/>
  <c r="F494" i="5"/>
  <c r="B494" i="5"/>
  <c r="F516" i="5"/>
  <c r="F507" i="5"/>
  <c r="F506" i="5"/>
  <c r="F498" i="5"/>
  <c r="F497" i="5"/>
  <c r="L119" i="18" l="1"/>
  <c r="J120" i="18"/>
  <c r="F499" i="5"/>
  <c r="F536" i="5"/>
  <c r="F509" i="5"/>
  <c r="I290" i="4"/>
  <c r="F500" i="5"/>
  <c r="F501" i="5" s="1"/>
  <c r="F502" i="5" s="1"/>
  <c r="I296" i="4"/>
  <c r="I300" i="4"/>
  <c r="I276" i="4"/>
  <c r="I294" i="4"/>
  <c r="I298" i="4"/>
  <c r="I293" i="4"/>
  <c r="I295" i="4"/>
  <c r="I297" i="4"/>
  <c r="I299" i="4"/>
  <c r="F527" i="5"/>
  <c r="F528" i="5" s="1"/>
  <c r="F529" i="5" s="1"/>
  <c r="I279" i="4"/>
  <c r="I288" i="4"/>
  <c r="I286" i="4"/>
  <c r="I284" i="4"/>
  <c r="I282" i="4"/>
  <c r="I280" i="4"/>
  <c r="I287" i="4"/>
  <c r="I285" i="4"/>
  <c r="I283" i="4"/>
  <c r="J121" i="18" l="1"/>
  <c r="L120" i="18"/>
  <c r="F518" i="5"/>
  <c r="F545" i="5"/>
  <c r="F490" i="5"/>
  <c r="E482" i="5"/>
  <c r="F482" i="5" s="1"/>
  <c r="E481" i="5"/>
  <c r="F481" i="5" s="1"/>
  <c r="E480" i="5"/>
  <c r="F480" i="5" s="1"/>
  <c r="E479" i="5"/>
  <c r="F479" i="5" s="1"/>
  <c r="E478" i="5"/>
  <c r="F478" i="5" s="1"/>
  <c r="E477" i="5"/>
  <c r="F477" i="5" s="1"/>
  <c r="E476" i="5"/>
  <c r="F476" i="5" s="1"/>
  <c r="E475" i="5"/>
  <c r="F475" i="5" s="1"/>
  <c r="E474" i="5"/>
  <c r="F474" i="5" s="1"/>
  <c r="F466" i="5"/>
  <c r="E465" i="5"/>
  <c r="F465" i="5" s="1"/>
  <c r="E464" i="5"/>
  <c r="F464" i="5" s="1"/>
  <c r="F461" i="5"/>
  <c r="B461" i="5"/>
  <c r="E443" i="5"/>
  <c r="F443" i="5" s="1"/>
  <c r="E442" i="5"/>
  <c r="F442" i="5" s="1"/>
  <c r="E444" i="5"/>
  <c r="F444" i="5" s="1"/>
  <c r="E445" i="5"/>
  <c r="F445" i="5" s="1"/>
  <c r="E446" i="5"/>
  <c r="F446" i="5" s="1"/>
  <c r="E447" i="5"/>
  <c r="F447" i="5" s="1"/>
  <c r="E448" i="5"/>
  <c r="F448" i="5" s="1"/>
  <c r="E449" i="5"/>
  <c r="F449" i="5" s="1"/>
  <c r="E441" i="5"/>
  <c r="F441" i="5" s="1"/>
  <c r="F457" i="5"/>
  <c r="F433" i="5"/>
  <c r="E432" i="5"/>
  <c r="F432" i="5" s="1"/>
  <c r="E431" i="5"/>
  <c r="F431" i="5" s="1"/>
  <c r="F428" i="5"/>
  <c r="B428" i="5"/>
  <c r="E1045" i="4"/>
  <c r="H1045" i="4" s="1"/>
  <c r="E1044" i="4"/>
  <c r="H1044" i="4" s="1"/>
  <c r="E1043" i="4"/>
  <c r="H1043" i="4" s="1"/>
  <c r="E1042" i="4"/>
  <c r="H1042" i="4" s="1"/>
  <c r="G168" i="3"/>
  <c r="J122" i="18" l="1"/>
  <c r="L121" i="18"/>
  <c r="G38" i="3"/>
  <c r="H38" i="3"/>
  <c r="G37" i="3"/>
  <c r="H37" i="3"/>
  <c r="H1049" i="4"/>
  <c r="F434" i="5"/>
  <c r="F435" i="5" s="1"/>
  <c r="F436" i="5" s="1"/>
  <c r="F437" i="5" s="1"/>
  <c r="F467" i="5"/>
  <c r="F468" i="5" s="1"/>
  <c r="F469" i="5" s="1"/>
  <c r="F470" i="5" s="1"/>
  <c r="F450" i="5"/>
  <c r="F483" i="5"/>
  <c r="J123" i="18" l="1"/>
  <c r="L122" i="18"/>
  <c r="F459" i="5"/>
  <c r="G459" i="5" s="1"/>
  <c r="F492" i="5"/>
  <c r="L123" i="18" l="1"/>
  <c r="J124" i="18"/>
  <c r="G492" i="5"/>
  <c r="I492" i="5" s="1"/>
  <c r="G491" i="5"/>
  <c r="G123" i="3"/>
  <c r="H123" i="3"/>
  <c r="G122" i="3"/>
  <c r="H122" i="3"/>
  <c r="J836" i="4"/>
  <c r="I846" i="4" s="1"/>
  <c r="B836" i="4"/>
  <c r="E415" i="5"/>
  <c r="F415" i="5" s="1"/>
  <c r="E414" i="5"/>
  <c r="F414" i="5" s="1"/>
  <c r="F424" i="5"/>
  <c r="F416" i="5"/>
  <c r="F406" i="5"/>
  <c r="E405" i="5"/>
  <c r="F405" i="5" s="1"/>
  <c r="E404" i="5"/>
  <c r="F404" i="5" s="1"/>
  <c r="F401" i="5"/>
  <c r="B401" i="5"/>
  <c r="A10" i="9"/>
  <c r="F4" i="9"/>
  <c r="F3" i="9"/>
  <c r="F2" i="9"/>
  <c r="B5" i="9"/>
  <c r="B4" i="9"/>
  <c r="B3" i="9"/>
  <c r="J125" i="18" l="1"/>
  <c r="L124" i="18"/>
  <c r="B10" i="9"/>
  <c r="G121" i="3"/>
  <c r="H121" i="3"/>
  <c r="I839" i="4"/>
  <c r="I847" i="4"/>
  <c r="F407" i="5"/>
  <c r="F408" i="5" s="1"/>
  <c r="F409" i="5" s="1"/>
  <c r="F410" i="5" s="1"/>
  <c r="F417" i="5"/>
  <c r="I823" i="4"/>
  <c r="F146" i="3"/>
  <c r="I843" i="4"/>
  <c r="I842" i="4"/>
  <c r="I845" i="4"/>
  <c r="I841" i="4"/>
  <c r="I844" i="4"/>
  <c r="I840" i="4"/>
  <c r="L125" i="18" l="1"/>
  <c r="J126" i="18"/>
  <c r="H117" i="3"/>
  <c r="F426" i="5"/>
  <c r="J127" i="18" l="1"/>
  <c r="L126" i="18"/>
  <c r="G146" i="3"/>
  <c r="H146" i="3"/>
  <c r="L127" i="18" l="1"/>
  <c r="J128" i="18"/>
  <c r="I72" i="3"/>
  <c r="J72" i="3" s="1"/>
  <c r="I88" i="3"/>
  <c r="J88" i="3" s="1"/>
  <c r="I115" i="3"/>
  <c r="J115" i="3" s="1"/>
  <c r="I158" i="3"/>
  <c r="J158" i="3" s="1"/>
  <c r="I194" i="3"/>
  <c r="J194" i="3" s="1"/>
  <c r="I209" i="3"/>
  <c r="J209" i="3" s="1"/>
  <c r="I221" i="3"/>
  <c r="J221" i="3" s="1"/>
  <c r="I231" i="3"/>
  <c r="J231" i="3" s="1"/>
  <c r="I245" i="3"/>
  <c r="J245" i="3" s="1"/>
  <c r="I259" i="3"/>
  <c r="J259" i="3" s="1"/>
  <c r="I274" i="3"/>
  <c r="J274" i="3" s="1"/>
  <c r="K274" i="3" s="1"/>
  <c r="I296" i="3"/>
  <c r="J296" i="3" s="1"/>
  <c r="K296" i="3" s="1"/>
  <c r="I318" i="3"/>
  <c r="J318" i="3" s="1"/>
  <c r="K318" i="3" s="1"/>
  <c r="I329" i="3"/>
  <c r="J329" i="3" s="1"/>
  <c r="K329" i="3" s="1"/>
  <c r="I340" i="3"/>
  <c r="J340" i="3" s="1"/>
  <c r="K340" i="3" s="1"/>
  <c r="I348" i="3"/>
  <c r="J348" i="3" s="1"/>
  <c r="K348" i="3" s="1"/>
  <c r="I372" i="3"/>
  <c r="J372" i="3" s="1"/>
  <c r="K372" i="3" s="1"/>
  <c r="I390" i="3"/>
  <c r="J390" i="3" s="1"/>
  <c r="K390" i="3" s="1"/>
  <c r="I366" i="3"/>
  <c r="J366" i="3" s="1"/>
  <c r="I307" i="3"/>
  <c r="J307" i="3" s="1"/>
  <c r="I280" i="3"/>
  <c r="J280" i="3" s="1"/>
  <c r="I227" i="3"/>
  <c r="J227" i="3" s="1"/>
  <c r="I176" i="3"/>
  <c r="I146" i="3"/>
  <c r="J146" i="3" s="1"/>
  <c r="K146" i="3" s="1"/>
  <c r="I119" i="3"/>
  <c r="J119" i="3" s="1"/>
  <c r="J118" i="3" s="1"/>
  <c r="I83" i="3"/>
  <c r="J83" i="3" s="1"/>
  <c r="I43" i="3"/>
  <c r="J43" i="3" s="1"/>
  <c r="I37" i="3"/>
  <c r="J37" i="3" s="1"/>
  <c r="I49" i="3"/>
  <c r="I73" i="3"/>
  <c r="J73" i="3" s="1"/>
  <c r="I89" i="3"/>
  <c r="J89" i="3" s="1"/>
  <c r="I123" i="3"/>
  <c r="J123" i="3" s="1"/>
  <c r="I166" i="3"/>
  <c r="J166" i="3" s="1"/>
  <c r="I195" i="3"/>
  <c r="J195" i="3" s="1"/>
  <c r="I214" i="3"/>
  <c r="J214" i="3" s="1"/>
  <c r="I222" i="3"/>
  <c r="J222" i="3" s="1"/>
  <c r="I232" i="3"/>
  <c r="J232" i="3" s="1"/>
  <c r="I246" i="3"/>
  <c r="J246" i="3" s="1"/>
  <c r="I260" i="3"/>
  <c r="J260" i="3" s="1"/>
  <c r="I275" i="3"/>
  <c r="J275" i="3" s="1"/>
  <c r="K275" i="3" s="1"/>
  <c r="I308" i="3"/>
  <c r="J308" i="3" s="1"/>
  <c r="K308" i="3" s="1"/>
  <c r="I319" i="3"/>
  <c r="J319" i="3" s="1"/>
  <c r="K319" i="3" s="1"/>
  <c r="I330" i="3"/>
  <c r="J330" i="3" s="1"/>
  <c r="K330" i="3" s="1"/>
  <c r="I341" i="3"/>
  <c r="J341" i="3" s="1"/>
  <c r="K341" i="3" s="1"/>
  <c r="I352" i="3"/>
  <c r="J352" i="3" s="1"/>
  <c r="K352" i="3" s="1"/>
  <c r="I373" i="3"/>
  <c r="J373" i="3" s="1"/>
  <c r="K373" i="3" s="1"/>
  <c r="I398" i="3"/>
  <c r="I363" i="3"/>
  <c r="J363" i="3" s="1"/>
  <c r="K363" i="3" s="1"/>
  <c r="I303" i="3"/>
  <c r="J303" i="3" s="1"/>
  <c r="K303" i="3" s="1"/>
  <c r="I264" i="3"/>
  <c r="J264" i="3" s="1"/>
  <c r="I213" i="3"/>
  <c r="J213" i="3" s="1"/>
  <c r="I172" i="3"/>
  <c r="J172" i="3" s="1"/>
  <c r="I145" i="3"/>
  <c r="J145" i="3" s="1"/>
  <c r="I114" i="3"/>
  <c r="J114" i="3" s="1"/>
  <c r="I77" i="3"/>
  <c r="J77" i="3" s="1"/>
  <c r="I22" i="3"/>
  <c r="J22" i="3" s="1"/>
  <c r="I30" i="3"/>
  <c r="I38" i="3"/>
  <c r="J38" i="3" s="1"/>
  <c r="I50" i="3"/>
  <c r="J50" i="3" s="1"/>
  <c r="I74" i="3"/>
  <c r="J74" i="3" s="1"/>
  <c r="I101" i="3"/>
  <c r="J101" i="3" s="1"/>
  <c r="I128" i="3"/>
  <c r="J128" i="3" s="1"/>
  <c r="I167" i="3"/>
  <c r="J167" i="3" s="1"/>
  <c r="I196" i="3"/>
  <c r="J196" i="3" s="1"/>
  <c r="I215" i="3"/>
  <c r="J215" i="3" s="1"/>
  <c r="I223" i="3"/>
  <c r="J223" i="3" s="1"/>
  <c r="I233" i="3"/>
  <c r="J233" i="3" s="1"/>
  <c r="I247" i="3"/>
  <c r="J247" i="3" s="1"/>
  <c r="I268" i="3"/>
  <c r="J268" i="3" s="1"/>
  <c r="K268" i="3" s="1"/>
  <c r="I281" i="3"/>
  <c r="J281" i="3" s="1"/>
  <c r="I309" i="3"/>
  <c r="J309" i="3" s="1"/>
  <c r="K309" i="3" s="1"/>
  <c r="I320" i="3"/>
  <c r="J320" i="3" s="1"/>
  <c r="K320" i="3" s="1"/>
  <c r="I331" i="3"/>
  <c r="J331" i="3" s="1"/>
  <c r="K331" i="3" s="1"/>
  <c r="I342" i="3"/>
  <c r="J342" i="3" s="1"/>
  <c r="K342" i="3" s="1"/>
  <c r="I353" i="3"/>
  <c r="J353" i="3" s="1"/>
  <c r="K353" i="3" s="1"/>
  <c r="I374" i="3"/>
  <c r="J374" i="3" s="1"/>
  <c r="K374" i="3" s="1"/>
  <c r="I394" i="3"/>
  <c r="J394" i="3" s="1"/>
  <c r="K394" i="3" s="1"/>
  <c r="I362" i="3"/>
  <c r="J362" i="3" s="1"/>
  <c r="I302" i="3"/>
  <c r="J302" i="3" s="1"/>
  <c r="I267" i="3"/>
  <c r="J267" i="3" s="1"/>
  <c r="I207" i="3"/>
  <c r="J207" i="3" s="1"/>
  <c r="I171" i="3"/>
  <c r="J171" i="3" s="1"/>
  <c r="I141" i="3"/>
  <c r="J141" i="3" s="1"/>
  <c r="I111" i="3"/>
  <c r="J111" i="3" s="1"/>
  <c r="I71" i="3"/>
  <c r="J71" i="3" s="1"/>
  <c r="I23" i="3"/>
  <c r="J23" i="3" s="1"/>
  <c r="I31" i="3"/>
  <c r="J31" i="3" s="1"/>
  <c r="I39" i="3"/>
  <c r="J39" i="3" s="1"/>
  <c r="I56" i="3"/>
  <c r="J56" i="3" s="1"/>
  <c r="I75" i="3"/>
  <c r="J75" i="3" s="1"/>
  <c r="I102" i="3"/>
  <c r="J102" i="3" s="1"/>
  <c r="I129" i="3"/>
  <c r="J129" i="3" s="1"/>
  <c r="I168" i="3"/>
  <c r="J168" i="3" s="1"/>
  <c r="I202" i="3"/>
  <c r="J202" i="3" s="1"/>
  <c r="I216" i="3"/>
  <c r="J216" i="3" s="1"/>
  <c r="I224" i="3"/>
  <c r="J224" i="3" s="1"/>
  <c r="I234" i="3"/>
  <c r="J234" i="3" s="1"/>
  <c r="I248" i="3"/>
  <c r="J248" i="3" s="1"/>
  <c r="I269" i="3"/>
  <c r="J269" i="3" s="1"/>
  <c r="I291" i="3"/>
  <c r="J291" i="3" s="1"/>
  <c r="K291" i="3" s="1"/>
  <c r="I310" i="3"/>
  <c r="J310" i="3" s="1"/>
  <c r="K310" i="3" s="1"/>
  <c r="I321" i="3"/>
  <c r="J321" i="3" s="1"/>
  <c r="K321" i="3" s="1"/>
  <c r="I332" i="3"/>
  <c r="J332" i="3" s="1"/>
  <c r="K332" i="3" s="1"/>
  <c r="I343" i="3"/>
  <c r="J343" i="3" s="1"/>
  <c r="K343" i="3" s="1"/>
  <c r="I357" i="3"/>
  <c r="J357" i="3" s="1"/>
  <c r="K357" i="3" s="1"/>
  <c r="I375" i="3"/>
  <c r="J375" i="3" s="1"/>
  <c r="I393" i="3"/>
  <c r="J393" i="3" s="1"/>
  <c r="I356" i="3"/>
  <c r="J356" i="3" s="1"/>
  <c r="I299" i="3"/>
  <c r="J299" i="3" s="1"/>
  <c r="J298" i="3" s="1"/>
  <c r="I263" i="3"/>
  <c r="J263" i="3" s="1"/>
  <c r="J262" i="3" s="1"/>
  <c r="I201" i="3"/>
  <c r="J201" i="3" s="1"/>
  <c r="I165" i="3"/>
  <c r="J165" i="3" s="1"/>
  <c r="I140" i="3"/>
  <c r="J140" i="3" s="1"/>
  <c r="J139" i="3" s="1"/>
  <c r="I104" i="3"/>
  <c r="J104" i="3" s="1"/>
  <c r="I67" i="3"/>
  <c r="J67" i="3" s="1"/>
  <c r="I24" i="3"/>
  <c r="J24" i="3" s="1"/>
  <c r="I32" i="3"/>
  <c r="J32" i="3" s="1"/>
  <c r="I40" i="3"/>
  <c r="I57" i="3"/>
  <c r="J57" i="3" s="1"/>
  <c r="I78" i="3"/>
  <c r="J78" i="3" s="1"/>
  <c r="I105" i="3"/>
  <c r="J105" i="3" s="1"/>
  <c r="I133" i="3"/>
  <c r="J133" i="3" s="1"/>
  <c r="I186" i="3"/>
  <c r="J186" i="3" s="1"/>
  <c r="I203" i="3"/>
  <c r="J203" i="3" s="1"/>
  <c r="I217" i="3"/>
  <c r="J217" i="3" s="1"/>
  <c r="I225" i="3"/>
  <c r="J225" i="3" s="1"/>
  <c r="I235" i="3"/>
  <c r="I252" i="3"/>
  <c r="J252" i="3" s="1"/>
  <c r="I270" i="3"/>
  <c r="J270" i="3" s="1"/>
  <c r="I292" i="3"/>
  <c r="J292" i="3" s="1"/>
  <c r="K292" i="3" s="1"/>
  <c r="I311" i="3"/>
  <c r="J311" i="3" s="1"/>
  <c r="K311" i="3" s="1"/>
  <c r="I325" i="3"/>
  <c r="J325" i="3" s="1"/>
  <c r="K325" i="3" s="1"/>
  <c r="I333" i="3"/>
  <c r="J333" i="3" s="1"/>
  <c r="K333" i="3" s="1"/>
  <c r="I344" i="3"/>
  <c r="J344" i="3" s="1"/>
  <c r="K344" i="3" s="1"/>
  <c r="I358" i="3"/>
  <c r="J358" i="3" s="1"/>
  <c r="K358" i="3" s="1"/>
  <c r="I379" i="3"/>
  <c r="J379" i="3" s="1"/>
  <c r="K379" i="3" s="1"/>
  <c r="I388" i="3"/>
  <c r="J388" i="3" s="1"/>
  <c r="I351" i="3"/>
  <c r="J351" i="3" s="1"/>
  <c r="I290" i="3"/>
  <c r="J290" i="3" s="1"/>
  <c r="K290" i="3" s="1"/>
  <c r="I257" i="3"/>
  <c r="J257" i="3" s="1"/>
  <c r="I193" i="3"/>
  <c r="J193" i="3" s="1"/>
  <c r="I161" i="3"/>
  <c r="J161" i="3" s="1"/>
  <c r="J160" i="3" s="1"/>
  <c r="I136" i="3"/>
  <c r="J136" i="3" s="1"/>
  <c r="I100" i="3"/>
  <c r="J100" i="3" s="1"/>
  <c r="I65" i="3"/>
  <c r="J65" i="3" s="1"/>
  <c r="I25" i="3"/>
  <c r="I33" i="3"/>
  <c r="J33" i="3" s="1"/>
  <c r="I20" i="3"/>
  <c r="J20" i="3" s="1"/>
  <c r="I59" i="3"/>
  <c r="J59" i="3" s="1"/>
  <c r="I79" i="3"/>
  <c r="J79" i="3" s="1"/>
  <c r="I106" i="3"/>
  <c r="J106" i="3" s="1"/>
  <c r="I137" i="3"/>
  <c r="J137" i="3" s="1"/>
  <c r="I187" i="3"/>
  <c r="J187" i="3" s="1"/>
  <c r="I204" i="3"/>
  <c r="J204" i="3" s="1"/>
  <c r="I218" i="3"/>
  <c r="J218" i="3" s="1"/>
  <c r="I228" i="3"/>
  <c r="J228" i="3" s="1"/>
  <c r="I236" i="3"/>
  <c r="J236" i="3" s="1"/>
  <c r="I253" i="3"/>
  <c r="J253" i="3" s="1"/>
  <c r="I271" i="3"/>
  <c r="J271" i="3" s="1"/>
  <c r="K271" i="3" s="1"/>
  <c r="I293" i="3"/>
  <c r="J293" i="3" s="1"/>
  <c r="K293" i="3" s="1"/>
  <c r="I315" i="3"/>
  <c r="J315" i="3" s="1"/>
  <c r="K315" i="3" s="1"/>
  <c r="I326" i="3"/>
  <c r="J326" i="3" s="1"/>
  <c r="K326" i="3" s="1"/>
  <c r="I334" i="3"/>
  <c r="J334" i="3" s="1"/>
  <c r="K334" i="3" s="1"/>
  <c r="I345" i="3"/>
  <c r="J345" i="3" s="1"/>
  <c r="K345" i="3" s="1"/>
  <c r="I359" i="3"/>
  <c r="J359" i="3" s="1"/>
  <c r="K359" i="3" s="1"/>
  <c r="I384" i="3"/>
  <c r="J384" i="3" s="1"/>
  <c r="K384" i="3" s="1"/>
  <c r="I383" i="3"/>
  <c r="J383" i="3" s="1"/>
  <c r="I337" i="3"/>
  <c r="J337" i="3" s="1"/>
  <c r="I288" i="3"/>
  <c r="J288" i="3" s="1"/>
  <c r="I251" i="3"/>
  <c r="J251" i="3" s="1"/>
  <c r="I185" i="3"/>
  <c r="J185" i="3" s="1"/>
  <c r="I155" i="3"/>
  <c r="J155" i="3" s="1"/>
  <c r="I132" i="3"/>
  <c r="J132" i="3" s="1"/>
  <c r="J131" i="3" s="1"/>
  <c r="I96" i="3"/>
  <c r="J96" i="3" s="1"/>
  <c r="I55" i="3"/>
  <c r="J55" i="3" s="1"/>
  <c r="I26" i="3"/>
  <c r="I34" i="3"/>
  <c r="J34" i="3" s="1"/>
  <c r="I21" i="3"/>
  <c r="J21" i="3" s="1"/>
  <c r="I60" i="3"/>
  <c r="J60" i="3" s="1"/>
  <c r="I84" i="3"/>
  <c r="J84" i="3" s="1"/>
  <c r="I107" i="3"/>
  <c r="J107" i="3" s="1"/>
  <c r="I156" i="3"/>
  <c r="I188" i="3"/>
  <c r="J188" i="3" s="1"/>
  <c r="I205" i="3"/>
  <c r="J205" i="3" s="1"/>
  <c r="I219" i="3"/>
  <c r="J219" i="3" s="1"/>
  <c r="K219" i="3" s="1"/>
  <c r="I229" i="3"/>
  <c r="J229" i="3" s="1"/>
  <c r="I240" i="3"/>
  <c r="J240" i="3" s="1"/>
  <c r="I254" i="3"/>
  <c r="I272" i="3"/>
  <c r="J272" i="3" s="1"/>
  <c r="K272" i="3" s="1"/>
  <c r="I294" i="3"/>
  <c r="J294" i="3" s="1"/>
  <c r="K294" i="3" s="1"/>
  <c r="I316" i="3"/>
  <c r="J316" i="3" s="1"/>
  <c r="K316" i="3" s="1"/>
  <c r="I327" i="3"/>
  <c r="J327" i="3" s="1"/>
  <c r="K327" i="3" s="1"/>
  <c r="I338" i="3"/>
  <c r="J338" i="3" s="1"/>
  <c r="K338" i="3" s="1"/>
  <c r="I346" i="3"/>
  <c r="J346" i="3" s="1"/>
  <c r="K346" i="3" s="1"/>
  <c r="I367" i="3"/>
  <c r="J367" i="3" s="1"/>
  <c r="K367" i="3" s="1"/>
  <c r="I385" i="3"/>
  <c r="J385" i="3" s="1"/>
  <c r="K385" i="3" s="1"/>
  <c r="I378" i="3"/>
  <c r="J378" i="3" s="1"/>
  <c r="I324" i="3"/>
  <c r="J324" i="3" s="1"/>
  <c r="K324" i="3" s="1"/>
  <c r="I284" i="3"/>
  <c r="J284" i="3" s="1"/>
  <c r="K284" i="3" s="1"/>
  <c r="I244" i="3"/>
  <c r="I180" i="3"/>
  <c r="I152" i="3"/>
  <c r="J152" i="3" s="1"/>
  <c r="J151" i="3" s="1"/>
  <c r="I127" i="3"/>
  <c r="I94" i="3"/>
  <c r="J94" i="3" s="1"/>
  <c r="J92" i="3" s="1"/>
  <c r="I48" i="3"/>
  <c r="J48" i="3" s="1"/>
  <c r="I27" i="3"/>
  <c r="I35" i="3"/>
  <c r="J35" i="3" s="1"/>
  <c r="I19" i="3"/>
  <c r="J19" i="3" s="1"/>
  <c r="I61" i="3"/>
  <c r="J61" i="3" s="1"/>
  <c r="I85" i="3"/>
  <c r="J85" i="3" s="1"/>
  <c r="I112" i="3"/>
  <c r="J112" i="3" s="1"/>
  <c r="I157" i="3"/>
  <c r="J157" i="3" s="1"/>
  <c r="I189" i="3"/>
  <c r="J189" i="3" s="1"/>
  <c r="I208" i="3"/>
  <c r="J208" i="3" s="1"/>
  <c r="I220" i="3"/>
  <c r="J220" i="3" s="1"/>
  <c r="I230" i="3"/>
  <c r="J230" i="3" s="1"/>
  <c r="I241" i="3"/>
  <c r="J241" i="3" s="1"/>
  <c r="I258" i="3"/>
  <c r="J258" i="3" s="1"/>
  <c r="I273" i="3"/>
  <c r="J273" i="3" s="1"/>
  <c r="K273" i="3" s="1"/>
  <c r="I295" i="3"/>
  <c r="J295" i="3" s="1"/>
  <c r="K295" i="3" s="1"/>
  <c r="I317" i="3"/>
  <c r="J317" i="3" s="1"/>
  <c r="K317" i="3" s="1"/>
  <c r="I328" i="3"/>
  <c r="J328" i="3" s="1"/>
  <c r="I339" i="3"/>
  <c r="J339" i="3" s="1"/>
  <c r="K339" i="3" s="1"/>
  <c r="I347" i="3"/>
  <c r="J347" i="3" s="1"/>
  <c r="K347" i="3" s="1"/>
  <c r="I368" i="3"/>
  <c r="J368" i="3" s="1"/>
  <c r="K368" i="3" s="1"/>
  <c r="I389" i="3"/>
  <c r="J389" i="3" s="1"/>
  <c r="K389" i="3" s="1"/>
  <c r="I371" i="3"/>
  <c r="J371" i="3" s="1"/>
  <c r="K371" i="3" s="1"/>
  <c r="I314" i="3"/>
  <c r="J314" i="3" s="1"/>
  <c r="I283" i="3"/>
  <c r="J283" i="3" s="1"/>
  <c r="I239" i="3"/>
  <c r="J239" i="3" s="1"/>
  <c r="I177" i="3"/>
  <c r="I149" i="3"/>
  <c r="J149" i="3" s="1"/>
  <c r="J148" i="3" s="1"/>
  <c r="I122" i="3"/>
  <c r="J122" i="3" s="1"/>
  <c r="I87" i="3"/>
  <c r="J87" i="3" s="1"/>
  <c r="I44" i="3"/>
  <c r="J44" i="3" s="1"/>
  <c r="I28" i="3"/>
  <c r="I36" i="3"/>
  <c r="I10" i="3"/>
  <c r="I15" i="3"/>
  <c r="I14" i="3"/>
  <c r="N11" i="12"/>
  <c r="N10" i="12"/>
  <c r="B11" i="12"/>
  <c r="B10" i="12"/>
  <c r="J129" i="18" l="1"/>
  <c r="L128" i="18"/>
  <c r="J121" i="3"/>
  <c r="J192" i="3"/>
  <c r="J191" i="3" s="1"/>
  <c r="J170" i="3"/>
  <c r="J199" i="3"/>
  <c r="J164" i="3"/>
  <c r="J238" i="3"/>
  <c r="J323" i="3"/>
  <c r="K328" i="3"/>
  <c r="J361" i="3"/>
  <c r="K362" i="3"/>
  <c r="J278" i="3"/>
  <c r="K283" i="3"/>
  <c r="J377" i="3"/>
  <c r="K378" i="3"/>
  <c r="J69" i="3"/>
  <c r="J256" i="3"/>
  <c r="J355" i="3"/>
  <c r="K356" i="3"/>
  <c r="J109" i="3"/>
  <c r="J313" i="3"/>
  <c r="K314" i="3"/>
  <c r="J184" i="3"/>
  <c r="J63" i="3"/>
  <c r="J392" i="3"/>
  <c r="K393" i="3"/>
  <c r="J306" i="3"/>
  <c r="K307" i="3"/>
  <c r="J350" i="3"/>
  <c r="K351" i="3"/>
  <c r="J370" i="3"/>
  <c r="K375" i="3"/>
  <c r="J42" i="3"/>
  <c r="J365" i="3"/>
  <c r="K366" i="3"/>
  <c r="J286" i="3"/>
  <c r="J387" i="3"/>
  <c r="K388" i="3"/>
  <c r="J81" i="3"/>
  <c r="J336" i="3"/>
  <c r="K337" i="3"/>
  <c r="J98" i="3"/>
  <c r="J266" i="3"/>
  <c r="J117" i="3"/>
  <c r="J53" i="3"/>
  <c r="J382" i="3"/>
  <c r="K383" i="3"/>
  <c r="J135" i="3"/>
  <c r="J301" i="3"/>
  <c r="K302" i="3"/>
  <c r="H166" i="4"/>
  <c r="J130" i="18" l="1"/>
  <c r="L129" i="18"/>
  <c r="K361" i="3"/>
  <c r="K301" i="3"/>
  <c r="K323" i="3"/>
  <c r="K392" i="3"/>
  <c r="K370" i="3"/>
  <c r="K355" i="3"/>
  <c r="K336" i="3"/>
  <c r="K382" i="3"/>
  <c r="K377" i="3"/>
  <c r="K387" i="3"/>
  <c r="K350" i="3"/>
  <c r="K313" i="3"/>
  <c r="K365" i="3"/>
  <c r="K306" i="3"/>
  <c r="J163" i="3"/>
  <c r="J277" i="3"/>
  <c r="J91" i="3"/>
  <c r="J381" i="3"/>
  <c r="J305" i="3"/>
  <c r="J52" i="3"/>
  <c r="H1483" i="4"/>
  <c r="I1480" i="4" s="1"/>
  <c r="H1478" i="4"/>
  <c r="I1475" i="4" s="1"/>
  <c r="G253" i="3"/>
  <c r="E388" i="5"/>
  <c r="F388" i="5" s="1"/>
  <c r="E377" i="5"/>
  <c r="F377" i="5" s="1"/>
  <c r="F397" i="5"/>
  <c r="F389" i="5"/>
  <c r="E387" i="5"/>
  <c r="F387" i="5" s="1"/>
  <c r="E386" i="5"/>
  <c r="F386" i="5" s="1"/>
  <c r="F378" i="5"/>
  <c r="E376" i="5"/>
  <c r="F376" i="5" s="1"/>
  <c r="F373" i="5"/>
  <c r="B373" i="5"/>
  <c r="H1473" i="4"/>
  <c r="I1470" i="4" s="1"/>
  <c r="G252" i="3"/>
  <c r="H897" i="4"/>
  <c r="H898" i="4"/>
  <c r="H899" i="4"/>
  <c r="H900" i="4"/>
  <c r="H901" i="4"/>
  <c r="H902" i="4"/>
  <c r="H903" i="4"/>
  <c r="H904" i="4"/>
  <c r="H905" i="4"/>
  <c r="H906" i="4"/>
  <c r="H907" i="4"/>
  <c r="H908" i="4"/>
  <c r="H909" i="4"/>
  <c r="H910" i="4"/>
  <c r="H911" i="4"/>
  <c r="H896" i="4"/>
  <c r="F892" i="4"/>
  <c r="H892" i="4" s="1"/>
  <c r="H876" i="4"/>
  <c r="F878" i="4"/>
  <c r="H878" i="4" s="1"/>
  <c r="F879" i="4"/>
  <c r="H879" i="4" s="1"/>
  <c r="F880" i="4"/>
  <c r="H880" i="4" s="1"/>
  <c r="F881" i="4"/>
  <c r="H881" i="4" s="1"/>
  <c r="F882" i="4"/>
  <c r="H882" i="4" s="1"/>
  <c r="F883" i="4"/>
  <c r="H883" i="4" s="1"/>
  <c r="F884" i="4"/>
  <c r="H884" i="4" s="1"/>
  <c r="F885" i="4"/>
  <c r="H885" i="4" s="1"/>
  <c r="F886" i="4"/>
  <c r="H886" i="4" s="1"/>
  <c r="F887" i="4"/>
  <c r="H887" i="4" s="1"/>
  <c r="F888" i="4"/>
  <c r="H888" i="4" s="1"/>
  <c r="F889" i="4"/>
  <c r="H889" i="4" s="1"/>
  <c r="F890" i="4"/>
  <c r="H890" i="4" s="1"/>
  <c r="F891" i="4"/>
  <c r="H891" i="4" s="1"/>
  <c r="F877" i="4"/>
  <c r="H877" i="4" s="1"/>
  <c r="H854" i="4"/>
  <c r="H856" i="4"/>
  <c r="H857" i="4"/>
  <c r="H858" i="4"/>
  <c r="H859" i="4"/>
  <c r="H860" i="4"/>
  <c r="H861" i="4"/>
  <c r="H862" i="4"/>
  <c r="H863" i="4"/>
  <c r="H864" i="4"/>
  <c r="H865" i="4"/>
  <c r="H866" i="4"/>
  <c r="H867" i="4"/>
  <c r="H868" i="4"/>
  <c r="H869" i="4"/>
  <c r="H855" i="4"/>
  <c r="H802" i="4"/>
  <c r="F804" i="4"/>
  <c r="H804" i="4" s="1"/>
  <c r="F805" i="4"/>
  <c r="H805" i="4" s="1"/>
  <c r="F806" i="4"/>
  <c r="H806" i="4" s="1"/>
  <c r="F807" i="4"/>
  <c r="H807" i="4" s="1"/>
  <c r="F808" i="4"/>
  <c r="H808" i="4" s="1"/>
  <c r="F809" i="4"/>
  <c r="H809" i="4" s="1"/>
  <c r="F810" i="4"/>
  <c r="H810" i="4" s="1"/>
  <c r="F811" i="4"/>
  <c r="H811" i="4" s="1"/>
  <c r="F812" i="4"/>
  <c r="H812" i="4" s="1"/>
  <c r="F813" i="4"/>
  <c r="H813" i="4" s="1"/>
  <c r="F814" i="4"/>
  <c r="H814" i="4" s="1"/>
  <c r="F815" i="4"/>
  <c r="H815" i="4" s="1"/>
  <c r="F816" i="4"/>
  <c r="H816" i="4" s="1"/>
  <c r="F817" i="4"/>
  <c r="H817" i="4" s="1"/>
  <c r="F803" i="4"/>
  <c r="H803" i="4" s="1"/>
  <c r="H782" i="4"/>
  <c r="H784" i="4"/>
  <c r="H785" i="4"/>
  <c r="H786" i="4"/>
  <c r="H787" i="4"/>
  <c r="H788" i="4"/>
  <c r="H789" i="4"/>
  <c r="H790" i="4"/>
  <c r="H791" i="4"/>
  <c r="H792" i="4"/>
  <c r="H793" i="4"/>
  <c r="H794" i="4"/>
  <c r="H795" i="4"/>
  <c r="H796" i="4"/>
  <c r="H797" i="4"/>
  <c r="H783" i="4"/>
  <c r="F97" i="4"/>
  <c r="H97" i="4" s="1"/>
  <c r="F96" i="4"/>
  <c r="H96" i="4" s="1"/>
  <c r="F95" i="4"/>
  <c r="H95" i="4" s="1"/>
  <c r="F94" i="4"/>
  <c r="H94" i="4" s="1"/>
  <c r="F93" i="4"/>
  <c r="H93" i="4" s="1"/>
  <c r="F92" i="4"/>
  <c r="H92" i="4" s="1"/>
  <c r="F91" i="4"/>
  <c r="H91" i="4" s="1"/>
  <c r="F90" i="4"/>
  <c r="H90" i="4" s="1"/>
  <c r="F89" i="4"/>
  <c r="H89" i="4" s="1"/>
  <c r="F88" i="4"/>
  <c r="H88" i="4" s="1"/>
  <c r="F87" i="4"/>
  <c r="H87" i="4" s="1"/>
  <c r="F86" i="4"/>
  <c r="H86" i="4" s="1"/>
  <c r="F85" i="4"/>
  <c r="H85" i="4" s="1"/>
  <c r="F84" i="4"/>
  <c r="H84" i="4" s="1"/>
  <c r="F83" i="4"/>
  <c r="H83" i="4" s="1"/>
  <c r="F82" i="4"/>
  <c r="H82" i="4" s="1"/>
  <c r="H75" i="4"/>
  <c r="E187" i="4"/>
  <c r="E185" i="4"/>
  <c r="E183" i="4"/>
  <c r="H77" i="4"/>
  <c r="F73" i="4"/>
  <c r="E184" i="4" s="1"/>
  <c r="H71" i="4"/>
  <c r="E180" i="4"/>
  <c r="H70" i="4"/>
  <c r="E179" i="4"/>
  <c r="E178" i="4"/>
  <c r="H66" i="4"/>
  <c r="E174" i="4"/>
  <c r="E175" i="4"/>
  <c r="H65" i="4"/>
  <c r="H62" i="4"/>
  <c r="D1441" i="4"/>
  <c r="H258" i="4"/>
  <c r="H259" i="4"/>
  <c r="H260" i="4"/>
  <c r="H262" i="4"/>
  <c r="H159" i="4"/>
  <c r="I156" i="4" s="1"/>
  <c r="H2028" i="4"/>
  <c r="I2025" i="4" s="1"/>
  <c r="E358" i="5"/>
  <c r="F358" i="5" s="1"/>
  <c r="E359" i="5"/>
  <c r="F359" i="5" s="1"/>
  <c r="E348" i="5"/>
  <c r="F369" i="5"/>
  <c r="F361" i="5"/>
  <c r="F360" i="5"/>
  <c r="F350" i="5"/>
  <c r="F349" i="5"/>
  <c r="F345" i="5"/>
  <c r="B345" i="5"/>
  <c r="J131" i="18" l="1"/>
  <c r="L130" i="18"/>
  <c r="K381" i="3"/>
  <c r="K305" i="3"/>
  <c r="H72" i="4"/>
  <c r="E309" i="4"/>
  <c r="H309" i="4" s="1"/>
  <c r="F390" i="5"/>
  <c r="F348" i="5"/>
  <c r="F351" i="5" s="1"/>
  <c r="F352" i="5" s="1"/>
  <c r="F353" i="5" s="1"/>
  <c r="F354" i="5" s="1"/>
  <c r="H76" i="4"/>
  <c r="H73" i="4"/>
  <c r="H913" i="4"/>
  <c r="I873" i="4" s="1"/>
  <c r="F362" i="5"/>
  <c r="F379" i="5"/>
  <c r="F380" i="5" s="1"/>
  <c r="F381" i="5" s="1"/>
  <c r="F382" i="5" s="1"/>
  <c r="H68" i="4"/>
  <c r="E177" i="4"/>
  <c r="H69" i="4"/>
  <c r="H74" i="4"/>
  <c r="E173" i="4"/>
  <c r="E182" i="4"/>
  <c r="H67" i="4"/>
  <c r="H64" i="4"/>
  <c r="H63" i="4"/>
  <c r="E176" i="4"/>
  <c r="E181" i="4"/>
  <c r="E186" i="4"/>
  <c r="L131" i="18" l="1"/>
  <c r="J132" i="18"/>
  <c r="G40" i="9"/>
  <c r="F371" i="5"/>
  <c r="F399" i="5"/>
  <c r="H27" i="4"/>
  <c r="I24" i="4" s="1"/>
  <c r="F15" i="3" s="1"/>
  <c r="J24" i="4"/>
  <c r="B24" i="4"/>
  <c r="H22" i="4"/>
  <c r="I19" i="4" s="1"/>
  <c r="F14" i="3" s="1"/>
  <c r="J19" i="4"/>
  <c r="I22" i="4" s="1"/>
  <c r="B19" i="4"/>
  <c r="B17" i="4"/>
  <c r="E16" i="5"/>
  <c r="H15" i="4"/>
  <c r="J133" i="18" l="1"/>
  <c r="L132" i="18"/>
  <c r="G254" i="3"/>
  <c r="H254" i="3"/>
  <c r="G398" i="3"/>
  <c r="G397" i="3" s="1"/>
  <c r="G396" i="3" s="1"/>
  <c r="H398" i="3"/>
  <c r="I27" i="4"/>
  <c r="J134" i="18" l="1"/>
  <c r="L133" i="18"/>
  <c r="J254" i="3"/>
  <c r="J250" i="3" s="1"/>
  <c r="H250" i="3"/>
  <c r="J398" i="3"/>
  <c r="J397" i="3" s="1"/>
  <c r="J396" i="3" s="1"/>
  <c r="H397" i="3"/>
  <c r="E250" i="5"/>
  <c r="F250" i="5" s="1"/>
  <c r="J135" i="18" l="1"/>
  <c r="L134" i="18"/>
  <c r="H396" i="3"/>
  <c r="H361" i="4"/>
  <c r="I358" i="4" s="1"/>
  <c r="L135" i="18" l="1"/>
  <c r="J136" i="18"/>
  <c r="D656" i="4"/>
  <c r="H656" i="4" s="1"/>
  <c r="D654" i="4"/>
  <c r="H654" i="4" s="1"/>
  <c r="J651" i="4"/>
  <c r="I654" i="4" s="1"/>
  <c r="B651" i="4"/>
  <c r="H648" i="4"/>
  <c r="H646" i="4"/>
  <c r="J643" i="4"/>
  <c r="I646" i="4" s="1"/>
  <c r="B643" i="4"/>
  <c r="D640" i="4"/>
  <c r="H640" i="4" s="1"/>
  <c r="H632" i="4"/>
  <c r="G114" i="3"/>
  <c r="G115" i="3"/>
  <c r="H616" i="4"/>
  <c r="H602" i="4"/>
  <c r="H588" i="4"/>
  <c r="H580" i="4"/>
  <c r="H622" i="4"/>
  <c r="I619" i="4" s="1"/>
  <c r="J619" i="4"/>
  <c r="B619" i="4"/>
  <c r="H614" i="4"/>
  <c r="J611" i="4"/>
  <c r="I616" i="4" s="1"/>
  <c r="B611" i="4"/>
  <c r="H608" i="4"/>
  <c r="I605" i="4" s="1"/>
  <c r="J605" i="4"/>
  <c r="B605" i="4"/>
  <c r="G107" i="3"/>
  <c r="G106" i="3"/>
  <c r="G105" i="3"/>
  <c r="G104" i="3"/>
  <c r="H570" i="4"/>
  <c r="H562" i="4"/>
  <c r="J422" i="4"/>
  <c r="B422" i="4"/>
  <c r="E420" i="4"/>
  <c r="D420" i="4"/>
  <c r="E419" i="4"/>
  <c r="D419" i="4"/>
  <c r="E418" i="4"/>
  <c r="D418" i="4"/>
  <c r="E417" i="4"/>
  <c r="D417" i="4"/>
  <c r="J413" i="4"/>
  <c r="B413" i="4"/>
  <c r="F411" i="4"/>
  <c r="D411" i="4"/>
  <c r="F410" i="4"/>
  <c r="D410" i="4"/>
  <c r="F409" i="4"/>
  <c r="D409" i="4"/>
  <c r="F408" i="4"/>
  <c r="D408" i="4"/>
  <c r="J404" i="4"/>
  <c r="B404" i="4"/>
  <c r="G61" i="3"/>
  <c r="G59" i="3"/>
  <c r="J539" i="4"/>
  <c r="I542" i="4" s="1"/>
  <c r="B539" i="4"/>
  <c r="H513" i="4"/>
  <c r="H536" i="4"/>
  <c r="J533" i="4"/>
  <c r="B533" i="4"/>
  <c r="G87" i="3"/>
  <c r="G88" i="3"/>
  <c r="H479" i="4"/>
  <c r="H471" i="4"/>
  <c r="B474" i="4"/>
  <c r="J474" i="4"/>
  <c r="I479" i="4" s="1"/>
  <c r="H463" i="4"/>
  <c r="H455" i="4"/>
  <c r="H438" i="4"/>
  <c r="H503" i="4"/>
  <c r="I500" i="4" s="1"/>
  <c r="J500" i="4"/>
  <c r="B500" i="4"/>
  <c r="H497" i="4"/>
  <c r="I494" i="4" s="1"/>
  <c r="J494" i="4"/>
  <c r="B494" i="4"/>
  <c r="H491" i="4"/>
  <c r="I488" i="4" s="1"/>
  <c r="J488" i="4"/>
  <c r="B488" i="4"/>
  <c r="G77" i="3"/>
  <c r="G78" i="3"/>
  <c r="G79" i="3"/>
  <c r="E392" i="4"/>
  <c r="D392" i="4"/>
  <c r="E391" i="4"/>
  <c r="D391" i="4"/>
  <c r="E390" i="4"/>
  <c r="D390" i="4"/>
  <c r="E389" i="4"/>
  <c r="D389" i="4"/>
  <c r="E388" i="4"/>
  <c r="D388" i="4"/>
  <c r="E387" i="4"/>
  <c r="D387" i="4"/>
  <c r="E386" i="4"/>
  <c r="D386" i="4"/>
  <c r="J383" i="4"/>
  <c r="I386" i="4" s="1"/>
  <c r="B383" i="4"/>
  <c r="J137" i="18" l="1"/>
  <c r="L136" i="18"/>
  <c r="I643" i="4"/>
  <c r="I651" i="4"/>
  <c r="I611" i="4"/>
  <c r="I533" i="4"/>
  <c r="D542" i="4" s="1"/>
  <c r="H542" i="4" s="1"/>
  <c r="I539" i="4" s="1"/>
  <c r="I648" i="4"/>
  <c r="I656" i="4"/>
  <c r="I614" i="4"/>
  <c r="I418" i="4"/>
  <c r="I419" i="4"/>
  <c r="I417" i="4"/>
  <c r="I420" i="4"/>
  <c r="I390" i="4"/>
  <c r="I389" i="4"/>
  <c r="I392" i="4"/>
  <c r="I388" i="4"/>
  <c r="I391" i="4"/>
  <c r="I387" i="4"/>
  <c r="J138" i="18" l="1"/>
  <c r="L137" i="18"/>
  <c r="F427" i="4"/>
  <c r="H427" i="4" s="1"/>
  <c r="I404" i="4"/>
  <c r="F425" i="4" s="1"/>
  <c r="H425" i="4" s="1"/>
  <c r="I383" i="4"/>
  <c r="I413" i="4"/>
  <c r="J139" i="18" l="1"/>
  <c r="L138" i="18"/>
  <c r="H429" i="4"/>
  <c r="I422" i="4" s="1"/>
  <c r="H568" i="4"/>
  <c r="I565" i="4" s="1"/>
  <c r="J565" i="4"/>
  <c r="I570" i="4" s="1"/>
  <c r="B565" i="4"/>
  <c r="G96" i="3"/>
  <c r="L139" i="18" l="1"/>
  <c r="J140" i="18"/>
  <c r="G158" i="3"/>
  <c r="G157" i="3"/>
  <c r="H935" i="4"/>
  <c r="I932" i="4" s="1"/>
  <c r="H930" i="4"/>
  <c r="I927" i="4" s="1"/>
  <c r="B351" i="4"/>
  <c r="B349" i="4"/>
  <c r="B334" i="4"/>
  <c r="B29" i="4"/>
  <c r="B10" i="4"/>
  <c r="B8" i="4"/>
  <c r="B506" i="4"/>
  <c r="B448" i="4"/>
  <c r="B431" i="4"/>
  <c r="B368" i="4"/>
  <c r="G57" i="3"/>
  <c r="G55" i="3"/>
  <c r="J141" i="18" l="1"/>
  <c r="L140" i="18"/>
  <c r="G53" i="3"/>
  <c r="E333" i="5"/>
  <c r="D333" i="5"/>
  <c r="E332" i="5"/>
  <c r="D331" i="5"/>
  <c r="D332" i="5"/>
  <c r="E321" i="5"/>
  <c r="F321" i="5" s="1"/>
  <c r="E322" i="5"/>
  <c r="F322" i="5" s="1"/>
  <c r="E331" i="5"/>
  <c r="F331" i="5" s="1"/>
  <c r="E330" i="5"/>
  <c r="F330" i="5" s="1"/>
  <c r="F341" i="5"/>
  <c r="E320" i="5"/>
  <c r="F320" i="5" s="1"/>
  <c r="F317" i="5"/>
  <c r="B317" i="5"/>
  <c r="H925" i="4"/>
  <c r="I922" i="4" s="1"/>
  <c r="E303" i="5"/>
  <c r="F303" i="5" s="1"/>
  <c r="E294" i="5"/>
  <c r="F294" i="5" s="1"/>
  <c r="E293" i="5"/>
  <c r="F293" i="5" s="1"/>
  <c r="F290" i="5"/>
  <c r="B290" i="5"/>
  <c r="J142" i="18" l="1"/>
  <c r="L141" i="18"/>
  <c r="F333" i="5"/>
  <c r="F332" i="5"/>
  <c r="F296" i="5"/>
  <c r="F323" i="5"/>
  <c r="F306" i="5"/>
  <c r="F313" i="5"/>
  <c r="J143" i="18" l="1"/>
  <c r="L142" i="18"/>
  <c r="F334" i="5"/>
  <c r="F324" i="5"/>
  <c r="F325" i="5" s="1"/>
  <c r="F326" i="5" s="1"/>
  <c r="F297" i="5"/>
  <c r="F298" i="5" s="1"/>
  <c r="J144" i="18" l="1"/>
  <c r="L143" i="18"/>
  <c r="F299" i="5"/>
  <c r="F315" i="5" s="1"/>
  <c r="F343" i="5"/>
  <c r="L144" i="18" l="1"/>
  <c r="J145" i="18"/>
  <c r="G180" i="3"/>
  <c r="G179" i="3" s="1"/>
  <c r="H180" i="3"/>
  <c r="G156" i="3"/>
  <c r="H156" i="3"/>
  <c r="H245" i="4"/>
  <c r="H244" i="4"/>
  <c r="H1125" i="4"/>
  <c r="I1122" i="4" s="1"/>
  <c r="J146" i="18" l="1"/>
  <c r="L145" i="18"/>
  <c r="J156" i="3"/>
  <c r="J154" i="3" s="1"/>
  <c r="J143" i="3" s="1"/>
  <c r="H154" i="3"/>
  <c r="J180" i="3"/>
  <c r="J179" i="3" s="1"/>
  <c r="H179" i="3"/>
  <c r="H1000" i="4"/>
  <c r="J147" i="18" l="1"/>
  <c r="L146" i="18"/>
  <c r="H143" i="3"/>
  <c r="E347" i="4"/>
  <c r="H347" i="4" s="1"/>
  <c r="I799" i="4"/>
  <c r="H122" i="4"/>
  <c r="F250" i="4"/>
  <c r="H250" i="4" s="1"/>
  <c r="F233" i="4"/>
  <c r="H233" i="4" s="1"/>
  <c r="F232" i="4"/>
  <c r="H232" i="4" s="1"/>
  <c r="H234" i="4"/>
  <c r="H235" i="4"/>
  <c r="H236" i="4"/>
  <c r="H237" i="4"/>
  <c r="H238" i="4"/>
  <c r="H239" i="4"/>
  <c r="H241" i="4"/>
  <c r="H243" i="4"/>
  <c r="F242" i="4"/>
  <c r="H242" i="4" s="1"/>
  <c r="F240" i="4"/>
  <c r="H240" i="4" s="1"/>
  <c r="G196" i="3"/>
  <c r="J148" i="18" l="1"/>
  <c r="L147" i="18"/>
  <c r="H164" i="4"/>
  <c r="H168" i="4" s="1"/>
  <c r="I161" i="4" s="1"/>
  <c r="I1253" i="4"/>
  <c r="E1249" i="4" s="1"/>
  <c r="H1249" i="4" s="1"/>
  <c r="H1251" i="4" s="1"/>
  <c r="E1197" i="4"/>
  <c r="H1197" i="4" s="1"/>
  <c r="I1194" i="4" s="1"/>
  <c r="H1192" i="4"/>
  <c r="E1191" i="4"/>
  <c r="H1191" i="4" s="1"/>
  <c r="H1190" i="4"/>
  <c r="H1189" i="4"/>
  <c r="H1188" i="4"/>
  <c r="E1187" i="4"/>
  <c r="H1187" i="4" s="1"/>
  <c r="E1186" i="4"/>
  <c r="H1186" i="4" s="1"/>
  <c r="E1185" i="4"/>
  <c r="H1185" i="4" s="1"/>
  <c r="E1184" i="4"/>
  <c r="H1184" i="4" s="1"/>
  <c r="E1183" i="4"/>
  <c r="H1183" i="4" s="1"/>
  <c r="E1182" i="4"/>
  <c r="H1182" i="4" s="1"/>
  <c r="E1181" i="4"/>
  <c r="H1181" i="4" s="1"/>
  <c r="E1180" i="4"/>
  <c r="H1180" i="4" s="1"/>
  <c r="E1179" i="4"/>
  <c r="H1179" i="4" s="1"/>
  <c r="E1178" i="4"/>
  <c r="H1178" i="4" s="1"/>
  <c r="E1177" i="4"/>
  <c r="H1177" i="4" s="1"/>
  <c r="E1176" i="4"/>
  <c r="H1176" i="4" s="1"/>
  <c r="E1171" i="4"/>
  <c r="H1171" i="4" s="1"/>
  <c r="I1168" i="4" s="1"/>
  <c r="E1166" i="4"/>
  <c r="H1166" i="4" s="1"/>
  <c r="I1163" i="4" s="1"/>
  <c r="E1146" i="4"/>
  <c r="H1146" i="4" s="1"/>
  <c r="E1147" i="4"/>
  <c r="H1147" i="4" s="1"/>
  <c r="E1148" i="4"/>
  <c r="H1148" i="4" s="1"/>
  <c r="E1149" i="4"/>
  <c r="H1149" i="4" s="1"/>
  <c r="E1150" i="4"/>
  <c r="H1150" i="4" s="1"/>
  <c r="E1151" i="4"/>
  <c r="H1151" i="4" s="1"/>
  <c r="E1152" i="4"/>
  <c r="H1152" i="4" s="1"/>
  <c r="E1153" i="4"/>
  <c r="H1153" i="4" s="1"/>
  <c r="E1154" i="4"/>
  <c r="H1154" i="4" s="1"/>
  <c r="E1155" i="4"/>
  <c r="H1155" i="4" s="1"/>
  <c r="E1156" i="4"/>
  <c r="H1156" i="4" s="1"/>
  <c r="H1157" i="4"/>
  <c r="H1158" i="4"/>
  <c r="H1159" i="4"/>
  <c r="E1160" i="4"/>
  <c r="H1160" i="4" s="1"/>
  <c r="H1161" i="4"/>
  <c r="E1145" i="4"/>
  <c r="H1145" i="4" s="1"/>
  <c r="L148" i="18" l="1"/>
  <c r="J149" i="18"/>
  <c r="E310" i="4"/>
  <c r="H310" i="4" s="1"/>
  <c r="I1173" i="4"/>
  <c r="I1142" i="4"/>
  <c r="H638" i="4"/>
  <c r="I635" i="4" s="1"/>
  <c r="J635" i="4"/>
  <c r="B635" i="4"/>
  <c r="H630" i="4"/>
  <c r="I627" i="4" s="1"/>
  <c r="J627" i="4"/>
  <c r="B627" i="4"/>
  <c r="B625" i="4"/>
  <c r="G112" i="3"/>
  <c r="G111" i="3"/>
  <c r="H600" i="4"/>
  <c r="I597" i="4" s="1"/>
  <c r="J597" i="4"/>
  <c r="B597" i="4"/>
  <c r="H594" i="4"/>
  <c r="I591" i="4" s="1"/>
  <c r="J591" i="4"/>
  <c r="I594" i="4" s="1"/>
  <c r="B591" i="4"/>
  <c r="H586" i="4"/>
  <c r="I583" i="4" s="1"/>
  <c r="J583" i="4"/>
  <c r="I588" i="4" s="1"/>
  <c r="B583" i="4"/>
  <c r="H578" i="4"/>
  <c r="I575" i="4" s="1"/>
  <c r="J575" i="4"/>
  <c r="I580" i="4" s="1"/>
  <c r="B575" i="4"/>
  <c r="B573" i="4"/>
  <c r="G102" i="3"/>
  <c r="G101" i="3"/>
  <c r="G100" i="3"/>
  <c r="B553" i="4"/>
  <c r="B555" i="4"/>
  <c r="H560" i="4"/>
  <c r="I557" i="4" s="1"/>
  <c r="J557" i="4"/>
  <c r="I562" i="4" s="1"/>
  <c r="B557" i="4"/>
  <c r="G94" i="3"/>
  <c r="G92" i="3" s="1"/>
  <c r="J150" i="18" l="1"/>
  <c r="L149" i="18"/>
  <c r="G98" i="3"/>
  <c r="G109" i="3"/>
  <c r="I638" i="4"/>
  <c r="I640" i="4"/>
  <c r="I630" i="4"/>
  <c r="I632" i="4"/>
  <c r="I602" i="4"/>
  <c r="I600" i="4"/>
  <c r="I578" i="4"/>
  <c r="I608" i="4"/>
  <c r="I622" i="4"/>
  <c r="I586" i="4"/>
  <c r="I560" i="4"/>
  <c r="I568" i="4"/>
  <c r="E551" i="4"/>
  <c r="E550" i="4"/>
  <c r="E549" i="4"/>
  <c r="E548" i="4"/>
  <c r="J545" i="4"/>
  <c r="I548" i="4" s="1"/>
  <c r="B545" i="4"/>
  <c r="D530" i="4"/>
  <c r="H530" i="4" s="1"/>
  <c r="J527" i="4"/>
  <c r="B527" i="4"/>
  <c r="G85" i="3"/>
  <c r="G89" i="3"/>
  <c r="G84" i="3"/>
  <c r="G83" i="3"/>
  <c r="E381" i="4"/>
  <c r="E380" i="4"/>
  <c r="E379" i="4"/>
  <c r="E378" i="4"/>
  <c r="E377" i="4"/>
  <c r="E376" i="4"/>
  <c r="E375" i="4"/>
  <c r="C525" i="4"/>
  <c r="C524" i="4"/>
  <c r="C523" i="4"/>
  <c r="C522" i="4"/>
  <c r="C521" i="4"/>
  <c r="C520" i="4"/>
  <c r="C519" i="4"/>
  <c r="J516" i="4"/>
  <c r="I519" i="4" s="1"/>
  <c r="B516" i="4"/>
  <c r="H511" i="4"/>
  <c r="I508" i="4" s="1"/>
  <c r="J508" i="4"/>
  <c r="I513" i="4" s="1"/>
  <c r="B508" i="4"/>
  <c r="J151" i="18" l="1"/>
  <c r="L150" i="18"/>
  <c r="G91" i="3"/>
  <c r="G81" i="3"/>
  <c r="I545" i="4"/>
  <c r="I516" i="4"/>
  <c r="F400" i="4" s="1"/>
  <c r="F399" i="4"/>
  <c r="H399" i="4" s="1"/>
  <c r="I530" i="4"/>
  <c r="I511" i="4"/>
  <c r="I536" i="4"/>
  <c r="I551" i="4"/>
  <c r="I550" i="4"/>
  <c r="I549" i="4"/>
  <c r="I531" i="4"/>
  <c r="I523" i="4"/>
  <c r="I522" i="4"/>
  <c r="I525" i="4"/>
  <c r="I521" i="4"/>
  <c r="I524" i="4"/>
  <c r="I520" i="4"/>
  <c r="J152" i="18" l="1"/>
  <c r="L151" i="18"/>
  <c r="D531" i="4"/>
  <c r="H531" i="4" s="1"/>
  <c r="I527" i="4" s="1"/>
  <c r="H400" i="4"/>
  <c r="H402" i="4" s="1"/>
  <c r="H445" i="4"/>
  <c r="I442" i="4" s="1"/>
  <c r="H436" i="4"/>
  <c r="I433" i="4" s="1"/>
  <c r="H485" i="4"/>
  <c r="I482" i="4" s="1"/>
  <c r="J482" i="4"/>
  <c r="I485" i="4" s="1"/>
  <c r="B482" i="4"/>
  <c r="H477" i="4"/>
  <c r="I474" i="4" s="1"/>
  <c r="H469" i="4"/>
  <c r="I466" i="4" s="1"/>
  <c r="J466" i="4"/>
  <c r="I471" i="4" s="1"/>
  <c r="B466" i="4"/>
  <c r="H461" i="4"/>
  <c r="I458" i="4" s="1"/>
  <c r="J458" i="4"/>
  <c r="I463" i="4" s="1"/>
  <c r="B458" i="4"/>
  <c r="H453" i="4"/>
  <c r="I450" i="4" s="1"/>
  <c r="J450" i="4"/>
  <c r="I455" i="4" s="1"/>
  <c r="B450" i="4"/>
  <c r="G72" i="3"/>
  <c r="G73" i="3"/>
  <c r="G74" i="3"/>
  <c r="G75" i="3"/>
  <c r="G71" i="3"/>
  <c r="C381" i="4"/>
  <c r="C380" i="4"/>
  <c r="C379" i="4"/>
  <c r="C378" i="4"/>
  <c r="C376" i="4"/>
  <c r="C375" i="4"/>
  <c r="C377" i="4"/>
  <c r="J442" i="4"/>
  <c r="I445" i="4" s="1"/>
  <c r="B442" i="4"/>
  <c r="G67" i="3"/>
  <c r="G65" i="3"/>
  <c r="J433" i="4"/>
  <c r="I438" i="4" s="1"/>
  <c r="B433" i="4"/>
  <c r="B659" i="4"/>
  <c r="J394" i="4"/>
  <c r="B394" i="4"/>
  <c r="H761" i="4"/>
  <c r="I758" i="4" s="1"/>
  <c r="J758" i="4"/>
  <c r="I761" i="4" s="1"/>
  <c r="B758" i="4"/>
  <c r="D775" i="4"/>
  <c r="H775" i="4" s="1"/>
  <c r="I772" i="4" s="1"/>
  <c r="H770" i="4"/>
  <c r="H769" i="4"/>
  <c r="H756" i="4"/>
  <c r="I753" i="4" s="1"/>
  <c r="H749" i="4"/>
  <c r="I746" i="4" s="1"/>
  <c r="J746" i="4"/>
  <c r="I749" i="4" s="1"/>
  <c r="B746" i="4"/>
  <c r="G129" i="3"/>
  <c r="D744" i="4"/>
  <c r="D743" i="4"/>
  <c r="H738" i="4"/>
  <c r="I735" i="4" s="1"/>
  <c r="E284" i="5"/>
  <c r="F284" i="5" s="1"/>
  <c r="E283" i="5"/>
  <c r="F283" i="5" s="1"/>
  <c r="E275" i="5"/>
  <c r="F275" i="5" s="1"/>
  <c r="E265" i="5"/>
  <c r="F265" i="5" s="1"/>
  <c r="E278" i="5"/>
  <c r="F278" i="5" s="1"/>
  <c r="E277" i="5"/>
  <c r="F277" i="5" s="1"/>
  <c r="E276" i="5"/>
  <c r="F276" i="5" s="1"/>
  <c r="E266" i="5"/>
  <c r="F266" i="5" s="1"/>
  <c r="F262" i="5"/>
  <c r="B262" i="5"/>
  <c r="G128" i="3"/>
  <c r="J799" i="4"/>
  <c r="B799" i="4"/>
  <c r="J772" i="4"/>
  <c r="I775" i="4" s="1"/>
  <c r="B772" i="4"/>
  <c r="J740" i="4"/>
  <c r="I743" i="4" s="1"/>
  <c r="B740" i="4"/>
  <c r="G132" i="3"/>
  <c r="G131" i="3" s="1"/>
  <c r="G137" i="3"/>
  <c r="G136" i="3"/>
  <c r="G141" i="3"/>
  <c r="G140" i="3"/>
  <c r="J779" i="4"/>
  <c r="B779" i="4"/>
  <c r="B777" i="4"/>
  <c r="H768" i="4"/>
  <c r="J765" i="4"/>
  <c r="I768" i="4" s="1"/>
  <c r="B765" i="4"/>
  <c r="B763" i="4"/>
  <c r="J753" i="4"/>
  <c r="I756" i="4" s="1"/>
  <c r="B753" i="4"/>
  <c r="B751" i="4"/>
  <c r="J735" i="4"/>
  <c r="I738" i="4" s="1"/>
  <c r="B735" i="4"/>
  <c r="B733" i="4"/>
  <c r="B731" i="4"/>
  <c r="L152" i="18" l="1"/>
  <c r="J153" i="18"/>
  <c r="G63" i="3"/>
  <c r="G69" i="3"/>
  <c r="G139" i="3"/>
  <c r="G135" i="3"/>
  <c r="I372" i="4"/>
  <c r="F397" i="4" s="1"/>
  <c r="H397" i="4" s="1"/>
  <c r="I394" i="4" s="1"/>
  <c r="I765" i="4"/>
  <c r="I740" i="4"/>
  <c r="I402" i="4"/>
  <c r="I429" i="4"/>
  <c r="I427" i="4"/>
  <c r="I425" i="4"/>
  <c r="I497" i="4"/>
  <c r="I491" i="4"/>
  <c r="I503" i="4"/>
  <c r="I461" i="4"/>
  <c r="I477" i="4"/>
  <c r="I469" i="4"/>
  <c r="F279" i="5"/>
  <c r="F268" i="5"/>
  <c r="F269" i="5" s="1"/>
  <c r="F270" i="5" s="1"/>
  <c r="F271" i="5" s="1"/>
  <c r="F286" i="5"/>
  <c r="I803" i="4"/>
  <c r="I807" i="4"/>
  <c r="I811" i="4"/>
  <c r="I815" i="4"/>
  <c r="I809" i="4"/>
  <c r="I817" i="4"/>
  <c r="I806" i="4"/>
  <c r="I814" i="4"/>
  <c r="I804" i="4"/>
  <c r="I808" i="4"/>
  <c r="I812" i="4"/>
  <c r="I816" i="4"/>
  <c r="I805" i="4"/>
  <c r="I813" i="4"/>
  <c r="I810" i="4"/>
  <c r="I802" i="4"/>
  <c r="I783" i="4"/>
  <c r="I787" i="4"/>
  <c r="I791" i="4"/>
  <c r="I795" i="4"/>
  <c r="I784" i="4"/>
  <c r="I788" i="4"/>
  <c r="I792" i="4"/>
  <c r="I796" i="4"/>
  <c r="I785" i="4"/>
  <c r="I789" i="4"/>
  <c r="I793" i="4"/>
  <c r="I797" i="4"/>
  <c r="I790" i="4"/>
  <c r="I794" i="4"/>
  <c r="I782" i="4"/>
  <c r="I786" i="4"/>
  <c r="I397" i="4"/>
  <c r="I399" i="4"/>
  <c r="I400" i="4"/>
  <c r="I436" i="4"/>
  <c r="I453" i="4"/>
  <c r="I770" i="4"/>
  <c r="I769" i="4"/>
  <c r="I744" i="4"/>
  <c r="H1655" i="4"/>
  <c r="I1652" i="4" s="1"/>
  <c r="H1613" i="4"/>
  <c r="I1610" i="4" s="1"/>
  <c r="H1596" i="4"/>
  <c r="I1593" i="4" s="1"/>
  <c r="H1591" i="4"/>
  <c r="I1588" i="4" s="1"/>
  <c r="G288" i="3"/>
  <c r="G286" i="3" s="1"/>
  <c r="G281" i="3"/>
  <c r="G280" i="3"/>
  <c r="H1434" i="4"/>
  <c r="I1431" i="4" s="1"/>
  <c r="H1429" i="4"/>
  <c r="I1426" i="4" s="1"/>
  <c r="G239" i="3"/>
  <c r="G238" i="3" s="1"/>
  <c r="J154" i="18" l="1"/>
  <c r="L153" i="18"/>
  <c r="G52" i="3"/>
  <c r="G278" i="3"/>
  <c r="G277" i="3" s="1"/>
  <c r="F288" i="5"/>
  <c r="H288" i="5" s="1"/>
  <c r="J288" i="5" s="1"/>
  <c r="J155" i="18" l="1"/>
  <c r="L154" i="18"/>
  <c r="G127" i="3"/>
  <c r="G126" i="3" s="1"/>
  <c r="G125" i="3" s="1"/>
  <c r="H127" i="3"/>
  <c r="G227" i="3"/>
  <c r="H1468" i="4"/>
  <c r="I1465" i="4" s="1"/>
  <c r="H1456" i="4"/>
  <c r="I1453" i="4" s="1"/>
  <c r="F270" i="3" s="1"/>
  <c r="H1451" i="4"/>
  <c r="I1448" i="4" s="1"/>
  <c r="H1441" i="4"/>
  <c r="I1438" i="4" s="1"/>
  <c r="F267" i="3" s="1"/>
  <c r="G251" i="3"/>
  <c r="G250" i="3" s="1"/>
  <c r="G246" i="3"/>
  <c r="E235" i="5"/>
  <c r="F235" i="5" s="1"/>
  <c r="E234" i="5"/>
  <c r="F234" i="5" s="1"/>
  <c r="E246" i="5"/>
  <c r="F246" i="5" s="1"/>
  <c r="E247" i="5"/>
  <c r="F247" i="5" s="1"/>
  <c r="E248" i="5"/>
  <c r="F248" i="5" s="1"/>
  <c r="E249" i="5"/>
  <c r="F249" i="5" s="1"/>
  <c r="E245" i="5"/>
  <c r="F245" i="5" s="1"/>
  <c r="F258" i="5"/>
  <c r="F244" i="5"/>
  <c r="F231" i="5"/>
  <c r="B231" i="5"/>
  <c r="H1417" i="4"/>
  <c r="I1414" i="4" s="1"/>
  <c r="H1412" i="4"/>
  <c r="I1409" i="4" s="1"/>
  <c r="H1407" i="4"/>
  <c r="I1404" i="4" s="1"/>
  <c r="H1402" i="4"/>
  <c r="I1399" i="4" s="1"/>
  <c r="H1397" i="4"/>
  <c r="I1394" i="4" s="1"/>
  <c r="H1392" i="4"/>
  <c r="I1389" i="4" s="1"/>
  <c r="H1387" i="4"/>
  <c r="I1384" i="4" s="1"/>
  <c r="H1382" i="4"/>
  <c r="I1379" i="4" s="1"/>
  <c r="H1377" i="4"/>
  <c r="I1374" i="4" s="1"/>
  <c r="G236" i="3"/>
  <c r="F227" i="5"/>
  <c r="E217" i="5"/>
  <c r="F217" i="5" s="1"/>
  <c r="E216" i="5"/>
  <c r="F216" i="5" s="1"/>
  <c r="E215" i="5"/>
  <c r="F215" i="5" s="1"/>
  <c r="E206" i="5"/>
  <c r="F206" i="5" s="1"/>
  <c r="E205" i="5"/>
  <c r="F205" i="5" s="1"/>
  <c r="F202" i="5"/>
  <c r="B202" i="5"/>
  <c r="J156" i="18" l="1"/>
  <c r="L155" i="18"/>
  <c r="J127" i="3"/>
  <c r="J126" i="3" s="1"/>
  <c r="J125" i="3" s="1"/>
  <c r="H126" i="3"/>
  <c r="K270" i="3"/>
  <c r="K267" i="3"/>
  <c r="F245" i="3"/>
  <c r="F269" i="3"/>
  <c r="F251" i="5"/>
  <c r="F237" i="5"/>
  <c r="F220" i="5"/>
  <c r="F208" i="5"/>
  <c r="G228" i="3"/>
  <c r="G229" i="3"/>
  <c r="G230" i="3"/>
  <c r="G231" i="3"/>
  <c r="G232" i="3"/>
  <c r="H1372" i="4"/>
  <c r="I1369" i="4" s="1"/>
  <c r="H1367" i="4"/>
  <c r="I1364" i="4" s="1"/>
  <c r="H1362" i="4"/>
  <c r="I1359" i="4" s="1"/>
  <c r="H1357" i="4"/>
  <c r="I1354" i="4" s="1"/>
  <c r="H1352" i="4"/>
  <c r="I1349" i="4" s="1"/>
  <c r="H1347" i="4"/>
  <c r="I1344" i="4" s="1"/>
  <c r="H1342" i="4"/>
  <c r="I1339" i="4" s="1"/>
  <c r="H1332" i="4"/>
  <c r="I1329" i="4" s="1"/>
  <c r="H1327" i="4"/>
  <c r="I1324" i="4" s="1"/>
  <c r="H1322" i="4"/>
  <c r="I1319" i="4" s="1"/>
  <c r="H1317" i="4"/>
  <c r="I1314" i="4" s="1"/>
  <c r="H1312" i="4"/>
  <c r="I1309" i="4" s="1"/>
  <c r="H1307" i="4"/>
  <c r="I1304" i="4" s="1"/>
  <c r="G220" i="3"/>
  <c r="G221" i="3"/>
  <c r="G222" i="3"/>
  <c r="G223" i="3"/>
  <c r="G224" i="3"/>
  <c r="G225" i="3"/>
  <c r="G218" i="3"/>
  <c r="G217" i="3"/>
  <c r="G216" i="3"/>
  <c r="G215" i="3"/>
  <c r="G214" i="3"/>
  <c r="G213" i="3"/>
  <c r="H1300" i="4"/>
  <c r="I1297" i="4" s="1"/>
  <c r="H1295" i="4"/>
  <c r="I1292" i="4" s="1"/>
  <c r="H1290" i="4"/>
  <c r="I1287" i="4" s="1"/>
  <c r="G207" i="3"/>
  <c r="G208" i="3"/>
  <c r="G209" i="3"/>
  <c r="H1285" i="4"/>
  <c r="I1282" i="4" s="1"/>
  <c r="D1495" i="4" s="1"/>
  <c r="H1495" i="4" s="1"/>
  <c r="I1492" i="4" s="1"/>
  <c r="H1280" i="4"/>
  <c r="I1277" i="4" s="1"/>
  <c r="H1275" i="4"/>
  <c r="I1272" i="4" s="1"/>
  <c r="G205" i="3"/>
  <c r="G204" i="3"/>
  <c r="G203" i="3"/>
  <c r="H1270" i="4"/>
  <c r="I1267" i="4" s="1"/>
  <c r="G202" i="3"/>
  <c r="H1265" i="4"/>
  <c r="I1262" i="4" s="1"/>
  <c r="G201" i="3"/>
  <c r="E968" i="4"/>
  <c r="E967" i="4"/>
  <c r="E966" i="4"/>
  <c r="E965" i="4"/>
  <c r="L156" i="18" l="1"/>
  <c r="J157" i="18"/>
  <c r="H125" i="3"/>
  <c r="K269" i="3"/>
  <c r="K245" i="3"/>
  <c r="G199" i="3"/>
  <c r="F258" i="3"/>
  <c r="F264" i="3"/>
  <c r="D1505" i="4"/>
  <c r="H1505" i="4" s="1"/>
  <c r="I1502" i="4" s="1"/>
  <c r="D1500" i="4"/>
  <c r="H1500" i="4" s="1"/>
  <c r="I1497" i="4" s="1"/>
  <c r="F259" i="3" s="1"/>
  <c r="D1490" i="4"/>
  <c r="H1490" i="4" s="1"/>
  <c r="I1487" i="4" s="1"/>
  <c r="H973" i="4"/>
  <c r="F238" i="5"/>
  <c r="F239" i="5" s="1"/>
  <c r="F240" i="5" s="1"/>
  <c r="F260" i="5" s="1"/>
  <c r="F209" i="5"/>
  <c r="F210" i="5" s="1"/>
  <c r="F211" i="5" s="1"/>
  <c r="F229" i="5" s="1"/>
  <c r="G195" i="3"/>
  <c r="G194" i="3"/>
  <c r="G193" i="3"/>
  <c r="H1118" i="4"/>
  <c r="H1117" i="4"/>
  <c r="H1116" i="4"/>
  <c r="H1115" i="4"/>
  <c r="H1102" i="4"/>
  <c r="H1098" i="4"/>
  <c r="H1099" i="4"/>
  <c r="H1100" i="4"/>
  <c r="H1101" i="4"/>
  <c r="H1103" i="4"/>
  <c r="H1104" i="4"/>
  <c r="H1105" i="4"/>
  <c r="H1106" i="4"/>
  <c r="H1107" i="4"/>
  <c r="H1108" i="4"/>
  <c r="H1109" i="4"/>
  <c r="H1110" i="4"/>
  <c r="H1097" i="4"/>
  <c r="E188" i="5"/>
  <c r="F188" i="5" s="1"/>
  <c r="F191" i="5" s="1"/>
  <c r="E178" i="5"/>
  <c r="F178" i="5" s="1"/>
  <c r="F198" i="5"/>
  <c r="E179" i="5"/>
  <c r="F179" i="5" s="1"/>
  <c r="F175" i="5"/>
  <c r="B175" i="5"/>
  <c r="G188" i="3"/>
  <c r="G189" i="3"/>
  <c r="G187" i="3"/>
  <c r="G186" i="3"/>
  <c r="G185" i="3"/>
  <c r="J158" i="18" l="1"/>
  <c r="L157" i="18"/>
  <c r="K266" i="3"/>
  <c r="K259" i="3"/>
  <c r="K258" i="3"/>
  <c r="G235" i="3"/>
  <c r="G211" i="3" s="1"/>
  <c r="H235" i="3"/>
  <c r="G244" i="3"/>
  <c r="G243" i="3" s="1"/>
  <c r="H244" i="3"/>
  <c r="K264" i="3"/>
  <c r="G192" i="3"/>
  <c r="G191" i="3" s="1"/>
  <c r="G184" i="3"/>
  <c r="F260" i="3"/>
  <c r="F257" i="3"/>
  <c r="F263" i="3"/>
  <c r="I1039" i="4"/>
  <c r="F168" i="3" s="1"/>
  <c r="I1094" i="4"/>
  <c r="I1112" i="4"/>
  <c r="F181" i="5"/>
  <c r="F182" i="5" s="1"/>
  <c r="F183" i="5" s="1"/>
  <c r="F184" i="5" s="1"/>
  <c r="F200" i="5" s="1"/>
  <c r="H200" i="5" s="1"/>
  <c r="G171" i="3"/>
  <c r="G170" i="3" s="1"/>
  <c r="H1002" i="4"/>
  <c r="G166" i="3"/>
  <c r="G167" i="3"/>
  <c r="G165" i="3"/>
  <c r="H955" i="4"/>
  <c r="H954" i="4"/>
  <c r="H953" i="4"/>
  <c r="H952" i="4"/>
  <c r="H951" i="4"/>
  <c r="H950" i="4"/>
  <c r="H949" i="4"/>
  <c r="H948" i="4"/>
  <c r="H947" i="4"/>
  <c r="H946" i="4"/>
  <c r="H945" i="4"/>
  <c r="H944" i="4"/>
  <c r="H943" i="4"/>
  <c r="H942" i="4"/>
  <c r="G161" i="3"/>
  <c r="G160" i="3" s="1"/>
  <c r="H920" i="4"/>
  <c r="I917" i="4" s="1"/>
  <c r="G155" i="3"/>
  <c r="G154" i="3" s="1"/>
  <c r="J823" i="4"/>
  <c r="B823" i="4"/>
  <c r="B821" i="4"/>
  <c r="B819" i="4"/>
  <c r="B705" i="4"/>
  <c r="J159" i="18" l="1"/>
  <c r="L158" i="18"/>
  <c r="G198" i="3"/>
  <c r="K260" i="3"/>
  <c r="K168" i="3"/>
  <c r="K257" i="3"/>
  <c r="G164" i="3"/>
  <c r="G163" i="3" s="1"/>
  <c r="J244" i="3"/>
  <c r="J243" i="3" s="1"/>
  <c r="H243" i="3"/>
  <c r="J235" i="3"/>
  <c r="J211" i="3" s="1"/>
  <c r="H211" i="3"/>
  <c r="H177" i="3"/>
  <c r="H176" i="3"/>
  <c r="K263" i="3"/>
  <c r="G143" i="3"/>
  <c r="I1058" i="4"/>
  <c r="F172" i="3" s="1"/>
  <c r="I827" i="4"/>
  <c r="I831" i="4"/>
  <c r="I830" i="4"/>
  <c r="I828" i="4"/>
  <c r="I832" i="4"/>
  <c r="I834" i="4"/>
  <c r="I829" i="4"/>
  <c r="I833" i="4"/>
  <c r="I939" i="4"/>
  <c r="I851" i="4"/>
  <c r="I826" i="4"/>
  <c r="I961" i="4"/>
  <c r="E1034" i="4" s="1"/>
  <c r="H1034" i="4" s="1"/>
  <c r="H1037" i="4" s="1"/>
  <c r="I1031" i="4" s="1"/>
  <c r="E1240" i="4" s="1"/>
  <c r="G177" i="3"/>
  <c r="G176" i="3"/>
  <c r="I854" i="4"/>
  <c r="I856" i="4"/>
  <c r="I858" i="4"/>
  <c r="I860" i="4"/>
  <c r="I862" i="4"/>
  <c r="I864" i="4"/>
  <c r="I866" i="4"/>
  <c r="I868" i="4"/>
  <c r="I855" i="4"/>
  <c r="I857" i="4"/>
  <c r="I859" i="4"/>
  <c r="I861" i="4"/>
  <c r="I863" i="4"/>
  <c r="I865" i="4"/>
  <c r="I867" i="4"/>
  <c r="I869" i="4"/>
  <c r="E721" i="4"/>
  <c r="J718" i="4"/>
  <c r="B718" i="4"/>
  <c r="H715" i="4"/>
  <c r="J160" i="18" l="1"/>
  <c r="L159" i="18"/>
  <c r="J198" i="3"/>
  <c r="K262" i="3"/>
  <c r="K256" i="3"/>
  <c r="J177" i="3"/>
  <c r="H198" i="3"/>
  <c r="K172" i="3"/>
  <c r="J176" i="3"/>
  <c r="H175" i="3"/>
  <c r="G175" i="3"/>
  <c r="G174" i="3" s="1"/>
  <c r="H1240" i="4"/>
  <c r="I1237" i="4" s="1"/>
  <c r="E1245" i="4"/>
  <c r="H1245" i="4" s="1"/>
  <c r="I1242" i="4" s="1"/>
  <c r="D1206" i="4"/>
  <c r="I718" i="4"/>
  <c r="H716" i="4"/>
  <c r="H714" i="4"/>
  <c r="H713" i="4"/>
  <c r="H712" i="4"/>
  <c r="H711" i="4"/>
  <c r="H710" i="4"/>
  <c r="J707" i="4"/>
  <c r="B707" i="4"/>
  <c r="L160" i="18" l="1"/>
  <c r="J161" i="18"/>
  <c r="J175" i="3"/>
  <c r="J174" i="3" s="1"/>
  <c r="H174" i="3"/>
  <c r="I707" i="4"/>
  <c r="J663" i="4"/>
  <c r="B663" i="4"/>
  <c r="B661" i="4"/>
  <c r="G119" i="3"/>
  <c r="G118" i="3" s="1"/>
  <c r="G117" i="3" s="1"/>
  <c r="B370" i="4"/>
  <c r="J372" i="4"/>
  <c r="B372" i="4"/>
  <c r="F161" i="5"/>
  <c r="E151" i="5"/>
  <c r="F151" i="5" s="1"/>
  <c r="F171" i="5"/>
  <c r="F162" i="5"/>
  <c r="F148" i="5"/>
  <c r="B148" i="5"/>
  <c r="G44" i="3"/>
  <c r="I344" i="4"/>
  <c r="J344" i="4"/>
  <c r="I347" i="4" s="1"/>
  <c r="B344" i="4"/>
  <c r="H366" i="4"/>
  <c r="I363" i="4" s="1"/>
  <c r="J363" i="4"/>
  <c r="I366" i="4" s="1"/>
  <c r="B363" i="4"/>
  <c r="G50" i="3"/>
  <c r="J358" i="4"/>
  <c r="I361" i="4" s="1"/>
  <c r="B358" i="4"/>
  <c r="H356" i="4"/>
  <c r="I353" i="4" s="1"/>
  <c r="J353" i="4"/>
  <c r="B353" i="4"/>
  <c r="H342" i="4"/>
  <c r="D341" i="4"/>
  <c r="H341" i="4" s="1"/>
  <c r="E340" i="4"/>
  <c r="H340" i="4" s="1"/>
  <c r="E339" i="4"/>
  <c r="H339" i="4" s="1"/>
  <c r="J336" i="4"/>
  <c r="I339" i="4" s="1"/>
  <c r="B336" i="4"/>
  <c r="J162" i="18" l="1"/>
  <c r="L161" i="18"/>
  <c r="H1206" i="4"/>
  <c r="I1203" i="4" s="1"/>
  <c r="I336" i="4"/>
  <c r="I411" i="4"/>
  <c r="I410" i="4"/>
  <c r="I409" i="4"/>
  <c r="I408" i="4"/>
  <c r="I356" i="4"/>
  <c r="I375" i="4"/>
  <c r="I376" i="4"/>
  <c r="I378" i="4"/>
  <c r="I380" i="4"/>
  <c r="I377" i="4"/>
  <c r="I379" i="4"/>
  <c r="I381" i="4"/>
  <c r="F154" i="5"/>
  <c r="F155" i="5" s="1"/>
  <c r="F156" i="5" s="1"/>
  <c r="F157" i="5" s="1"/>
  <c r="I728" i="4"/>
  <c r="I726" i="4"/>
  <c r="I724" i="4"/>
  <c r="I722" i="4"/>
  <c r="I721" i="4"/>
  <c r="I729" i="4"/>
  <c r="I727" i="4"/>
  <c r="I725" i="4"/>
  <c r="I723" i="4"/>
  <c r="I714" i="4"/>
  <c r="I711" i="4"/>
  <c r="I715" i="4"/>
  <c r="I716" i="4"/>
  <c r="I712" i="4"/>
  <c r="I713" i="4"/>
  <c r="I710" i="4"/>
  <c r="F164" i="5"/>
  <c r="I342" i="4"/>
  <c r="I341" i="4"/>
  <c r="I340" i="4"/>
  <c r="H268" i="4"/>
  <c r="H269" i="4"/>
  <c r="H270" i="4"/>
  <c r="H271" i="4"/>
  <c r="H272" i="4"/>
  <c r="H273" i="4"/>
  <c r="H274" i="4"/>
  <c r="H267" i="4"/>
  <c r="E261" i="4"/>
  <c r="H261" i="4" s="1"/>
  <c r="F187" i="4"/>
  <c r="H213" i="4"/>
  <c r="H214" i="4"/>
  <c r="H215" i="4"/>
  <c r="H216" i="4"/>
  <c r="H217" i="4"/>
  <c r="H218" i="4"/>
  <c r="H219" i="4"/>
  <c r="H220" i="4"/>
  <c r="H221" i="4"/>
  <c r="H222" i="4"/>
  <c r="H223" i="4"/>
  <c r="H224" i="4"/>
  <c r="H225" i="4"/>
  <c r="H226" i="4"/>
  <c r="H227" i="4"/>
  <c r="H212" i="4"/>
  <c r="E198" i="4"/>
  <c r="D198" i="4"/>
  <c r="F186" i="4"/>
  <c r="F184" i="4"/>
  <c r="F183" i="4"/>
  <c r="F182" i="4"/>
  <c r="F181" i="4"/>
  <c r="F180" i="4"/>
  <c r="F179" i="4"/>
  <c r="F176" i="4"/>
  <c r="F175" i="4"/>
  <c r="C154" i="4"/>
  <c r="D154" i="4" s="1"/>
  <c r="C153" i="4"/>
  <c r="D153" i="4" s="1"/>
  <c r="C152" i="4"/>
  <c r="D152" i="4" s="1"/>
  <c r="C151" i="4"/>
  <c r="D151" i="4" s="1"/>
  <c r="C150" i="4"/>
  <c r="D150" i="4" s="1"/>
  <c r="C149" i="4"/>
  <c r="D149" i="4" s="1"/>
  <c r="C148" i="4"/>
  <c r="D148" i="4" s="1"/>
  <c r="C147" i="4"/>
  <c r="D147" i="4" s="1"/>
  <c r="C146" i="4"/>
  <c r="D146" i="4" s="1"/>
  <c r="C145" i="4"/>
  <c r="D145" i="4" s="1"/>
  <c r="C144" i="4"/>
  <c r="D144" i="4" s="1"/>
  <c r="C143" i="4"/>
  <c r="D143" i="4" s="1"/>
  <c r="C142" i="4"/>
  <c r="D142" i="4" s="1"/>
  <c r="C141" i="4"/>
  <c r="D141" i="4" s="1"/>
  <c r="C140" i="4"/>
  <c r="D140" i="4" s="1"/>
  <c r="E141" i="4"/>
  <c r="F141" i="4" s="1"/>
  <c r="E140" i="4"/>
  <c r="F140" i="4" s="1"/>
  <c r="H121" i="4"/>
  <c r="H106" i="4"/>
  <c r="H102" i="4"/>
  <c r="H103" i="4"/>
  <c r="H104" i="4"/>
  <c r="H105" i="4"/>
  <c r="H107" i="4"/>
  <c r="H108" i="4"/>
  <c r="H109" i="4"/>
  <c r="H110" i="4"/>
  <c r="H111" i="4"/>
  <c r="H112" i="4"/>
  <c r="H113" i="4"/>
  <c r="H114" i="4"/>
  <c r="H115" i="4"/>
  <c r="H116" i="4"/>
  <c r="J163" i="18" l="1"/>
  <c r="L162" i="18"/>
  <c r="H140" i="4"/>
  <c r="H141" i="4"/>
  <c r="I170" i="4"/>
  <c r="F31" i="3" s="1"/>
  <c r="I209" i="4"/>
  <c r="I254" i="4"/>
  <c r="I264" i="4"/>
  <c r="I99" i="4"/>
  <c r="F173" i="5"/>
  <c r="E123" i="4"/>
  <c r="H123" i="4" s="1"/>
  <c r="E135" i="4"/>
  <c r="H135" i="4" s="1"/>
  <c r="E133" i="4"/>
  <c r="H133" i="4" s="1"/>
  <c r="E131" i="4"/>
  <c r="H131" i="4" s="1"/>
  <c r="E128" i="4"/>
  <c r="H128" i="4" s="1"/>
  <c r="E127" i="4"/>
  <c r="H127" i="4" s="1"/>
  <c r="E124" i="4"/>
  <c r="H124" i="4" s="1"/>
  <c r="E132" i="4"/>
  <c r="H132" i="4" s="1"/>
  <c r="E126" i="4"/>
  <c r="H126" i="4" s="1"/>
  <c r="E130" i="4"/>
  <c r="H130" i="4" s="1"/>
  <c r="E134" i="4"/>
  <c r="H134" i="4" s="1"/>
  <c r="E129" i="4"/>
  <c r="E148" i="4" s="1"/>
  <c r="F148" i="4" s="1"/>
  <c r="H148" i="4" s="1"/>
  <c r="E98" i="5"/>
  <c r="F98" i="5" s="1"/>
  <c r="E97" i="5"/>
  <c r="F97" i="5" s="1"/>
  <c r="J264" i="4"/>
  <c r="B264" i="4"/>
  <c r="F144" i="5"/>
  <c r="F135" i="5"/>
  <c r="F134" i="5"/>
  <c r="F127" i="5"/>
  <c r="F128" i="5" s="1"/>
  <c r="F129" i="5" s="1"/>
  <c r="F130" i="5" s="1"/>
  <c r="F121" i="5"/>
  <c r="B121" i="5"/>
  <c r="J164" i="18" l="1"/>
  <c r="L163" i="18"/>
  <c r="G49" i="3"/>
  <c r="H49" i="3"/>
  <c r="E313" i="4"/>
  <c r="H313" i="4" s="1"/>
  <c r="E311" i="4"/>
  <c r="H311" i="4" s="1"/>
  <c r="E315" i="4"/>
  <c r="H315" i="4" s="1"/>
  <c r="I189" i="4"/>
  <c r="F249" i="4"/>
  <c r="H249" i="4" s="1"/>
  <c r="E142" i="4"/>
  <c r="F142" i="4" s="1"/>
  <c r="H142" i="4" s="1"/>
  <c r="I271" i="4"/>
  <c r="I268" i="4"/>
  <c r="I270" i="4"/>
  <c r="I272" i="4"/>
  <c r="I274" i="4"/>
  <c r="I273" i="4"/>
  <c r="I267" i="4"/>
  <c r="I269" i="4"/>
  <c r="E152" i="4"/>
  <c r="F152" i="4" s="1"/>
  <c r="H152" i="4" s="1"/>
  <c r="E146" i="4"/>
  <c r="F146" i="4" s="1"/>
  <c r="H146" i="4" s="1"/>
  <c r="E153" i="4"/>
  <c r="F153" i="4" s="1"/>
  <c r="H153" i="4" s="1"/>
  <c r="E154" i="4"/>
  <c r="F154" i="4" s="1"/>
  <c r="H154" i="4" s="1"/>
  <c r="E145" i="4"/>
  <c r="F145" i="4" s="1"/>
  <c r="H145" i="4" s="1"/>
  <c r="E150" i="4"/>
  <c r="F150" i="4" s="1"/>
  <c r="H150" i="4" s="1"/>
  <c r="E143" i="4"/>
  <c r="F143" i="4" s="1"/>
  <c r="H143" i="4" s="1"/>
  <c r="E149" i="4"/>
  <c r="F149" i="4" s="1"/>
  <c r="H149" i="4" s="1"/>
  <c r="E147" i="4"/>
  <c r="F147" i="4" s="1"/>
  <c r="H147" i="4" s="1"/>
  <c r="H129" i="4"/>
  <c r="E151" i="4"/>
  <c r="F151" i="4" s="1"/>
  <c r="H151" i="4" s="1"/>
  <c r="I59" i="4"/>
  <c r="I79" i="4"/>
  <c r="F137" i="5"/>
  <c r="F146" i="5" s="1"/>
  <c r="L164" i="18" l="1"/>
  <c r="J165" i="18"/>
  <c r="J49" i="3"/>
  <c r="J47" i="3" s="1"/>
  <c r="J46" i="3" s="1"/>
  <c r="H47" i="3"/>
  <c r="G40" i="3"/>
  <c r="H40" i="3"/>
  <c r="E312" i="4"/>
  <c r="H312" i="4" s="1"/>
  <c r="E308" i="4"/>
  <c r="H308" i="4" s="1"/>
  <c r="E307" i="4"/>
  <c r="H307" i="4" s="1"/>
  <c r="F248" i="4"/>
  <c r="H248" i="4" s="1"/>
  <c r="E125" i="4"/>
  <c r="F94" i="5"/>
  <c r="B94" i="5"/>
  <c r="F67" i="5"/>
  <c r="B67" i="5"/>
  <c r="F40" i="5"/>
  <c r="B40" i="5"/>
  <c r="F13" i="5"/>
  <c r="B13" i="5"/>
  <c r="J166" i="18" l="1"/>
  <c r="L165" i="18"/>
  <c r="J40" i="3"/>
  <c r="H46" i="3"/>
  <c r="H252" i="4"/>
  <c r="I229" i="4" s="1"/>
  <c r="H125" i="4"/>
  <c r="I118" i="4" s="1"/>
  <c r="E144" i="4"/>
  <c r="F144" i="4" s="1"/>
  <c r="H144" i="4" s="1"/>
  <c r="I137" i="4" s="1"/>
  <c r="F117" i="5"/>
  <c r="F108" i="5"/>
  <c r="F107" i="5"/>
  <c r="F100" i="5"/>
  <c r="F90" i="5"/>
  <c r="F81" i="5"/>
  <c r="F80" i="5"/>
  <c r="F70" i="5"/>
  <c r="F73" i="5" s="1"/>
  <c r="F63" i="5"/>
  <c r="F54" i="5"/>
  <c r="F53" i="5"/>
  <c r="F46" i="5"/>
  <c r="J167" i="18" l="1"/>
  <c r="L166" i="18"/>
  <c r="F83" i="5"/>
  <c r="H314" i="4"/>
  <c r="F37" i="3"/>
  <c r="F38" i="3"/>
  <c r="F56" i="5"/>
  <c r="F110" i="5"/>
  <c r="F101" i="5"/>
  <c r="F102" i="5" s="1"/>
  <c r="F103" i="5" s="1"/>
  <c r="F74" i="5"/>
  <c r="F75" i="5" s="1"/>
  <c r="F76" i="5" s="1"/>
  <c r="F92" i="5" s="1"/>
  <c r="F47" i="5"/>
  <c r="F48" i="5" s="1"/>
  <c r="F49" i="5" s="1"/>
  <c r="J329" i="4"/>
  <c r="I332" i="4" s="1"/>
  <c r="B329" i="4"/>
  <c r="J168" i="18" l="1"/>
  <c r="L167" i="18"/>
  <c r="G15" i="3"/>
  <c r="H15" i="3"/>
  <c r="K38" i="3"/>
  <c r="K37" i="3"/>
  <c r="F65" i="5"/>
  <c r="F119" i="5"/>
  <c r="J302" i="4"/>
  <c r="B302" i="4"/>
  <c r="B254" i="4"/>
  <c r="J254" i="4"/>
  <c r="J229" i="4"/>
  <c r="I245" i="4" s="1"/>
  <c r="B229" i="4"/>
  <c r="B209" i="4"/>
  <c r="J209" i="4"/>
  <c r="J189" i="4"/>
  <c r="B189" i="4"/>
  <c r="B170" i="4"/>
  <c r="J161" i="4"/>
  <c r="J170" i="4"/>
  <c r="B161" i="4"/>
  <c r="J156" i="4"/>
  <c r="I159" i="4" s="1"/>
  <c r="B156" i="4"/>
  <c r="J137" i="4"/>
  <c r="B137" i="4"/>
  <c r="B118" i="4"/>
  <c r="J118" i="4"/>
  <c r="J99" i="4"/>
  <c r="B99" i="4"/>
  <c r="B79" i="4"/>
  <c r="J79" i="4"/>
  <c r="J59" i="4"/>
  <c r="B59" i="4"/>
  <c r="B54" i="4"/>
  <c r="J54" i="4"/>
  <c r="I57" i="4" s="1"/>
  <c r="J49" i="4"/>
  <c r="I52" i="4" s="1"/>
  <c r="B49" i="4"/>
  <c r="J44" i="4"/>
  <c r="I47" i="4" s="1"/>
  <c r="B44" i="4"/>
  <c r="J39" i="4"/>
  <c r="I42" i="4" s="1"/>
  <c r="B39" i="4"/>
  <c r="J33" i="4"/>
  <c r="I36" i="4" s="1"/>
  <c r="B33" i="4"/>
  <c r="J12" i="4"/>
  <c r="I15" i="4" s="1"/>
  <c r="B12" i="4"/>
  <c r="H57" i="4"/>
  <c r="I54" i="4" s="1"/>
  <c r="H52" i="4"/>
  <c r="I49" i="4" s="1"/>
  <c r="I44" i="4"/>
  <c r="I39" i="4"/>
  <c r="I12" i="4"/>
  <c r="L168" i="18" l="1"/>
  <c r="J169" i="18"/>
  <c r="J15" i="3"/>
  <c r="K15" i="3" s="1"/>
  <c r="G14" i="3"/>
  <c r="H14" i="3"/>
  <c r="G36" i="3"/>
  <c r="H36" i="3"/>
  <c r="I37" i="4"/>
  <c r="E306" i="4"/>
  <c r="I308" i="4"/>
  <c r="F253" i="3"/>
  <c r="F254" i="3"/>
  <c r="F398" i="3"/>
  <c r="K398" i="3" s="1"/>
  <c r="F252" i="3"/>
  <c r="F114" i="3"/>
  <c r="F115" i="3"/>
  <c r="F107" i="3"/>
  <c r="F105" i="3"/>
  <c r="F104" i="3"/>
  <c r="F106" i="3"/>
  <c r="F59" i="3"/>
  <c r="F61" i="3"/>
  <c r="F60" i="3"/>
  <c r="F87" i="3"/>
  <c r="F88" i="3"/>
  <c r="F77" i="3"/>
  <c r="F78" i="3"/>
  <c r="F79" i="3"/>
  <c r="F96" i="3"/>
  <c r="F56" i="3"/>
  <c r="F158" i="3"/>
  <c r="F157" i="3"/>
  <c r="B31" i="4"/>
  <c r="F156" i="3"/>
  <c r="F57" i="3"/>
  <c r="F55" i="3"/>
  <c r="F196" i="3"/>
  <c r="F180" i="3"/>
  <c r="I192" i="4"/>
  <c r="I193" i="4"/>
  <c r="I250" i="4"/>
  <c r="I248" i="4"/>
  <c r="I252" i="4"/>
  <c r="I249" i="4"/>
  <c r="I207" i="4"/>
  <c r="I197" i="4"/>
  <c r="F102" i="3"/>
  <c r="F112" i="3"/>
  <c r="F94" i="3"/>
  <c r="F111" i="3"/>
  <c r="F100" i="3"/>
  <c r="F101" i="3"/>
  <c r="F85" i="3"/>
  <c r="F89" i="3"/>
  <c r="F84" i="3"/>
  <c r="F83" i="3"/>
  <c r="F72" i="3"/>
  <c r="F74" i="3"/>
  <c r="F71" i="3"/>
  <c r="F73" i="3"/>
  <c r="F75" i="3"/>
  <c r="F129" i="3"/>
  <c r="F67" i="3"/>
  <c r="F65" i="3"/>
  <c r="F127" i="3"/>
  <c r="F128" i="3"/>
  <c r="F133" i="3"/>
  <c r="F141" i="3"/>
  <c r="F132" i="3"/>
  <c r="F140" i="3"/>
  <c r="F137" i="3"/>
  <c r="F136" i="3"/>
  <c r="F299" i="3"/>
  <c r="F281" i="3"/>
  <c r="F288" i="3"/>
  <c r="F280" i="3"/>
  <c r="F239" i="3"/>
  <c r="F241" i="3"/>
  <c r="F240" i="3"/>
  <c r="F248" i="3"/>
  <c r="F251" i="3"/>
  <c r="F244" i="3"/>
  <c r="F247" i="3"/>
  <c r="F246" i="3"/>
  <c r="F227" i="3"/>
  <c r="F229" i="3"/>
  <c r="F231" i="3"/>
  <c r="F233" i="3"/>
  <c r="F235" i="3"/>
  <c r="F221" i="3"/>
  <c r="F223" i="3"/>
  <c r="F225" i="3"/>
  <c r="F207" i="3"/>
  <c r="F216" i="3"/>
  <c r="F203" i="3"/>
  <c r="F202" i="3"/>
  <c r="F228" i="3"/>
  <c r="F230" i="3"/>
  <c r="F232" i="3"/>
  <c r="F234" i="3"/>
  <c r="F236" i="3"/>
  <c r="F220" i="3"/>
  <c r="F222" i="3"/>
  <c r="F224" i="3"/>
  <c r="F213" i="3"/>
  <c r="F208" i="3"/>
  <c r="F215" i="3"/>
  <c r="F218" i="3"/>
  <c r="F209" i="3"/>
  <c r="F204" i="3"/>
  <c r="F214" i="3"/>
  <c r="F217" i="3"/>
  <c r="F201" i="3"/>
  <c r="F205" i="3"/>
  <c r="F195" i="3"/>
  <c r="F193" i="3"/>
  <c r="F194" i="3"/>
  <c r="F177" i="3"/>
  <c r="F188" i="3"/>
  <c r="F176" i="3"/>
  <c r="F189" i="3"/>
  <c r="F171" i="3"/>
  <c r="F186" i="3"/>
  <c r="F185" i="3"/>
  <c r="F187" i="3"/>
  <c r="F166" i="3"/>
  <c r="F167" i="3"/>
  <c r="F165" i="3"/>
  <c r="F155" i="3"/>
  <c r="F161" i="3"/>
  <c r="F149" i="3"/>
  <c r="F152" i="3"/>
  <c r="F145" i="3"/>
  <c r="F123" i="3"/>
  <c r="F122" i="3"/>
  <c r="F44" i="3"/>
  <c r="F119" i="3"/>
  <c r="I307" i="4"/>
  <c r="I312" i="4"/>
  <c r="I311" i="4"/>
  <c r="I309" i="4"/>
  <c r="I313" i="4"/>
  <c r="I305" i="4"/>
  <c r="I315" i="4"/>
  <c r="I310" i="4"/>
  <c r="I314" i="4"/>
  <c r="I306" i="4"/>
  <c r="I238" i="4"/>
  <c r="I242" i="4"/>
  <c r="I241" i="4"/>
  <c r="I233" i="4"/>
  <c r="I239" i="4"/>
  <c r="I243" i="4"/>
  <c r="I235" i="4"/>
  <c r="I237" i="4"/>
  <c r="I234" i="4"/>
  <c r="I236" i="4"/>
  <c r="I240" i="4"/>
  <c r="I244" i="4"/>
  <c r="I232" i="4"/>
  <c r="I258" i="4"/>
  <c r="I262" i="4"/>
  <c r="I259" i="4"/>
  <c r="I257" i="4"/>
  <c r="I260" i="4"/>
  <c r="I261" i="4"/>
  <c r="I87" i="4"/>
  <c r="I67" i="4"/>
  <c r="I212" i="4"/>
  <c r="I215" i="4"/>
  <c r="I219" i="4"/>
  <c r="I227" i="4"/>
  <c r="I214" i="4"/>
  <c r="I216" i="4"/>
  <c r="I218" i="4"/>
  <c r="I220" i="4"/>
  <c r="I222" i="4"/>
  <c r="I224" i="4"/>
  <c r="I226" i="4"/>
  <c r="I213" i="4"/>
  <c r="I223" i="4"/>
  <c r="I217" i="4"/>
  <c r="I221" i="4"/>
  <c r="I225" i="4"/>
  <c r="I196" i="4"/>
  <c r="I200" i="4"/>
  <c r="I204" i="4"/>
  <c r="I203" i="4"/>
  <c r="I201" i="4"/>
  <c r="I205" i="4"/>
  <c r="I195" i="4"/>
  <c r="I194" i="4"/>
  <c r="I198" i="4"/>
  <c r="I202" i="4"/>
  <c r="I206" i="4"/>
  <c r="I199" i="4"/>
  <c r="I174" i="4"/>
  <c r="I178" i="4"/>
  <c r="I182" i="4"/>
  <c r="I186" i="4"/>
  <c r="I177" i="4"/>
  <c r="I175" i="4"/>
  <c r="I179" i="4"/>
  <c r="I183" i="4"/>
  <c r="I187" i="4"/>
  <c r="I185" i="4"/>
  <c r="I176" i="4"/>
  <c r="I180" i="4"/>
  <c r="I184" i="4"/>
  <c r="I173" i="4"/>
  <c r="I181" i="4"/>
  <c r="I164" i="4"/>
  <c r="I140" i="4"/>
  <c r="I144" i="4"/>
  <c r="I148" i="4"/>
  <c r="I152" i="4"/>
  <c r="I141" i="4"/>
  <c r="I145" i="4"/>
  <c r="I149" i="4"/>
  <c r="I153" i="4"/>
  <c r="I142" i="4"/>
  <c r="I146" i="4"/>
  <c r="I150" i="4"/>
  <c r="I154" i="4"/>
  <c r="I143" i="4"/>
  <c r="I147" i="4"/>
  <c r="I151" i="4"/>
  <c r="I121" i="4"/>
  <c r="I135" i="4"/>
  <c r="I134" i="4"/>
  <c r="I123" i="4"/>
  <c r="I125" i="4"/>
  <c r="I127" i="4"/>
  <c r="I129" i="4"/>
  <c r="I131" i="4"/>
  <c r="I133" i="4"/>
  <c r="I122" i="4"/>
  <c r="I124" i="4"/>
  <c r="I126" i="4"/>
  <c r="I128" i="4"/>
  <c r="I130" i="4"/>
  <c r="I132" i="4"/>
  <c r="I102" i="4"/>
  <c r="I103" i="4"/>
  <c r="I105" i="4"/>
  <c r="I115" i="4"/>
  <c r="I106" i="4"/>
  <c r="I108" i="4"/>
  <c r="I110" i="4"/>
  <c r="I112" i="4"/>
  <c r="I114" i="4"/>
  <c r="I116" i="4"/>
  <c r="I107" i="4"/>
  <c r="I111" i="4"/>
  <c r="I113" i="4"/>
  <c r="I104" i="4"/>
  <c r="I109" i="4"/>
  <c r="I94" i="4"/>
  <c r="I85" i="4"/>
  <c r="I97" i="4"/>
  <c r="I95" i="4"/>
  <c r="I93" i="4"/>
  <c r="I91" i="4"/>
  <c r="I89" i="4"/>
  <c r="I86" i="4"/>
  <c r="I84" i="4"/>
  <c r="I82" i="4"/>
  <c r="I96" i="4"/>
  <c r="I90" i="4"/>
  <c r="I88" i="4"/>
  <c r="I92" i="4"/>
  <c r="I83" i="4"/>
  <c r="I63" i="4"/>
  <c r="I68" i="4"/>
  <c r="I72" i="4"/>
  <c r="I76" i="4"/>
  <c r="I64" i="4"/>
  <c r="I69" i="4"/>
  <c r="I73" i="4"/>
  <c r="I77" i="4"/>
  <c r="I66" i="4"/>
  <c r="I71" i="4"/>
  <c r="I75" i="4"/>
  <c r="I65" i="4"/>
  <c r="I70" i="4"/>
  <c r="I74" i="4"/>
  <c r="I62" i="4"/>
  <c r="F36" i="3"/>
  <c r="J170" i="18" l="1"/>
  <c r="L169" i="18"/>
  <c r="F306" i="4"/>
  <c r="H306" i="4" s="1"/>
  <c r="K67" i="3"/>
  <c r="K84" i="3"/>
  <c r="K60" i="3"/>
  <c r="K114" i="3"/>
  <c r="J36" i="3"/>
  <c r="K36" i="3" s="1"/>
  <c r="K252" i="3"/>
  <c r="K397" i="3"/>
  <c r="K106" i="3"/>
  <c r="K254" i="3"/>
  <c r="K161" i="3"/>
  <c r="K208" i="3"/>
  <c r="K244" i="3"/>
  <c r="K281" i="3"/>
  <c r="K128" i="3"/>
  <c r="K201" i="3"/>
  <c r="K213" i="3"/>
  <c r="K228" i="3"/>
  <c r="K235" i="3"/>
  <c r="K251" i="3"/>
  <c r="K127" i="3"/>
  <c r="K72" i="3"/>
  <c r="K88" i="3"/>
  <c r="K44" i="3"/>
  <c r="K165" i="3"/>
  <c r="K224" i="3"/>
  <c r="K202" i="3"/>
  <c r="K233" i="3"/>
  <c r="K136" i="3"/>
  <c r="K65" i="3"/>
  <c r="K83" i="3"/>
  <c r="K112" i="3"/>
  <c r="K157" i="3"/>
  <c r="K87" i="3"/>
  <c r="K115" i="3"/>
  <c r="K122" i="3"/>
  <c r="K188" i="3"/>
  <c r="K214" i="3"/>
  <c r="K222" i="3"/>
  <c r="K203" i="3"/>
  <c r="K137" i="3"/>
  <c r="K123" i="3"/>
  <c r="K166" i="3"/>
  <c r="K177" i="3"/>
  <c r="K216" i="3"/>
  <c r="K241" i="3"/>
  <c r="K140" i="3"/>
  <c r="K129" i="3"/>
  <c r="K180" i="3"/>
  <c r="K56" i="3"/>
  <c r="K145" i="3"/>
  <c r="K187" i="3"/>
  <c r="K194" i="3"/>
  <c r="K209" i="3"/>
  <c r="K207" i="3"/>
  <c r="K227" i="3"/>
  <c r="K132" i="3"/>
  <c r="K85" i="3"/>
  <c r="K196" i="3"/>
  <c r="K96" i="3"/>
  <c r="K59" i="3"/>
  <c r="K152" i="3"/>
  <c r="K218" i="3"/>
  <c r="K225" i="3"/>
  <c r="K246" i="3"/>
  <c r="K280" i="3"/>
  <c r="K141" i="3"/>
  <c r="K73" i="3"/>
  <c r="K101" i="3"/>
  <c r="K149" i="3"/>
  <c r="K186" i="3"/>
  <c r="K195" i="3"/>
  <c r="K215" i="3"/>
  <c r="K232" i="3"/>
  <c r="K223" i="3"/>
  <c r="K247" i="3"/>
  <c r="K133" i="3"/>
  <c r="K71" i="3"/>
  <c r="K100" i="3"/>
  <c r="K78" i="3"/>
  <c r="K104" i="3"/>
  <c r="K253" i="3"/>
  <c r="K74" i="3"/>
  <c r="K77" i="3"/>
  <c r="K105" i="3"/>
  <c r="K107" i="3"/>
  <c r="J14" i="3"/>
  <c r="K299" i="3"/>
  <c r="K288" i="3"/>
  <c r="K248" i="3"/>
  <c r="K240" i="3"/>
  <c r="K239" i="3"/>
  <c r="K217" i="3"/>
  <c r="K234" i="3"/>
  <c r="K220" i="3"/>
  <c r="K230" i="3"/>
  <c r="K221" i="3"/>
  <c r="K229" i="3"/>
  <c r="K236" i="3"/>
  <c r="K231" i="3"/>
  <c r="K205" i="3"/>
  <c r="K204" i="3"/>
  <c r="K193" i="3"/>
  <c r="K189" i="3"/>
  <c r="K185" i="3"/>
  <c r="K176" i="3"/>
  <c r="K171" i="3"/>
  <c r="K167" i="3"/>
  <c r="K158" i="3"/>
  <c r="K156" i="3"/>
  <c r="K155" i="3"/>
  <c r="K119" i="3"/>
  <c r="K111" i="3"/>
  <c r="K102" i="3"/>
  <c r="K94" i="3"/>
  <c r="K89" i="3"/>
  <c r="K79" i="3"/>
  <c r="K75" i="3"/>
  <c r="K61" i="3"/>
  <c r="K57" i="3"/>
  <c r="K55" i="3"/>
  <c r="G48" i="3"/>
  <c r="G47" i="3" s="1"/>
  <c r="G46" i="3" s="1"/>
  <c r="G43" i="3"/>
  <c r="G42" i="3" s="1"/>
  <c r="G33" i="3"/>
  <c r="G34" i="3"/>
  <c r="G35" i="3"/>
  <c r="G39" i="3"/>
  <c r="G21" i="3"/>
  <c r="G22" i="3"/>
  <c r="G23" i="3"/>
  <c r="G24" i="3"/>
  <c r="G25" i="3"/>
  <c r="H25" i="3" s="1"/>
  <c r="G26" i="3"/>
  <c r="H26" i="3" s="1"/>
  <c r="G27" i="3"/>
  <c r="H27" i="3" s="1"/>
  <c r="G28" i="3"/>
  <c r="H28" i="3" s="1"/>
  <c r="G29" i="3"/>
  <c r="H29" i="3" s="1"/>
  <c r="J29" i="3" s="1"/>
  <c r="G30" i="3"/>
  <c r="H30" i="3" s="1"/>
  <c r="G19" i="3"/>
  <c r="J171" i="18" l="1"/>
  <c r="L170" i="18"/>
  <c r="K179" i="3"/>
  <c r="K211" i="3"/>
  <c r="K135" i="3"/>
  <c r="K170" i="3"/>
  <c r="K118" i="3"/>
  <c r="K298" i="3"/>
  <c r="K148" i="3"/>
  <c r="K278" i="3"/>
  <c r="K151" i="3"/>
  <c r="K396" i="3"/>
  <c r="K286" i="3"/>
  <c r="K160" i="3"/>
  <c r="K131" i="3"/>
  <c r="K63" i="3"/>
  <c r="K175" i="3"/>
  <c r="K139" i="3"/>
  <c r="K126" i="3"/>
  <c r="K109" i="3"/>
  <c r="K92" i="3"/>
  <c r="K250" i="3"/>
  <c r="K192" i="3"/>
  <c r="K243" i="3"/>
  <c r="K98" i="3"/>
  <c r="K81" i="3"/>
  <c r="J25" i="3"/>
  <c r="J30" i="3"/>
  <c r="J26" i="3"/>
  <c r="J28" i="3"/>
  <c r="J27" i="3"/>
  <c r="K199" i="3"/>
  <c r="K69" i="3"/>
  <c r="K14" i="3"/>
  <c r="K13" i="3" s="1"/>
  <c r="K12" i="3" s="1"/>
  <c r="G12" i="9" s="1"/>
  <c r="K238" i="3"/>
  <c r="K184" i="3"/>
  <c r="K154" i="3"/>
  <c r="K53" i="3"/>
  <c r="G18" i="3"/>
  <c r="G17" i="3" s="1"/>
  <c r="H18" i="3"/>
  <c r="K164" i="3"/>
  <c r="K144" i="3"/>
  <c r="K121" i="3"/>
  <c r="B1958" i="4"/>
  <c r="B1514" i="4"/>
  <c r="B1509" i="4"/>
  <c r="J1502" i="4"/>
  <c r="I1505" i="4" s="1"/>
  <c r="B1507" i="4"/>
  <c r="B1502" i="4"/>
  <c r="B1492" i="4"/>
  <c r="B1965" i="4"/>
  <c r="J1514" i="4"/>
  <c r="B1497" i="4"/>
  <c r="J1058" i="4"/>
  <c r="B1485" i="4"/>
  <c r="J1965" i="4"/>
  <c r="J1960" i="4"/>
  <c r="I1881" i="4" s="1"/>
  <c r="J1497" i="4"/>
  <c r="I1500" i="4" s="1"/>
  <c r="J1487" i="4"/>
  <c r="I1490" i="4" s="1"/>
  <c r="B1960" i="4"/>
  <c r="J1509" i="4"/>
  <c r="I1512" i="4" s="1"/>
  <c r="B1487" i="4"/>
  <c r="J1492" i="4"/>
  <c r="I1495" i="4" s="1"/>
  <c r="B1058" i="4"/>
  <c r="J1917" i="4"/>
  <c r="J1922" i="4"/>
  <c r="I1925" i="4" s="1"/>
  <c r="B1917" i="4"/>
  <c r="B1922" i="4"/>
  <c r="J1782" i="4"/>
  <c r="B1782" i="4"/>
  <c r="B1854" i="4"/>
  <c r="J1839" i="4"/>
  <c r="I1842" i="4" s="1"/>
  <c r="B1834" i="4"/>
  <c r="J1819" i="4"/>
  <c r="I1822" i="4" s="1"/>
  <c r="J1905" i="4"/>
  <c r="I1908" i="4" s="1"/>
  <c r="B1871" i="4"/>
  <c r="J1912" i="4"/>
  <c r="J1844" i="4"/>
  <c r="I1847" i="4" s="1"/>
  <c r="B1839" i="4"/>
  <c r="J1824" i="4"/>
  <c r="I1827" i="4" s="1"/>
  <c r="B1819" i="4"/>
  <c r="B1905" i="4"/>
  <c r="B1898" i="4"/>
  <c r="J1809" i="4"/>
  <c r="I1812" i="4" s="1"/>
  <c r="B1804" i="4"/>
  <c r="J1792" i="4"/>
  <c r="I1795" i="4" s="1"/>
  <c r="B1787" i="4"/>
  <c r="J1767" i="4"/>
  <c r="I1770" i="4" s="1"/>
  <c r="B1762" i="4"/>
  <c r="B1829" i="4"/>
  <c r="J1900" i="4"/>
  <c r="I1903" i="4" s="1"/>
  <c r="J1871" i="4"/>
  <c r="I1874" i="4" s="1"/>
  <c r="B1814" i="4"/>
  <c r="J1777" i="4"/>
  <c r="J1757" i="4"/>
  <c r="I1760" i="4" s="1"/>
  <c r="J1804" i="4"/>
  <c r="I1807" i="4" s="1"/>
  <c r="J1787" i="4"/>
  <c r="I1790" i="4" s="1"/>
  <c r="J1762" i="4"/>
  <c r="I1765" i="4" s="1"/>
  <c r="B1912" i="4"/>
  <c r="J1849" i="4"/>
  <c r="I1852" i="4" s="1"/>
  <c r="B1844" i="4"/>
  <c r="J1829" i="4"/>
  <c r="I1832" i="4" s="1"/>
  <c r="B1824" i="4"/>
  <c r="J1814" i="4"/>
  <c r="I1817" i="4" s="1"/>
  <c r="B1809" i="4"/>
  <c r="B1792" i="4"/>
  <c r="J1772" i="4"/>
  <c r="I1775" i="4" s="1"/>
  <c r="B1767" i="4"/>
  <c r="B1910" i="4"/>
  <c r="J1854" i="4"/>
  <c r="I1857" i="4" s="1"/>
  <c r="B1849" i="4"/>
  <c r="J1834" i="4"/>
  <c r="I1837" i="4" s="1"/>
  <c r="B1772" i="4"/>
  <c r="B1900" i="4"/>
  <c r="B1777" i="4"/>
  <c r="B1757" i="4"/>
  <c r="J1730" i="4"/>
  <c r="I1733" i="4" s="1"/>
  <c r="B1725" i="4"/>
  <c r="B1730" i="4"/>
  <c r="B1735" i="4"/>
  <c r="B1715" i="4"/>
  <c r="J1735" i="4"/>
  <c r="I1738" i="4" s="1"/>
  <c r="J1715" i="4"/>
  <c r="I1718" i="4" s="1"/>
  <c r="J1720" i="4"/>
  <c r="I1723" i="4" s="1"/>
  <c r="J1725" i="4"/>
  <c r="I1728" i="4" s="1"/>
  <c r="B1720" i="4"/>
  <c r="B1866" i="4"/>
  <c r="B1859" i="4"/>
  <c r="B1797" i="4"/>
  <c r="J1742" i="4"/>
  <c r="I1745" i="4" s="1"/>
  <c r="B1673" i="4"/>
  <c r="J1747" i="4"/>
  <c r="B1742" i="4"/>
  <c r="J1710" i="4"/>
  <c r="I1713" i="4" s="1"/>
  <c r="B1705" i="4"/>
  <c r="B1698" i="4"/>
  <c r="J1683" i="4"/>
  <c r="I1686" i="4" s="1"/>
  <c r="J1678" i="4"/>
  <c r="I1681" i="4" s="1"/>
  <c r="B1671" i="4"/>
  <c r="J1334" i="4"/>
  <c r="B1443" i="4"/>
  <c r="J1700" i="4"/>
  <c r="I1703" i="4" s="1"/>
  <c r="B1688" i="4"/>
  <c r="J1861" i="4"/>
  <c r="I1864" i="4" s="1"/>
  <c r="J1799" i="4"/>
  <c r="I1802" i="4" s="1"/>
  <c r="J1752" i="4"/>
  <c r="I1755" i="4" s="1"/>
  <c r="B1747" i="4"/>
  <c r="B1740" i="4"/>
  <c r="B1710" i="4"/>
  <c r="J1688" i="4"/>
  <c r="I1691" i="4" s="1"/>
  <c r="B1683" i="4"/>
  <c r="B1678" i="4"/>
  <c r="B1669" i="4"/>
  <c r="B1334" i="4"/>
  <c r="J1866" i="4"/>
  <c r="I1869" i="4" s="1"/>
  <c r="B1861" i="4"/>
  <c r="B1799" i="4"/>
  <c r="B1752" i="4"/>
  <c r="J1693" i="4"/>
  <c r="I1990" i="4" s="1"/>
  <c r="J1673" i="4"/>
  <c r="J1705" i="4"/>
  <c r="I1708" i="4" s="1"/>
  <c r="B1700" i="4"/>
  <c r="B1693" i="4"/>
  <c r="J1443" i="4"/>
  <c r="J1645" i="4"/>
  <c r="B1640" i="4"/>
  <c r="B1645" i="4"/>
  <c r="J1640" i="4"/>
  <c r="B1635" i="4"/>
  <c r="J1620" i="4"/>
  <c r="I1623" i="4" s="1"/>
  <c r="B1615" i="4"/>
  <c r="J1625" i="4"/>
  <c r="I1628" i="4" s="1"/>
  <c r="B1620" i="4"/>
  <c r="J1598" i="4"/>
  <c r="I1601" i="4" s="1"/>
  <c r="J1603" i="4"/>
  <c r="I1606" i="4" s="1"/>
  <c r="B1598" i="4"/>
  <c r="J1635" i="4"/>
  <c r="B1630" i="4"/>
  <c r="J1630" i="4"/>
  <c r="I1633" i="4" s="1"/>
  <c r="B1625" i="4"/>
  <c r="J1615" i="4"/>
  <c r="I1618" i="4" s="1"/>
  <c r="B1603" i="4"/>
  <c r="J1039" i="4"/>
  <c r="B1039" i="4"/>
  <c r="B1470" i="4"/>
  <c r="B1475" i="4"/>
  <c r="B2023" i="4"/>
  <c r="J1475" i="4"/>
  <c r="I1478" i="4" s="1"/>
  <c r="J2025" i="4"/>
  <c r="I2028" i="4" s="1"/>
  <c r="J1480" i="4"/>
  <c r="I1483" i="4" s="1"/>
  <c r="B2025" i="4"/>
  <c r="B1480" i="4"/>
  <c r="J1470" i="4"/>
  <c r="I1473" i="4" s="1"/>
  <c r="B2021" i="4"/>
  <c r="J932" i="4"/>
  <c r="I935" i="4" s="1"/>
  <c r="B927" i="4"/>
  <c r="J927" i="4"/>
  <c r="I930" i="4" s="1"/>
  <c r="B932" i="4"/>
  <c r="J922" i="4"/>
  <c r="I925" i="4" s="1"/>
  <c r="B922" i="4"/>
  <c r="B1122" i="4"/>
  <c r="J1122" i="4"/>
  <c r="I1130" i="4" s="1"/>
  <c r="B1253" i="4"/>
  <c r="J1253" i="4"/>
  <c r="I1256" i="4" s="1"/>
  <c r="J1588" i="4"/>
  <c r="I1591" i="4" s="1"/>
  <c r="B1436" i="4"/>
  <c r="J1593" i="4"/>
  <c r="I1596" i="4" s="1"/>
  <c r="B1610" i="4"/>
  <c r="B1586" i="4"/>
  <c r="J1431" i="4"/>
  <c r="I1434" i="4" s="1"/>
  <c r="B1426" i="4"/>
  <c r="B1608" i="4"/>
  <c r="B1584" i="4"/>
  <c r="J1652" i="4"/>
  <c r="I1655" i="4" s="1"/>
  <c r="J1610" i="4"/>
  <c r="I1613" i="4" s="1"/>
  <c r="B1588" i="4"/>
  <c r="J1426" i="4"/>
  <c r="I1429" i="4" s="1"/>
  <c r="B1652" i="4"/>
  <c r="B1593" i="4"/>
  <c r="B1650" i="4"/>
  <c r="B1431" i="4"/>
  <c r="B1463" i="4"/>
  <c r="J1448" i="4"/>
  <c r="I1451" i="4" s="1"/>
  <c r="B1438" i="4"/>
  <c r="B1419" i="4"/>
  <c r="J1404" i="4"/>
  <c r="I1407" i="4" s="1"/>
  <c r="B1399" i="4"/>
  <c r="J1384" i="4"/>
  <c r="I1387" i="4" s="1"/>
  <c r="B1379" i="4"/>
  <c r="J1453" i="4"/>
  <c r="I1456" i="4" s="1"/>
  <c r="B1448" i="4"/>
  <c r="J1409" i="4"/>
  <c r="I1412" i="4" s="1"/>
  <c r="J1389" i="4"/>
  <c r="I1392" i="4" s="1"/>
  <c r="J1465" i="4"/>
  <c r="J1421" i="4"/>
  <c r="I1424" i="4" s="1"/>
  <c r="J1414" i="4"/>
  <c r="I1417" i="4" s="1"/>
  <c r="B1409" i="4"/>
  <c r="J1394" i="4"/>
  <c r="I1397" i="4" s="1"/>
  <c r="B1389" i="4"/>
  <c r="J1374" i="4"/>
  <c r="I1377" i="4" s="1"/>
  <c r="B1404" i="4"/>
  <c r="B1384" i="4"/>
  <c r="B1453" i="4"/>
  <c r="B1465" i="4"/>
  <c r="J1438" i="4"/>
  <c r="B1421" i="4"/>
  <c r="B1414" i="4"/>
  <c r="J1399" i="4"/>
  <c r="I1402" i="4" s="1"/>
  <c r="B1394" i="4"/>
  <c r="J1379" i="4"/>
  <c r="I1382" i="4" s="1"/>
  <c r="B1374" i="4"/>
  <c r="B1369" i="4"/>
  <c r="J1354" i="4"/>
  <c r="I1357" i="4" s="1"/>
  <c r="B1349" i="4"/>
  <c r="J1329" i="4"/>
  <c r="B1324" i="4"/>
  <c r="J1309" i="4"/>
  <c r="I1312" i="4" s="1"/>
  <c r="B1304" i="4"/>
  <c r="B1297" i="4"/>
  <c r="B1282" i="4"/>
  <c r="B1267" i="4"/>
  <c r="B1262" i="4"/>
  <c r="B1314" i="4"/>
  <c r="J1292" i="4"/>
  <c r="B1287" i="4"/>
  <c r="J1359" i="4"/>
  <c r="I1362" i="4" s="1"/>
  <c r="B1354" i="4"/>
  <c r="J1339" i="4"/>
  <c r="I1342" i="4" s="1"/>
  <c r="B1329" i="4"/>
  <c r="J1314" i="4"/>
  <c r="I1317" i="4" s="1"/>
  <c r="B1309" i="4"/>
  <c r="B1302" i="4"/>
  <c r="J1287" i="4"/>
  <c r="J1272" i="4"/>
  <c r="I1275" i="4" s="1"/>
  <c r="B1260" i="4"/>
  <c r="J1364" i="4"/>
  <c r="I1367" i="4" s="1"/>
  <c r="B1359" i="4"/>
  <c r="J1344" i="4"/>
  <c r="I1347" i="4" s="1"/>
  <c r="B1339" i="4"/>
  <c r="J1319" i="4"/>
  <c r="I1322" i="4" s="1"/>
  <c r="J1277" i="4"/>
  <c r="I1280" i="4" s="1"/>
  <c r="B1258" i="4"/>
  <c r="J1369" i="4"/>
  <c r="I1372" i="4" s="1"/>
  <c r="J1349" i="4"/>
  <c r="I1352" i="4" s="1"/>
  <c r="J1324" i="4"/>
  <c r="I1327" i="4" s="1"/>
  <c r="J1304" i="4"/>
  <c r="I1307" i="4" s="1"/>
  <c r="B1292" i="4"/>
  <c r="J1282" i="4"/>
  <c r="I1285" i="4" s="1"/>
  <c r="J1267" i="4"/>
  <c r="I1270" i="4" s="1"/>
  <c r="B1242" i="4"/>
  <c r="B1272" i="4"/>
  <c r="J1242" i="4"/>
  <c r="B1364" i="4"/>
  <c r="B1344" i="4"/>
  <c r="B1319" i="4"/>
  <c r="J1297" i="4"/>
  <c r="B1277" i="4"/>
  <c r="J1262" i="4"/>
  <c r="I1265" i="4" s="1"/>
  <c r="B1201" i="4"/>
  <c r="J1112" i="4"/>
  <c r="J1173" i="4"/>
  <c r="J1142" i="4"/>
  <c r="J1094" i="4"/>
  <c r="B1053" i="4"/>
  <c r="B1173" i="4"/>
  <c r="B1142" i="4"/>
  <c r="B1094" i="4"/>
  <c r="B1051" i="4"/>
  <c r="B1194" i="4"/>
  <c r="B1163" i="4"/>
  <c r="B1090" i="4"/>
  <c r="B1199" i="4"/>
  <c r="B1112" i="4"/>
  <c r="J1203" i="4"/>
  <c r="J1194" i="4"/>
  <c r="I1197" i="4" s="1"/>
  <c r="J1168" i="4"/>
  <c r="I1171" i="4" s="1"/>
  <c r="J1163" i="4"/>
  <c r="B1140" i="4"/>
  <c r="B1092" i="4"/>
  <c r="B1203" i="4"/>
  <c r="B1168" i="4"/>
  <c r="B1120" i="4"/>
  <c r="J1053" i="4"/>
  <c r="B1004" i="4"/>
  <c r="B957" i="4"/>
  <c r="J939" i="4"/>
  <c r="J917" i="4"/>
  <c r="I920" i="4" s="1"/>
  <c r="J873" i="4"/>
  <c r="J851" i="4"/>
  <c r="B873" i="4"/>
  <c r="B851" i="4"/>
  <c r="B959" i="4"/>
  <c r="J961" i="4"/>
  <c r="B937" i="4"/>
  <c r="B939" i="4"/>
  <c r="B917" i="4"/>
  <c r="B961" i="4"/>
  <c r="B915" i="4"/>
  <c r="B871" i="4"/>
  <c r="J1004" i="4"/>
  <c r="B849" i="4"/>
  <c r="E305" i="4"/>
  <c r="F305" i="4" s="1"/>
  <c r="J172" i="18" l="1"/>
  <c r="L171" i="18"/>
  <c r="C13" i="9"/>
  <c r="I13" i="9" s="1"/>
  <c r="J13" i="9" s="1"/>
  <c r="K191" i="3"/>
  <c r="G42" i="9"/>
  <c r="F43" i="9" s="1"/>
  <c r="I43" i="9" s="1"/>
  <c r="K277" i="3"/>
  <c r="G38" i="9" s="1"/>
  <c r="K163" i="3"/>
  <c r="K117" i="3"/>
  <c r="K174" i="3"/>
  <c r="K125" i="3"/>
  <c r="K91" i="3"/>
  <c r="J18" i="3"/>
  <c r="J17" i="3" s="1"/>
  <c r="H17" i="3"/>
  <c r="K143" i="3"/>
  <c r="K52" i="3"/>
  <c r="K198" i="3"/>
  <c r="I1662" i="4"/>
  <c r="I1667" i="4"/>
  <c r="I1249" i="4"/>
  <c r="I1251" i="4"/>
  <c r="I1245" i="4"/>
  <c r="I1247" i="4"/>
  <c r="I1246" i="4"/>
  <c r="I1206" i="4"/>
  <c r="I1207" i="4"/>
  <c r="I1214" i="4"/>
  <c r="I1212" i="4"/>
  <c r="I1219" i="4"/>
  <c r="I1217" i="4"/>
  <c r="I1215" i="4"/>
  <c r="I1213" i="4"/>
  <c r="I1211" i="4"/>
  <c r="I1220" i="4"/>
  <c r="I1218" i="4"/>
  <c r="I1216" i="4"/>
  <c r="I1233" i="4"/>
  <c r="I1231" i="4"/>
  <c r="I1229" i="4"/>
  <c r="I1227" i="4"/>
  <c r="I1225" i="4"/>
  <c r="I1235" i="4"/>
  <c r="I1232" i="4"/>
  <c r="I1230" i="4"/>
  <c r="I1228" i="4"/>
  <c r="I1226" i="4"/>
  <c r="I1086" i="4"/>
  <c r="I1076" i="4"/>
  <c r="I1078" i="4"/>
  <c r="I1077" i="4"/>
  <c r="I1079" i="4"/>
  <c r="I1081" i="4"/>
  <c r="I1083" i="4"/>
  <c r="I1080" i="4"/>
  <c r="I1082" i="4"/>
  <c r="I1084" i="4"/>
  <c r="I1062" i="4"/>
  <c r="I1064" i="4"/>
  <c r="I1066" i="4"/>
  <c r="I1068" i="4"/>
  <c r="I1070" i="4"/>
  <c r="I1063" i="4"/>
  <c r="I1065" i="4"/>
  <c r="I1067" i="4"/>
  <c r="I1069" i="4"/>
  <c r="I1971" i="4"/>
  <c r="I1886" i="4"/>
  <c r="I703" i="4"/>
  <c r="I699" i="4"/>
  <c r="I697" i="4"/>
  <c r="I695" i="4"/>
  <c r="I693" i="4"/>
  <c r="I691" i="4"/>
  <c r="I689" i="4"/>
  <c r="I687" i="4"/>
  <c r="I685" i="4"/>
  <c r="I683" i="4"/>
  <c r="I681" i="4"/>
  <c r="I679" i="4"/>
  <c r="I674" i="4"/>
  <c r="I671" i="4"/>
  <c r="I667" i="4"/>
  <c r="I668" i="4"/>
  <c r="I698" i="4"/>
  <c r="I696" i="4"/>
  <c r="I694" i="4"/>
  <c r="I692" i="4"/>
  <c r="I690" i="4"/>
  <c r="I688" i="4"/>
  <c r="I686" i="4"/>
  <c r="I684" i="4"/>
  <c r="I682" i="4"/>
  <c r="I680" i="4"/>
  <c r="I678" i="4"/>
  <c r="I672" i="4"/>
  <c r="I669" i="4"/>
  <c r="I666" i="4"/>
  <c r="I1750" i="4"/>
  <c r="I2007" i="4"/>
  <c r="I2002" i="4"/>
  <c r="I1997" i="4"/>
  <c r="I1985" i="4"/>
  <c r="I1980" i="4"/>
  <c r="I1125" i="4"/>
  <c r="I1176" i="4"/>
  <c r="I1192" i="4"/>
  <c r="I1179" i="4"/>
  <c r="I1178" i="4"/>
  <c r="I1177" i="4"/>
  <c r="I1188" i="4"/>
  <c r="I1191" i="4"/>
  <c r="I1190" i="4"/>
  <c r="I1189" i="4"/>
  <c r="I1184" i="4"/>
  <c r="I1187" i="4"/>
  <c r="I1186" i="4"/>
  <c r="I1185" i="4"/>
  <c r="I1180" i="4"/>
  <c r="I1183" i="4"/>
  <c r="I1182" i="4"/>
  <c r="I1181" i="4"/>
  <c r="I1332" i="4"/>
  <c r="I1337" i="4"/>
  <c r="I1648" i="4"/>
  <c r="I1638" i="4"/>
  <c r="I1643" i="4"/>
  <c r="I1915" i="4"/>
  <c r="I1920" i="4"/>
  <c r="I1097" i="4"/>
  <c r="I1109" i="4"/>
  <c r="I1108" i="4"/>
  <c r="I1098" i="4"/>
  <c r="I1105" i="4"/>
  <c r="I1101" i="4"/>
  <c r="I1106" i="4"/>
  <c r="I1107" i="4"/>
  <c r="I1103" i="4"/>
  <c r="I1104" i="4"/>
  <c r="I1100" i="4"/>
  <c r="I1099" i="4"/>
  <c r="I1110" i="4"/>
  <c r="I1102" i="4"/>
  <c r="I1145" i="4"/>
  <c r="I1157" i="4"/>
  <c r="I1149" i="4"/>
  <c r="I1156" i="4"/>
  <c r="I1148" i="4"/>
  <c r="I1151" i="4"/>
  <c r="I1166" i="4"/>
  <c r="I1155" i="4"/>
  <c r="I1147" i="4"/>
  <c r="I1154" i="4"/>
  <c r="I1146" i="4"/>
  <c r="I1161" i="4"/>
  <c r="I1153" i="4"/>
  <c r="I1160" i="4"/>
  <c r="I1152" i="4"/>
  <c r="I1159" i="4"/>
  <c r="I1158" i="4"/>
  <c r="I1150" i="4"/>
  <c r="I1021" i="4"/>
  <c r="I1010" i="4"/>
  <c r="I1019" i="4"/>
  <c r="I1008" i="4"/>
  <c r="I986" i="4"/>
  <c r="I994" i="4"/>
  <c r="I989" i="4"/>
  <c r="I997" i="4"/>
  <c r="I979" i="4"/>
  <c r="I977" i="4"/>
  <c r="I985" i="4"/>
  <c r="I966" i="4"/>
  <c r="I988" i="4"/>
  <c r="I996" i="4"/>
  <c r="I991" i="4"/>
  <c r="I978" i="4"/>
  <c r="I982" i="4"/>
  <c r="I967" i="4"/>
  <c r="I1018" i="4"/>
  <c r="I1025" i="4"/>
  <c r="I1017" i="4"/>
  <c r="I973" i="4"/>
  <c r="I992" i="4"/>
  <c r="I987" i="4"/>
  <c r="I995" i="4"/>
  <c r="I981" i="4"/>
  <c r="I1002" i="4"/>
  <c r="I971" i="4"/>
  <c r="I983" i="4"/>
  <c r="I964" i="4"/>
  <c r="I968" i="4"/>
  <c r="I1020" i="4"/>
  <c r="I1013" i="4"/>
  <c r="I1023" i="4"/>
  <c r="I1011" i="4"/>
  <c r="I990" i="4"/>
  <c r="I998" i="4"/>
  <c r="I993" i="4"/>
  <c r="I980" i="4"/>
  <c r="I984" i="4"/>
  <c r="I970" i="4"/>
  <c r="I965" i="4"/>
  <c r="I1024" i="4"/>
  <c r="I1009" i="4"/>
  <c r="I1022" i="4"/>
  <c r="I1007" i="4"/>
  <c r="I913" i="4"/>
  <c r="I905" i="4"/>
  <c r="I906" i="4"/>
  <c r="I907" i="4"/>
  <c r="I908" i="4"/>
  <c r="I944" i="4"/>
  <c r="I952" i="4"/>
  <c r="I947" i="4"/>
  <c r="I955" i="4"/>
  <c r="I891" i="4"/>
  <c r="I890" i="4"/>
  <c r="I889" i="4"/>
  <c r="I896" i="4"/>
  <c r="I909" i="4"/>
  <c r="I910" i="4"/>
  <c r="I911" i="4"/>
  <c r="I876" i="4"/>
  <c r="I946" i="4"/>
  <c r="I954" i="4"/>
  <c r="I949" i="4"/>
  <c r="I884" i="4"/>
  <c r="I887" i="4"/>
  <c r="I886" i="4"/>
  <c r="I885" i="4"/>
  <c r="I901" i="4"/>
  <c r="I902" i="4"/>
  <c r="I903" i="4"/>
  <c r="I904" i="4"/>
  <c r="I942" i="4"/>
  <c r="I950" i="4"/>
  <c r="I945" i="4"/>
  <c r="I953" i="4"/>
  <c r="I880" i="4"/>
  <c r="I879" i="4"/>
  <c r="I878" i="4"/>
  <c r="I877" i="4"/>
  <c r="I897" i="4"/>
  <c r="I898" i="4"/>
  <c r="I899" i="4"/>
  <c r="I900" i="4"/>
  <c r="I892" i="4"/>
  <c r="I948" i="4"/>
  <c r="I943" i="4"/>
  <c r="I951" i="4"/>
  <c r="I888" i="4"/>
  <c r="I883" i="4"/>
  <c r="I882" i="4"/>
  <c r="I881" i="4"/>
  <c r="I1116" i="4"/>
  <c r="I1118" i="4"/>
  <c r="I1115" i="4"/>
  <c r="I1117" i="4"/>
  <c r="I1290" i="4"/>
  <c r="I1300" i="4"/>
  <c r="I1295" i="4"/>
  <c r="I1676" i="4"/>
  <c r="I1785" i="4"/>
  <c r="I1780" i="4"/>
  <c r="I1963" i="4"/>
  <c r="I1969" i="4"/>
  <c r="I1968" i="4"/>
  <c r="I1056" i="4"/>
  <c r="I1088" i="4"/>
  <c r="I1061" i="4"/>
  <c r="I1446" i="4"/>
  <c r="I1468" i="4"/>
  <c r="I1441" i="4"/>
  <c r="I1042" i="4"/>
  <c r="I1049" i="4"/>
  <c r="I1043" i="4"/>
  <c r="I1047" i="4"/>
  <c r="I1044" i="4"/>
  <c r="I1045" i="4"/>
  <c r="I1696" i="4"/>
  <c r="I1517" i="4"/>
  <c r="I1520" i="4"/>
  <c r="I1518" i="4"/>
  <c r="H305" i="4"/>
  <c r="I302" i="4" s="1"/>
  <c r="F50" i="3"/>
  <c r="F49" i="3"/>
  <c r="F48" i="3"/>
  <c r="F23" i="3"/>
  <c r="F32" i="3"/>
  <c r="F33" i="3"/>
  <c r="F34" i="3"/>
  <c r="F35" i="3"/>
  <c r="F26" i="3"/>
  <c r="F27" i="3"/>
  <c r="F28" i="3"/>
  <c r="F29" i="3"/>
  <c r="L172" i="18" l="1"/>
  <c r="J173" i="18"/>
  <c r="G20" i="9"/>
  <c r="D21" i="9" s="1"/>
  <c r="G26" i="9"/>
  <c r="G24" i="9"/>
  <c r="F25" i="9" s="1"/>
  <c r="G22" i="9"/>
  <c r="C23" i="9" s="1"/>
  <c r="G30" i="9"/>
  <c r="G28" i="9"/>
  <c r="G34" i="9"/>
  <c r="E35" i="9" s="1"/>
  <c r="G36" i="9"/>
  <c r="E37" i="9" s="1"/>
  <c r="G32" i="9"/>
  <c r="F33" i="9" s="1"/>
  <c r="I33" i="9" s="1"/>
  <c r="J33" i="9" s="1"/>
  <c r="K48" i="3"/>
  <c r="K49" i="3"/>
  <c r="K50" i="3"/>
  <c r="K35" i="3"/>
  <c r="K32" i="3"/>
  <c r="K29" i="3"/>
  <c r="K31" i="3"/>
  <c r="K34" i="3"/>
  <c r="K23" i="3"/>
  <c r="K28" i="3"/>
  <c r="K27" i="3"/>
  <c r="K26" i="3"/>
  <c r="K33" i="3"/>
  <c r="I701" i="4"/>
  <c r="I1000" i="4"/>
  <c r="I1027" i="4"/>
  <c r="I1029" i="4" s="1"/>
  <c r="F332" i="4"/>
  <c r="F39" i="3"/>
  <c r="J43" i="9"/>
  <c r="F41" i="9"/>
  <c r="I41" i="9" s="1"/>
  <c r="F39" i="9"/>
  <c r="F20" i="3"/>
  <c r="J174" i="18" l="1"/>
  <c r="L173" i="18"/>
  <c r="C21" i="9"/>
  <c r="I21" i="9" s="1"/>
  <c r="J21" i="9" s="1"/>
  <c r="D35" i="9"/>
  <c r="I35" i="9" s="1"/>
  <c r="J35" i="9" s="1"/>
  <c r="F37" i="9"/>
  <c r="I37" i="9" s="1"/>
  <c r="J37" i="9" s="1"/>
  <c r="K20" i="3"/>
  <c r="K39" i="3"/>
  <c r="H332" i="4"/>
  <c r="I329" i="4" s="1"/>
  <c r="F40" i="3" s="1"/>
  <c r="J41" i="9"/>
  <c r="E39" i="9"/>
  <c r="D39" i="9"/>
  <c r="J175" i="18" l="1"/>
  <c r="L174" i="18"/>
  <c r="K40" i="3"/>
  <c r="I39" i="9"/>
  <c r="J39" i="9" s="1"/>
  <c r="J176" i="18" l="1"/>
  <c r="L175" i="18"/>
  <c r="D31" i="9"/>
  <c r="F31" i="9"/>
  <c r="E31" i="9"/>
  <c r="F27" i="9"/>
  <c r="E27" i="9"/>
  <c r="D27" i="9"/>
  <c r="L176" i="18" l="1"/>
  <c r="J177" i="18"/>
  <c r="F29" i="9"/>
  <c r="I31" i="9"/>
  <c r="J31" i="9" s="1"/>
  <c r="I27" i="9"/>
  <c r="J27" i="9" s="1"/>
  <c r="E29" i="9"/>
  <c r="D29" i="9"/>
  <c r="J178" i="18" l="1"/>
  <c r="L177" i="18"/>
  <c r="K47" i="3"/>
  <c r="I29" i="9"/>
  <c r="J29" i="9" s="1"/>
  <c r="E23" i="9"/>
  <c r="D23" i="9"/>
  <c r="E25" i="9"/>
  <c r="D25" i="9"/>
  <c r="J179" i="18" l="1"/>
  <c r="L178" i="18"/>
  <c r="K46" i="3"/>
  <c r="G18" i="9" s="1"/>
  <c r="C19" i="9" s="1"/>
  <c r="I19" i="9" s="1"/>
  <c r="J19" i="9" s="1"/>
  <c r="I23" i="9"/>
  <c r="J23" i="9" s="1"/>
  <c r="I25" i="9"/>
  <c r="J25" i="9" s="1"/>
  <c r="F24" i="5"/>
  <c r="F29" i="5" s="1"/>
  <c r="F36" i="5"/>
  <c r="F18" i="5"/>
  <c r="F16" i="5"/>
  <c r="J180" i="18" l="1"/>
  <c r="L179" i="18"/>
  <c r="F19" i="5"/>
  <c r="F20" i="5" s="1"/>
  <c r="F38" i="5" s="1"/>
  <c r="L180" i="18" l="1"/>
  <c r="J181" i="18"/>
  <c r="G10" i="3"/>
  <c r="H10" i="3"/>
  <c r="J182" i="18" l="1"/>
  <c r="L181" i="18"/>
  <c r="G9" i="3"/>
  <c r="J10" i="3"/>
  <c r="H9" i="3"/>
  <c r="B10" i="5"/>
  <c r="B9" i="5"/>
  <c r="B8" i="5"/>
  <c r="B7" i="5"/>
  <c r="J183" i="18" l="1"/>
  <c r="L182" i="18"/>
  <c r="K10" i="3"/>
  <c r="F43" i="3"/>
  <c r="F25" i="3"/>
  <c r="F30" i="3"/>
  <c r="F21" i="3"/>
  <c r="F22" i="3"/>
  <c r="F24" i="3"/>
  <c r="F19" i="3"/>
  <c r="J184" i="18" l="1"/>
  <c r="L183" i="18"/>
  <c r="K9" i="3"/>
  <c r="K43" i="3"/>
  <c r="J9" i="3"/>
  <c r="K19" i="3"/>
  <c r="K24" i="3"/>
  <c r="K22" i="3"/>
  <c r="K21" i="3"/>
  <c r="K25" i="3"/>
  <c r="K30" i="3"/>
  <c r="L184" i="18" l="1"/>
  <c r="J185" i="18"/>
  <c r="G10" i="9"/>
  <c r="K42" i="3"/>
  <c r="K18" i="3"/>
  <c r="J186" i="18" l="1"/>
  <c r="L185" i="18"/>
  <c r="C11" i="9"/>
  <c r="K17" i="3"/>
  <c r="G400" i="3" s="1"/>
  <c r="F11" i="9"/>
  <c r="F44" i="9" s="1"/>
  <c r="J187" i="18" l="1"/>
  <c r="L186" i="18"/>
  <c r="G16" i="9"/>
  <c r="C17" i="9" s="1"/>
  <c r="I17" i="9" s="1"/>
  <c r="J17" i="9" s="1"/>
  <c r="G14" i="9"/>
  <c r="C15" i="9" s="1"/>
  <c r="I15" i="9" s="1"/>
  <c r="J15" i="9" s="1"/>
  <c r="D11" i="9"/>
  <c r="E11" i="9"/>
  <c r="E44" i="9" s="1"/>
  <c r="J188" i="18" l="1"/>
  <c r="L187" i="18"/>
  <c r="G44" i="9"/>
  <c r="G401" i="3"/>
  <c r="I11" i="9"/>
  <c r="J11" i="9" s="1"/>
  <c r="D44" i="9"/>
  <c r="L188" i="18" l="1"/>
  <c r="J189" i="18"/>
  <c r="H10" i="9"/>
  <c r="H12" i="9"/>
  <c r="H40" i="9"/>
  <c r="H38" i="9"/>
  <c r="H28" i="9"/>
  <c r="H22" i="9"/>
  <c r="H24" i="9"/>
  <c r="H30" i="9"/>
  <c r="H32" i="9"/>
  <c r="H26" i="9"/>
  <c r="H14" i="9"/>
  <c r="H34" i="9"/>
  <c r="F46" i="9"/>
  <c r="H36" i="9"/>
  <c r="H16" i="9"/>
  <c r="H42" i="9"/>
  <c r="H18" i="9"/>
  <c r="H20" i="9"/>
  <c r="D46" i="9"/>
  <c r="J190" i="18" l="1"/>
  <c r="L189" i="18"/>
  <c r="H44" i="9"/>
  <c r="G46" i="9" s="1"/>
  <c r="E46" i="9"/>
  <c r="C44" i="9"/>
  <c r="J191" i="18" l="1"/>
  <c r="L190" i="18"/>
  <c r="C45" i="9"/>
  <c r="D45" i="9" s="1"/>
  <c r="E45" i="9" s="1"/>
  <c r="F45" i="9" s="1"/>
  <c r="C46" i="9"/>
  <c r="C47" i="9" s="1"/>
  <c r="D47" i="9" s="1"/>
  <c r="E47" i="9" s="1"/>
  <c r="F47" i="9" s="1"/>
  <c r="J192" i="18" l="1"/>
  <c r="L191" i="18"/>
  <c r="L192" i="18" l="1"/>
  <c r="J193" i="18"/>
  <c r="J194" i="18" l="1"/>
  <c r="L193" i="18"/>
  <c r="J195" i="18" l="1"/>
  <c r="L194" i="18"/>
  <c r="J196" i="18" l="1"/>
  <c r="L195" i="18"/>
  <c r="L196" i="18" l="1"/>
  <c r="J197" i="18"/>
  <c r="J198" i="18" l="1"/>
  <c r="L197" i="18"/>
  <c r="J199" i="18" l="1"/>
  <c r="L198" i="18"/>
  <c r="J200" i="18" l="1"/>
  <c r="L199" i="18"/>
  <c r="L200" i="18" l="1"/>
  <c r="J201" i="18"/>
  <c r="J202" i="18" l="1"/>
  <c r="L201" i="18"/>
  <c r="J203" i="18" l="1"/>
  <c r="L202" i="18"/>
  <c r="J204" i="18" l="1"/>
  <c r="L203" i="18"/>
  <c r="L204" i="18" l="1"/>
  <c r="J205" i="18"/>
  <c r="J206" i="18" l="1"/>
  <c r="L205" i="18"/>
  <c r="J207" i="18" l="1"/>
  <c r="L206" i="18"/>
  <c r="J208" i="18" l="1"/>
  <c r="L207" i="18"/>
  <c r="L208" i="18" l="1"/>
  <c r="J209" i="18"/>
  <c r="J210" i="18" l="1"/>
  <c r="L209" i="18"/>
  <c r="J211" i="18" l="1"/>
  <c r="L210" i="18"/>
  <c r="J212" i="18" l="1"/>
  <c r="L211" i="18"/>
  <c r="L212" i="18" l="1"/>
  <c r="J213" i="18"/>
  <c r="J214" i="18" l="1"/>
  <c r="L213" i="18"/>
  <c r="J215" i="18" l="1"/>
  <c r="L214" i="18"/>
  <c r="J216" i="18" l="1"/>
  <c r="L215" i="18"/>
  <c r="L216" i="18" l="1"/>
  <c r="J217" i="18"/>
  <c r="J218" i="18" l="1"/>
  <c r="L217" i="18"/>
  <c r="J219" i="18" l="1"/>
  <c r="L218" i="18"/>
  <c r="J220" i="18" l="1"/>
  <c r="L219" i="18"/>
  <c r="L220" i="18" l="1"/>
  <c r="J221" i="18"/>
  <c r="J222" i="18" l="1"/>
  <c r="L221" i="18"/>
  <c r="J223" i="18" l="1"/>
  <c r="L222" i="18"/>
  <c r="J224" i="18" l="1"/>
  <c r="L223" i="18"/>
  <c r="L224" i="18" l="1"/>
  <c r="J225" i="18"/>
  <c r="J226" i="18" l="1"/>
  <c r="L225" i="18"/>
  <c r="J227" i="18" l="1"/>
  <c r="L226" i="18"/>
  <c r="J228" i="18" l="1"/>
  <c r="L227" i="18"/>
  <c r="L228" i="18" l="1"/>
  <c r="J229" i="18"/>
  <c r="J230" i="18" l="1"/>
  <c r="L229" i="18"/>
  <c r="J231" i="18" l="1"/>
  <c r="L230" i="18"/>
  <c r="J232" i="18" l="1"/>
  <c r="L231" i="18"/>
  <c r="L232" i="18" l="1"/>
  <c r="J233" i="18"/>
  <c r="J234" i="18" l="1"/>
  <c r="L233" i="18"/>
  <c r="J235" i="18" l="1"/>
  <c r="L234" i="18"/>
  <c r="J236" i="18" l="1"/>
  <c r="L235" i="18"/>
  <c r="L236" i="18" l="1"/>
  <c r="J237" i="18"/>
  <c r="J238" i="18" l="1"/>
  <c r="L237" i="18"/>
  <c r="J239" i="18" l="1"/>
  <c r="L238" i="18"/>
  <c r="J240" i="18" l="1"/>
  <c r="L239" i="18"/>
  <c r="L240" i="18" l="1"/>
  <c r="J241" i="18"/>
  <c r="J242" i="18" l="1"/>
  <c r="L241" i="18"/>
  <c r="J243" i="18" l="1"/>
  <c r="L242" i="18"/>
  <c r="J244" i="18" l="1"/>
  <c r="L243" i="18"/>
  <c r="L244" i="18" l="1"/>
  <c r="J245" i="18"/>
  <c r="J246" i="18" l="1"/>
  <c r="L245" i="18"/>
  <c r="J247" i="18" l="1"/>
  <c r="L246" i="18"/>
  <c r="J248" i="18" l="1"/>
  <c r="L247" i="18"/>
  <c r="L248" i="18" l="1"/>
  <c r="J249" i="18"/>
  <c r="J250" i="18" l="1"/>
  <c r="L249" i="18"/>
  <c r="J251" i="18" l="1"/>
  <c r="L250" i="18"/>
  <c r="J252" i="18" l="1"/>
  <c r="L251" i="18"/>
  <c r="L252" i="18" l="1"/>
  <c r="L254" i="18" s="1"/>
  <c r="J254" i="18"/>
</calcChain>
</file>

<file path=xl/sharedStrings.xml><?xml version="1.0" encoding="utf-8"?>
<sst xmlns="http://schemas.openxmlformats.org/spreadsheetml/2006/main" count="31523" uniqueCount="13211">
  <si>
    <t>NOVA CONSTRUÇÕES LTDA - EPP</t>
  </si>
  <si>
    <t>CNPJ:</t>
  </si>
  <si>
    <t>CNPJ: 27.651.907/0001-77</t>
  </si>
  <si>
    <t>ENDEREÇO:</t>
  </si>
  <si>
    <t>AV. ABUNÃ, 2914 – SALA D – LIBERDADE – PORTO VELHO – RONDÔNIA - BRASIL</t>
  </si>
  <si>
    <t>EMAIL:</t>
  </si>
  <si>
    <t>NOVACONSTRUCOESLTDA@OUTLOOK.COM</t>
  </si>
  <si>
    <t>Objeto:</t>
  </si>
  <si>
    <t>Endereço:</t>
  </si>
  <si>
    <t>Cidade:</t>
  </si>
  <si>
    <t>Porto Velho/RO</t>
  </si>
  <si>
    <t>Data:</t>
  </si>
  <si>
    <t>PLANILHA ORÇAMENTÁRIA</t>
  </si>
  <si>
    <t>ITEM</t>
  </si>
  <si>
    <t>FONTE</t>
  </si>
  <si>
    <t>CÓDIGO</t>
  </si>
  <si>
    <t>UNID</t>
  </si>
  <si>
    <t>1.1</t>
  </si>
  <si>
    <t>1.1.1</t>
  </si>
  <si>
    <t>Total</t>
  </si>
  <si>
    <t>Unid</t>
  </si>
  <si>
    <t>=</t>
  </si>
  <si>
    <t>COTAÇÃO DE PREÇOS</t>
  </si>
  <si>
    <t>unid</t>
  </si>
  <si>
    <t>EMPRESA:</t>
  </si>
  <si>
    <t>DESCRIÇÃO</t>
  </si>
  <si>
    <t>QTD</t>
  </si>
  <si>
    <t>Local</t>
  </si>
  <si>
    <t>COMPOSIÇÃO</t>
  </si>
  <si>
    <t>DESCRIÇÃO SERVIÇO</t>
  </si>
  <si>
    <t>MÃO DE OBRA</t>
  </si>
  <si>
    <t>DESCRIÇÃO INSUMO</t>
  </si>
  <si>
    <t>UNIDADE</t>
  </si>
  <si>
    <t>COEFICIENTE</t>
  </si>
  <si>
    <t>UNITÁRIO (R$)</t>
  </si>
  <si>
    <t>SUB TOTAL (R$)</t>
  </si>
  <si>
    <t>Parcial Mão-de-Obra S/L. Social</t>
  </si>
  <si>
    <t>Leis Sociais</t>
  </si>
  <si>
    <t>Total Mão-de-Obra + L. Social</t>
  </si>
  <si>
    <t>Total de Mão de Obra (01)</t>
  </si>
  <si>
    <t>MATERIAIS</t>
  </si>
  <si>
    <t>Total Materiais (02)</t>
  </si>
  <si>
    <t>EQUIPAMENTOS / FERRAMENTAS / OUTROS</t>
  </si>
  <si>
    <t>Total Equipamentos (03)</t>
  </si>
  <si>
    <t>CUSTO UNITÁRIO DO SERVIÇO = (01)+(02)+(03)</t>
  </si>
  <si>
    <t>BDI</t>
  </si>
  <si>
    <t>m³</t>
  </si>
  <si>
    <t>MEMORIAL DE CÁLCULO</t>
  </si>
  <si>
    <t>H</t>
  </si>
  <si>
    <t>TELEFONE:</t>
  </si>
  <si>
    <t>(69) 4141-6641</t>
  </si>
  <si>
    <t>m</t>
  </si>
  <si>
    <t>Carga manual de entulho.</t>
  </si>
  <si>
    <t>Faces</t>
  </si>
  <si>
    <t>COMPOSIÇÃO DETALHADA DO BDI (BÔNUS DE DESPESAS INDIRETAS)</t>
  </si>
  <si>
    <t>Referência Utilizada:</t>
  </si>
  <si>
    <t>Mês de Referência:</t>
  </si>
  <si>
    <t>DATA:</t>
  </si>
  <si>
    <t>AC - Administração Central</t>
  </si>
  <si>
    <t>S - Seguro e G - Garantia (*)</t>
  </si>
  <si>
    <t>R - Risco</t>
  </si>
  <si>
    <t>DF - Despesas Financeiras</t>
  </si>
  <si>
    <t>L - Lucro</t>
  </si>
  <si>
    <t>I - Imposto Sobre o Faturamento</t>
  </si>
  <si>
    <t>6.1</t>
  </si>
  <si>
    <t>COFINS</t>
  </si>
  <si>
    <t>6.2</t>
  </si>
  <si>
    <t>PIS</t>
  </si>
  <si>
    <t>6.3</t>
  </si>
  <si>
    <t>ISS*</t>
  </si>
  <si>
    <t>*TOTAL DO BDI (%)</t>
  </si>
  <si>
    <t>Onde:</t>
  </si>
  <si>
    <t>AC: Taxa de Rateio de Administração Central</t>
  </si>
  <si>
    <t>DF: Taxa das Despesas Financeiras</t>
  </si>
  <si>
    <t>S: Taxa de Seguro e G: Garantia do Empreendimento</t>
  </si>
  <si>
    <t>R: Taxa de Risco</t>
  </si>
  <si>
    <t>I: Taxa de Incidência de Imposto (PIS, COFINS e ISS)</t>
  </si>
  <si>
    <t>L: Taxa de Lucro</t>
  </si>
  <si>
    <t>CRONOGRAMA FÍSICO-FINANCEIRO</t>
  </si>
  <si>
    <t>ITENS</t>
  </si>
  <si>
    <t>DISCRIMINAÇÃO</t>
  </si>
  <si>
    <t>DIAS</t>
  </si>
  <si>
    <t>VALOR</t>
  </si>
  <si>
    <t>R$</t>
  </si>
  <si>
    <t>%</t>
  </si>
  <si>
    <t>1.0</t>
  </si>
  <si>
    <t>3.0</t>
  </si>
  <si>
    <t>4.0</t>
  </si>
  <si>
    <t>5.0</t>
  </si>
  <si>
    <t>6.0</t>
  </si>
  <si>
    <t>7.0</t>
  </si>
  <si>
    <t>8.0</t>
  </si>
  <si>
    <t>9.0</t>
  </si>
  <si>
    <t>10.0</t>
  </si>
  <si>
    <t>11.0</t>
  </si>
  <si>
    <t>12.0</t>
  </si>
  <si>
    <t>13.0</t>
  </si>
  <si>
    <t>14.0</t>
  </si>
  <si>
    <t>15.0</t>
  </si>
  <si>
    <t>16.0</t>
  </si>
  <si>
    <t>ADMINISTRAÇÃO E CONTROLE</t>
  </si>
  <si>
    <t>TOTAL COM BDI:</t>
  </si>
  <si>
    <t>TOTAL POR M²</t>
  </si>
  <si>
    <t>2.0</t>
  </si>
  <si>
    <t>SERVIÇOS PRELIMINARES</t>
  </si>
  <si>
    <t>DEMOLIÇÕES E RETIRADAS</t>
  </si>
  <si>
    <t>2.1</t>
  </si>
  <si>
    <t>2.1.1</t>
  </si>
  <si>
    <t>2.1.2</t>
  </si>
  <si>
    <t>3.1</t>
  </si>
  <si>
    <t>3.1.1</t>
  </si>
  <si>
    <t>3.1.2</t>
  </si>
  <si>
    <t>3.1.3</t>
  </si>
  <si>
    <t>CANTEIRO DE OBRAS</t>
  </si>
  <si>
    <t>CONSTRUÇÃO DE CANTEIRO E PLACA DE OBRA</t>
  </si>
  <si>
    <t>5.1</t>
  </si>
  <si>
    <t>5.1.1</t>
  </si>
  <si>
    <t>5.1.2</t>
  </si>
  <si>
    <t>INFRAESTRUTURA</t>
  </si>
  <si>
    <t>6.1.1</t>
  </si>
  <si>
    <t>SUPERESTRUTURA</t>
  </si>
  <si>
    <t>7.1</t>
  </si>
  <si>
    <t>7.1.1</t>
  </si>
  <si>
    <t>PAREDES</t>
  </si>
  <si>
    <t>COBERTURA</t>
  </si>
  <si>
    <t>8.1</t>
  </si>
  <si>
    <t>8.1.1</t>
  </si>
  <si>
    <t>8.1.2</t>
  </si>
  <si>
    <t>8.2</t>
  </si>
  <si>
    <t>8.3</t>
  </si>
  <si>
    <t>8.2.1</t>
  </si>
  <si>
    <t>8.3.1</t>
  </si>
  <si>
    <t>PISO</t>
  </si>
  <si>
    <t>9.1</t>
  </si>
  <si>
    <t>9.1.1</t>
  </si>
  <si>
    <t>9.1.2</t>
  </si>
  <si>
    <t>9.2</t>
  </si>
  <si>
    <t>9.2.1</t>
  </si>
  <si>
    <t>10.1</t>
  </si>
  <si>
    <t>10.1.1</t>
  </si>
  <si>
    <t>10.1.2</t>
  </si>
  <si>
    <t>10.2</t>
  </si>
  <si>
    <t>10.2.1</t>
  </si>
  <si>
    <t>ESQUADRIAS E PORTAS</t>
  </si>
  <si>
    <t>11.1</t>
  </si>
  <si>
    <t>11.1.1</t>
  </si>
  <si>
    <t>11.1.2</t>
  </si>
  <si>
    <t>12.1</t>
  </si>
  <si>
    <t>12.1.1</t>
  </si>
  <si>
    <t>12.1.2</t>
  </si>
  <si>
    <t>PINTURA</t>
  </si>
  <si>
    <t>TCPO</t>
  </si>
  <si>
    <t>m²</t>
  </si>
  <si>
    <t>SINAPI</t>
  </si>
  <si>
    <t>Raio-x</t>
  </si>
  <si>
    <t>Data Orç:</t>
  </si>
  <si>
    <t>SERVIÇOS DIVERSOS</t>
  </si>
  <si>
    <t>PREPARO DE TERRENO</t>
  </si>
  <si>
    <t>FORMAS E CIMBRAMENTO</t>
  </si>
  <si>
    <t>5.2</t>
  </si>
  <si>
    <t>5.2.1</t>
  </si>
  <si>
    <t>5.2.2</t>
  </si>
  <si>
    <t>ARMADURAS</t>
  </si>
  <si>
    <t>5.3</t>
  </si>
  <si>
    <t>CONCRETO</t>
  </si>
  <si>
    <t>5.3.1</t>
  </si>
  <si>
    <t>5.3.2</t>
  </si>
  <si>
    <t>5.3.3</t>
  </si>
  <si>
    <t>5.3.4</t>
  </si>
  <si>
    <t>6.2.1</t>
  </si>
  <si>
    <t>6.2.2</t>
  </si>
  <si>
    <t>ALVENARIA DE TIJOLOS CERÂMICOS</t>
  </si>
  <si>
    <t>7.2</t>
  </si>
  <si>
    <t>PAREDE DRYWALL</t>
  </si>
  <si>
    <t>7.2.1</t>
  </si>
  <si>
    <t>7.2.2</t>
  </si>
  <si>
    <t>ESTRUTURA METÁLICA</t>
  </si>
  <si>
    <t>TELHAMENTO</t>
  </si>
  <si>
    <t>CALHA E RUFO METÁLICO</t>
  </si>
  <si>
    <t>8.4</t>
  </si>
  <si>
    <t>8.4.1</t>
  </si>
  <si>
    <t>8.4.2</t>
  </si>
  <si>
    <t>REGULARIZAÇÃO</t>
  </si>
  <si>
    <t>RODAPÉ</t>
  </si>
  <si>
    <t>REVESTIMENTO E TRATAMENTO PAREDES</t>
  </si>
  <si>
    <t>CHAPISCO, EMBOÇO E REBOCO</t>
  </si>
  <si>
    <t>REVESTIMENTO CERÂMICO</t>
  </si>
  <si>
    <t>ESQUADRIAS</t>
  </si>
  <si>
    <t>PORTAS</t>
  </si>
  <si>
    <t>SOLEIRAS</t>
  </si>
  <si>
    <t>VERGAS E CONTRAVERGAS</t>
  </si>
  <si>
    <t>12.1.3</t>
  </si>
  <si>
    <t>13.1</t>
  </si>
  <si>
    <t>13.1.1</t>
  </si>
  <si>
    <t>13.1.2</t>
  </si>
  <si>
    <t>INSTALAÇÕES HIDROSSANITÁRIAS</t>
  </si>
  <si>
    <t xml:space="preserve">TUBOS </t>
  </si>
  <si>
    <t>CONEXÕES</t>
  </si>
  <si>
    <t>13.2</t>
  </si>
  <si>
    <t>13.2.1</t>
  </si>
  <si>
    <t>13.3.1</t>
  </si>
  <si>
    <t>13.3</t>
  </si>
  <si>
    <t>CAIXA D'ÁGUA</t>
  </si>
  <si>
    <t>INSTALAÇÕES ELÉTRICAS</t>
  </si>
  <si>
    <t>14.1</t>
  </si>
  <si>
    <t>14.1.1</t>
  </si>
  <si>
    <t>14.2</t>
  </si>
  <si>
    <t>14.2.1</t>
  </si>
  <si>
    <t>FIOS E CABOS</t>
  </si>
  <si>
    <t>TOMADAS, INTERRUPTORES E OUTROS</t>
  </si>
  <si>
    <t>DISPOSITIVOS DE PROTEÇÃO</t>
  </si>
  <si>
    <t>QUADROS</t>
  </si>
  <si>
    <t>15.1.1</t>
  </si>
  <si>
    <t>15.1.2</t>
  </si>
  <si>
    <t xml:space="preserve">LIMPEZA E ARREMATES FINAIS </t>
  </si>
  <si>
    <t>15.1</t>
  </si>
  <si>
    <t>Administração e controle - Responsável Técnico (Engenheiro).</t>
  </si>
  <si>
    <t>PCMSO - (Programa de Controle Médico e Saúde Ocupacional)</t>
  </si>
  <si>
    <t>PPRA - (Programa de Prevenção de Riscos Ambientais)</t>
  </si>
  <si>
    <t>Remoção de telhas, de fibrocimento, metálica, de forma manual, sem reaproveitamento. </t>
  </si>
  <si>
    <t>mês</t>
  </si>
  <si>
    <t>Remoção de trama metálica para cobertura, de forma manual, sem reaproveitamento.</t>
  </si>
  <si>
    <t>Remoção de trama de madeira para cobertura, de forma manual, sem reaproveitamento.</t>
  </si>
  <si>
    <t xml:space="preserve">Remoção de tesouras de madeira, com vão maior ou igual a 8m, de forma manual, sem reaproveitamento. </t>
  </si>
  <si>
    <t xml:space="preserve">Remoção de forros de PVC, de forma manual, sem reaproveitamento. </t>
  </si>
  <si>
    <t xml:space="preserve">Remoção de trama metálica ou de madeira para forro, de forma manual, sem reaproveitamento. </t>
  </si>
  <si>
    <t>Remoção de luminárias, de forma manual, sem reaproveitamento.</t>
  </si>
  <si>
    <t xml:space="preserve">Remoção de interruptores/tomadas elétricas, de forma manual, sem reaproveitamento. </t>
  </si>
  <si>
    <t>Remoção de cabos elétricos, de forma manual, sem reaproveitamento.</t>
  </si>
  <si>
    <t>Demolição de revestimento cerâmico, de forma manual, sem reaproveitamento.</t>
  </si>
  <si>
    <t>Demolição de rodapé cerâmico, de forma manual, sem reaproveitamento.</t>
  </si>
  <si>
    <t>Demolição de contrapiso até 3 cm, de forma manual, sem reaproveitamento.</t>
  </si>
  <si>
    <t>Remoção de portas, de forma manual, sem reaproveitamento.</t>
  </si>
  <si>
    <t>Remoção de janelas, de forma manual, sem reaproveitamento.</t>
  </si>
  <si>
    <t xml:space="preserve">Demolição de alvenaria de bloco furado, de forma manual, sem reaproveitamento. </t>
  </si>
  <si>
    <t>Demolição de piso de concreto/ calçada.</t>
  </si>
  <si>
    <t>Destinação e transporte de resíduos em caminhão basculante.</t>
  </si>
  <si>
    <t>Capina e limpeza manual de terreno</t>
  </si>
  <si>
    <t>CPU-01</t>
  </si>
  <si>
    <t>Raio-x (telha metálica)</t>
  </si>
  <si>
    <t>Quantidade</t>
  </si>
  <si>
    <t>Remoção de tesouras metálicas, com vão menor que 8m, de forma manual, sem aproveitamento.</t>
  </si>
  <si>
    <t>Aterro manual de valas com solo argilo-arenoso e compactação mecanizada.</t>
  </si>
  <si>
    <t>Fechamento de construção temporária em chapa de madeira compensada e=1,0mm, com reaproveitamento de 2x.</t>
  </si>
  <si>
    <t>Placa de Obra em Chapa de aço Galvanizado (3,00m x 2,00m).</t>
  </si>
  <si>
    <t>CODIGO  DA COMPOSICAO</t>
  </si>
  <si>
    <t>DESCRICAO DA COMPOSICAO</t>
  </si>
  <si>
    <t>CUSTO TOTAL</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</si>
  <si>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</si>
  <si>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</si>
  <si>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</si>
  <si>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</si>
  <si>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</si>
  <si>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</si>
  <si>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</si>
  <si>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</si>
  <si>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</si>
  <si>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</si>
  <si>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</si>
  <si>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</si>
  <si>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</si>
  <si>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</si>
  <si>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</si>
  <si>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</si>
  <si>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</si>
  <si>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</si>
  <si>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</si>
  <si>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</si>
  <si>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</si>
  <si>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</si>
  <si>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</si>
  <si>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</si>
  <si>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</si>
  <si>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</si>
  <si>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</si>
  <si>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</si>
  <si>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</si>
  <si>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</si>
  <si>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</si>
  <si>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</si>
  <si>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</si>
  <si>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</si>
  <si>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</si>
  <si>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</si>
  <si>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</si>
  <si>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</si>
  <si>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</si>
  <si>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</si>
  <si>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</si>
  <si>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</si>
  <si>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</si>
  <si>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</si>
  <si>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</si>
  <si>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</si>
  <si>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</si>
  <si>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</si>
  <si>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</si>
  <si>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</si>
  <si>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</si>
  <si>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</si>
  <si>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</si>
  <si>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</si>
  <si>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</si>
  <si>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</si>
  <si>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</si>
  <si>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</si>
  <si>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</si>
  <si>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</si>
  <si>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</si>
  <si>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</si>
  <si>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</si>
  <si>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</si>
  <si>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</si>
  <si>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</si>
  <si>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</si>
  <si>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</si>
  <si>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</si>
  <si>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</si>
  <si>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</si>
  <si>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</si>
  <si>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</si>
  <si>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</si>
  <si>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</si>
  <si>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</si>
  <si>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</si>
  <si>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</si>
  <si>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</si>
  <si>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</si>
  <si>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</si>
  <si>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</si>
  <si>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</si>
  <si>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</si>
  <si>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</si>
  <si>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</si>
  <si>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</si>
  <si>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</si>
  <si>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</si>
  <si>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</si>
  <si>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</si>
  <si>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</si>
  <si>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</si>
  <si>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</si>
  <si>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</si>
  <si>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</si>
  <si>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</si>
  <si>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</si>
  <si>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</si>
  <si>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</si>
  <si>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</si>
  <si>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</si>
  <si>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</si>
  <si>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</si>
  <si>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</si>
  <si>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</si>
  <si>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</si>
  <si>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</si>
  <si>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</si>
  <si>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</si>
  <si>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</si>
  <si>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</si>
  <si>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</si>
  <si>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</si>
  <si>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</si>
  <si>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</si>
  <si>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</si>
  <si>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</si>
  <si>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</si>
  <si>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</si>
  <si>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</si>
  <si>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</si>
  <si>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</si>
  <si>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</si>
  <si>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</si>
  <si>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</si>
  <si>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</si>
  <si>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</si>
  <si>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</si>
  <si>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</si>
  <si>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</si>
  <si>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</si>
  <si>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</si>
  <si>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</si>
  <si>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</si>
  <si>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</si>
  <si>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</si>
  <si>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</si>
  <si>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</si>
  <si>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</si>
  <si>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</si>
  <si>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</si>
  <si>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</si>
  <si>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</si>
  <si>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</si>
  <si>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</si>
  <si>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</si>
  <si>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</si>
  <si>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</si>
  <si>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</si>
  <si>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</si>
  <si>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</si>
  <si>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</si>
  <si>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</si>
  <si>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</si>
  <si>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</si>
  <si>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</si>
  <si>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</si>
  <si>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</si>
  <si>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</si>
  <si>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</si>
  <si>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</si>
  <si>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</si>
  <si>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</si>
  <si>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</si>
  <si>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</si>
  <si>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</si>
  <si>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</si>
  <si>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</si>
  <si>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</si>
  <si>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</si>
  <si>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</si>
  <si>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</si>
  <si>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</si>
  <si>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</si>
  <si>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</si>
  <si>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</si>
  <si>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</si>
  <si>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</si>
  <si>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</si>
  <si>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</si>
  <si>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</si>
  <si>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</si>
  <si>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</si>
  <si>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</si>
  <si>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</si>
  <si>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</si>
  <si>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</si>
  <si>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</si>
  <si>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</si>
  <si>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</si>
  <si>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</si>
  <si>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</si>
  <si>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</si>
  <si>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</si>
  <si>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</si>
  <si>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</si>
  <si>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</si>
  <si>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</si>
  <si>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</si>
  <si>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</si>
  <si>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</si>
  <si>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</si>
  <si>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</si>
  <si>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</si>
  <si>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</si>
  <si>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</si>
  <si>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</si>
  <si>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</si>
  <si>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</si>
  <si>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</si>
  <si>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</si>
  <si>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</si>
  <si>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</si>
  <si>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</si>
  <si>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</si>
  <si>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</si>
  <si>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</si>
  <si>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</si>
  <si>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</si>
  <si>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</si>
  <si>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</si>
  <si>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</si>
  <si>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</si>
  <si>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</si>
  <si>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</si>
  <si>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</si>
  <si>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</si>
  <si>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</si>
  <si>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</si>
  <si>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</si>
  <si>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</si>
  <si>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</si>
  <si>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</si>
  <si>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</si>
  <si>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</si>
  <si>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</si>
  <si>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</si>
  <si>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</si>
  <si>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</si>
  <si>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</si>
  <si>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</si>
  <si>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</si>
  <si>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</si>
  <si>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</si>
  <si>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</si>
  <si>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</si>
  <si>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</si>
  <si>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</si>
  <si>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</si>
  <si>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</si>
  <si>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</si>
  <si>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</si>
  <si>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</si>
  <si>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</si>
  <si>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</si>
  <si>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</si>
  <si>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</si>
  <si>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</si>
  <si>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</si>
  <si>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</si>
  <si>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</si>
  <si>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</si>
  <si>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</si>
  <si>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</si>
  <si>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</si>
  <si>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</si>
  <si>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</si>
  <si>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</si>
  <si>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</si>
  <si>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</si>
  <si>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</si>
  <si>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</si>
  <si>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</si>
  <si>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</si>
  <si>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</si>
  <si>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</si>
  <si>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</si>
  <si>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</si>
  <si>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</si>
  <si>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</si>
  <si>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</si>
  <si>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</si>
  <si>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</si>
  <si>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</si>
  <si>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</si>
  <si>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</si>
  <si>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</si>
  <si>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</si>
  <si>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</si>
  <si>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</si>
  <si>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</si>
  <si>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</si>
  <si>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</si>
  <si>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</si>
  <si>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</si>
  <si>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</si>
  <si>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</si>
  <si>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</si>
  <si>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</si>
  <si>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</si>
  <si>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</si>
  <si>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</si>
  <si>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</si>
  <si>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</si>
  <si>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</si>
  <si>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</si>
  <si>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</si>
  <si>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</si>
  <si>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</si>
  <si>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</si>
  <si>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</si>
  <si>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</si>
  <si>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</si>
  <si>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</si>
  <si>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</si>
  <si>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</si>
  <si>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</si>
  <si>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</si>
  <si>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</si>
  <si>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</si>
  <si>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</si>
  <si>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</si>
  <si>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</si>
  <si>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</si>
  <si>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</si>
  <si>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</si>
  <si>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</si>
  <si>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</si>
  <si>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</si>
  <si>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</si>
  <si>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</si>
  <si>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</si>
  <si>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</si>
  <si>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</si>
  <si>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</si>
  <si>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</si>
  <si>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</si>
  <si>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</si>
  <si>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</si>
  <si>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</si>
  <si>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</si>
  <si>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</si>
  <si>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</si>
  <si>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</si>
  <si>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</si>
  <si>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</si>
  <si>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</si>
  <si>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</si>
  <si>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</si>
  <si>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</si>
  <si>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</si>
  <si>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</si>
  <si>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</si>
  <si>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</si>
  <si>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</si>
  <si>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</si>
  <si>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</si>
  <si>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</si>
  <si>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</si>
  <si>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</si>
  <si>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</si>
  <si>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</si>
  <si>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</si>
  <si>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</si>
  <si>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</si>
  <si>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</si>
  <si>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</si>
  <si>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</si>
  <si>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</si>
  <si>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</si>
  <si>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</si>
  <si>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</si>
  <si>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</si>
  <si>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</si>
  <si>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</si>
  <si>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</si>
  <si>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</si>
  <si>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</si>
  <si>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</si>
  <si>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</si>
  <si>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</si>
  <si>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</si>
  <si>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</si>
  <si>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</si>
  <si>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</si>
  <si>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</si>
  <si>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</si>
  <si>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</si>
  <si>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</si>
  <si>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</si>
  <si>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</si>
  <si>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</si>
  <si>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</si>
  <si>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</si>
  <si>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</si>
  <si>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</si>
  <si>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</si>
  <si>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</si>
  <si>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</si>
  <si>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</si>
  <si>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</si>
  <si>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</si>
  <si>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</si>
  <si>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</si>
  <si>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</si>
  <si>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</si>
  <si>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</si>
  <si>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</si>
  <si>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</si>
  <si>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</si>
  <si>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</si>
  <si>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</si>
  <si>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</si>
  <si>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</si>
  <si>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</si>
  <si>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</si>
  <si>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</si>
  <si>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</si>
  <si>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</si>
  <si>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</si>
  <si>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</si>
  <si>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</si>
  <si>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</si>
  <si>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</si>
  <si>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</si>
  <si>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</si>
  <si>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</si>
  <si>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</si>
  <si>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</si>
  <si>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</si>
  <si>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</si>
  <si>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</si>
  <si>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</si>
  <si>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</si>
  <si>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</si>
  <si>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</si>
  <si>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</si>
  <si>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</si>
  <si>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</si>
  <si>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</si>
  <si>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</si>
  <si>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</si>
  <si>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</si>
  <si>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</si>
  <si>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</si>
  <si>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</si>
  <si>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</si>
  <si>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</si>
  <si>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</si>
  <si>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</si>
  <si>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</si>
  <si>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</si>
  <si>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</si>
  <si>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</si>
  <si>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</si>
  <si>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</si>
  <si>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</si>
  <si>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</si>
  <si>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</si>
  <si>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</si>
  <si>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</si>
  <si>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</si>
  <si>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</si>
  <si>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</si>
  <si>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</si>
  <si>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</si>
  <si>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</si>
  <si>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</si>
  <si>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</si>
  <si>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</si>
  <si>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</si>
  <si>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</si>
  <si>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</si>
  <si>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</si>
  <si>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</si>
  <si>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</si>
  <si>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</si>
  <si>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</si>
  <si>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</si>
  <si>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</si>
  <si>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</si>
  <si>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</si>
  <si>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</si>
  <si>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</si>
  <si>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</si>
  <si>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</si>
  <si>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</si>
  <si>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</si>
  <si>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</si>
  <si>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</si>
  <si>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</si>
  <si>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</si>
  <si>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</si>
  <si>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</si>
  <si>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</si>
  <si>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</si>
  <si>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</si>
  <si>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</si>
  <si>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</si>
  <si>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</si>
  <si>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</si>
  <si>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</si>
  <si>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</si>
  <si>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</si>
  <si>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</si>
  <si>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</si>
  <si>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</si>
  <si>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</si>
  <si>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</si>
  <si>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</si>
  <si>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</si>
  <si>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</si>
  <si>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</si>
  <si>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</si>
  <si>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</si>
  <si>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</si>
  <si>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</si>
  <si>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</si>
  <si>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</si>
  <si>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</si>
  <si>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</si>
  <si>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</si>
  <si>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</si>
  <si>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</si>
  <si>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</si>
  <si>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</si>
  <si>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</si>
  <si>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</si>
  <si>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</si>
  <si>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</si>
  <si>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</si>
  <si>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</si>
  <si>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</si>
  <si>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</si>
  <si>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</si>
  <si>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</si>
  <si>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</si>
  <si>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</si>
  <si>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</si>
  <si>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</si>
  <si>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</si>
  <si>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</si>
  <si>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</si>
  <si>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</si>
  <si>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</si>
  <si>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</si>
  <si>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</si>
  <si>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</si>
  <si>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</si>
  <si>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</si>
  <si>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</si>
  <si>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</si>
  <si>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</si>
  <si>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</si>
  <si>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</si>
  <si>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</si>
  <si>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</si>
  <si>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</si>
  <si>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</si>
  <si>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</si>
  <si>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</si>
  <si>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</si>
  <si>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</si>
  <si>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</si>
  <si>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</si>
  <si>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</si>
  <si>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</si>
  <si>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</si>
  <si>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</si>
  <si>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</si>
  <si>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</si>
  <si>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</si>
  <si>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</si>
  <si>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</si>
  <si>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</si>
  <si>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</si>
  <si>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</si>
  <si>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</si>
  <si>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</si>
  <si>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</si>
  <si>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</si>
  <si>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</si>
  <si>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</si>
  <si>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</si>
  <si>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</si>
  <si>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</si>
  <si>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</si>
  <si>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</si>
  <si>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</si>
  <si>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</si>
  <si>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</si>
  <si>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</si>
  <si>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</si>
  <si>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</si>
  <si>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</si>
  <si>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</si>
  <si>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</si>
  <si>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</si>
  <si>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</si>
  <si>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</si>
  <si>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</si>
  <si>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</si>
  <si>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</si>
  <si>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</si>
  <si>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</si>
  <si>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</si>
  <si>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</si>
  <si>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</si>
  <si>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</si>
  <si>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</si>
  <si>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</si>
  <si>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</si>
  <si>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</si>
  <si>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</si>
  <si>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</si>
  <si>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</si>
  <si>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</si>
  <si>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</si>
  <si>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</si>
  <si>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</si>
  <si>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</si>
  <si>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</si>
  <si>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</si>
  <si>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</si>
  <si>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</si>
  <si>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</si>
  <si>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</si>
  <si>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</si>
  <si>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</si>
  <si>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</si>
  <si>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</si>
  <si>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</si>
  <si>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</si>
  <si>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</si>
  <si>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</si>
  <si>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</si>
  <si>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</si>
  <si>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</si>
  <si>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</si>
  <si>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</si>
  <si>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</si>
  <si>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</si>
  <si>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</si>
  <si>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</si>
  <si>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</si>
  <si>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</si>
  <si>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</si>
  <si>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</si>
  <si>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</si>
  <si>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</si>
  <si>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</si>
  <si>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</si>
  <si>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</si>
  <si>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</si>
  <si>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</si>
  <si>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</si>
  <si>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</si>
  <si>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</si>
  <si>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</si>
  <si>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</si>
  <si>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</si>
  <si>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</si>
  <si>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</si>
  <si>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</si>
  <si>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</si>
  <si>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</si>
  <si>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</si>
  <si>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</si>
  <si>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</si>
  <si>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</si>
  <si>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</si>
  <si>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</si>
  <si>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</si>
  <si>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</si>
  <si>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</si>
  <si>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</si>
  <si>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</si>
  <si>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</si>
  <si>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</si>
  <si>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</si>
  <si>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</si>
  <si>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</si>
  <si>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</si>
  <si>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</si>
  <si>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</si>
  <si>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</si>
  <si>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</si>
  <si>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</si>
  <si>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</si>
  <si>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</si>
  <si>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</si>
  <si>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</si>
  <si>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</si>
  <si>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</si>
  <si>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</si>
  <si>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</si>
  <si>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</si>
  <si>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</si>
  <si>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</si>
  <si>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</si>
  <si>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</si>
  <si>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</si>
  <si>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</si>
  <si>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</si>
  <si>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</si>
  <si>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</si>
  <si>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</si>
  <si>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</si>
  <si>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</si>
  <si>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</si>
  <si>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</si>
  <si>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</si>
  <si>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</si>
  <si>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</si>
  <si>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</si>
  <si>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</si>
  <si>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</si>
  <si>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</si>
  <si>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</si>
  <si>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</si>
  <si>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</si>
  <si>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</si>
  <si>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</si>
  <si>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</si>
  <si>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</si>
  <si>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</si>
  <si>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</si>
  <si>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</si>
  <si>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</si>
  <si>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</si>
  <si>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</si>
  <si>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</si>
  <si>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</si>
  <si>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</si>
  <si>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</si>
  <si>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</si>
  <si>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</si>
  <si>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</si>
  <si>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</si>
  <si>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</si>
  <si>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</si>
  <si>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</si>
  <si>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</si>
  <si>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</si>
  <si>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</si>
  <si>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</si>
  <si>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</si>
  <si>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</si>
  <si>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</si>
  <si>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</si>
  <si>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</si>
  <si>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</si>
  <si>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</si>
  <si>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</si>
  <si>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</si>
  <si>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</si>
  <si>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</si>
  <si>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</si>
  <si>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</si>
  <si>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</si>
  <si>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</si>
  <si>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</si>
  <si>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</si>
  <si>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</si>
  <si>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</si>
  <si>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</si>
  <si>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</si>
  <si>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</si>
  <si>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</si>
  <si>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</si>
  <si>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</si>
  <si>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</si>
  <si>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</si>
  <si>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</si>
  <si>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</si>
  <si>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</si>
  <si>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</si>
  <si>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</si>
  <si>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</si>
  <si>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</si>
  <si>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</si>
  <si>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</si>
  <si>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</si>
  <si>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</si>
  <si>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</si>
  <si>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</si>
  <si>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</si>
  <si>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</si>
  <si>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</si>
  <si>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</si>
  <si>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</si>
  <si>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</si>
  <si>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</si>
  <si>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</si>
  <si>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</si>
  <si>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</si>
  <si>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</si>
  <si>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</si>
  <si>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</si>
  <si>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</si>
  <si>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</si>
  <si>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</si>
  <si>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</si>
  <si>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</si>
  <si>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</si>
  <si>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</si>
  <si>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</si>
  <si>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</si>
  <si>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</si>
  <si>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</si>
  <si>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</si>
  <si>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</si>
  <si>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</si>
  <si>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</si>
  <si>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</si>
  <si>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</si>
  <si>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</si>
  <si>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</si>
  <si>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</si>
  <si>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</si>
  <si>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</si>
  <si>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</si>
  <si>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</si>
  <si>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</si>
  <si>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</si>
  <si>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</si>
  <si>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</si>
  <si>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</si>
  <si>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</si>
  <si>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</si>
  <si>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</si>
  <si>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</si>
  <si>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</si>
  <si>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</si>
  <si>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</si>
  <si>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</si>
  <si>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</si>
  <si>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</si>
  <si>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</si>
  <si>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</si>
  <si>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</si>
  <si>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</si>
  <si>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</si>
  <si>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</si>
  <si>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</si>
  <si>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</si>
  <si>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</si>
  <si>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</si>
  <si>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</si>
  <si>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</si>
  <si>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</si>
  <si>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</si>
  <si>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</si>
  <si>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</si>
  <si>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</si>
  <si>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</si>
  <si>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</si>
  <si>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</si>
  <si>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</si>
  <si>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</si>
  <si>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</si>
  <si>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</si>
  <si>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</si>
  <si>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</si>
  <si>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</si>
  <si>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</si>
  <si>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</si>
  <si>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</si>
  <si>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</si>
  <si>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</si>
  <si>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</si>
  <si>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</si>
  <si>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</si>
  <si>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</si>
  <si>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</si>
  <si>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</si>
  <si>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</si>
  <si>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</si>
  <si>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</si>
  <si>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</si>
  <si>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</si>
  <si>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</si>
  <si>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</si>
  <si>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</si>
  <si>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</si>
  <si>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</si>
  <si>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</si>
  <si>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</si>
  <si>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</si>
  <si>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</si>
  <si>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</si>
  <si>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</si>
  <si>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</si>
  <si>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</si>
  <si>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</si>
  <si>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</si>
  <si>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</si>
  <si>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</si>
  <si>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</si>
  <si>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</si>
  <si>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</si>
  <si>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</si>
  <si>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</si>
  <si>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</si>
  <si>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</si>
  <si>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</si>
  <si>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</si>
  <si>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</si>
  <si>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</si>
  <si>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</si>
  <si>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</si>
  <si>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</si>
  <si>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</si>
  <si>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</si>
  <si>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</si>
  <si>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</si>
  <si>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</si>
  <si>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</si>
  <si>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</si>
  <si>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</si>
  <si>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</si>
  <si>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</si>
  <si>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</si>
  <si>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</si>
  <si>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</si>
  <si>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</si>
  <si>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</si>
  <si>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</si>
  <si>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</si>
  <si>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</si>
  <si>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</si>
  <si>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</si>
  <si>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</si>
  <si>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</si>
  <si>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</si>
  <si>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</si>
  <si>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</si>
  <si>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</si>
  <si>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</si>
  <si>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</si>
  <si>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</si>
  <si>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</si>
  <si>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</si>
  <si>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</si>
  <si>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</si>
  <si>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</si>
  <si>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</si>
  <si>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</si>
  <si>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</si>
  <si>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</si>
  <si>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</si>
  <si>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</si>
  <si>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</si>
  <si>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</si>
  <si>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</si>
  <si>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</si>
  <si>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</si>
  <si>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</si>
  <si>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</si>
  <si>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</si>
  <si>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</si>
  <si>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</si>
  <si>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</si>
  <si>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</si>
  <si>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</si>
  <si>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</si>
  <si>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</si>
  <si>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</si>
  <si>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</si>
  <si>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</si>
  <si>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</si>
  <si>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</si>
  <si>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</si>
  <si>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</si>
  <si>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</si>
  <si>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</si>
  <si>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</si>
  <si>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</si>
  <si>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</si>
  <si>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</si>
  <si>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</si>
  <si>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</si>
  <si>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</si>
  <si>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</si>
  <si>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</si>
  <si>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</si>
  <si>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</si>
  <si>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</si>
  <si>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</si>
  <si>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</si>
  <si>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</si>
  <si>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</si>
  <si>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</si>
  <si>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</si>
  <si>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</si>
  <si>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</si>
  <si>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</si>
  <si>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</si>
  <si>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</si>
  <si>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</si>
  <si>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</si>
  <si>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</si>
  <si>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</si>
  <si>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</si>
  <si>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</si>
  <si>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</si>
  <si>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</si>
  <si>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</si>
  <si>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</si>
  <si>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</si>
  <si>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</si>
  <si>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</si>
  <si>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</si>
  <si>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</si>
  <si>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</si>
  <si>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</si>
  <si>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</si>
  <si>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</si>
  <si>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</si>
  <si>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</si>
  <si>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</si>
  <si>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</si>
  <si>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</si>
  <si>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</si>
  <si>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</si>
  <si>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</si>
  <si>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</si>
  <si>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</si>
  <si>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</si>
  <si>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</si>
  <si>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</si>
  <si>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</si>
  <si>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</si>
  <si>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</si>
  <si>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</si>
  <si>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</si>
  <si>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</si>
  <si>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</si>
  <si>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</si>
  <si>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</si>
  <si>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</si>
  <si>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</si>
  <si>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</si>
  <si>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</si>
  <si>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</si>
  <si>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</si>
  <si>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</si>
  <si>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</si>
  <si>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</si>
  <si>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</si>
  <si>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</si>
  <si>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</si>
  <si>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</si>
  <si>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</si>
  <si>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</si>
  <si>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</si>
  <si>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</si>
  <si>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</si>
  <si>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</si>
  <si>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</si>
  <si>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</si>
  <si>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</si>
  <si>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</si>
  <si>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</si>
  <si>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</si>
  <si>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</si>
  <si>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</si>
  <si>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</si>
  <si>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</si>
  <si>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</si>
  <si>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</si>
  <si>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</si>
  <si>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</si>
  <si>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</si>
  <si>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</si>
  <si>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</si>
  <si>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</si>
  <si>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</si>
  <si>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</si>
  <si>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</si>
  <si>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</si>
  <si>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</si>
  <si>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</si>
  <si>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</si>
  <si>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</si>
  <si>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</si>
  <si>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</si>
  <si>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</si>
  <si>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</si>
  <si>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</si>
  <si>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</si>
  <si>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</si>
  <si>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</si>
  <si>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</si>
  <si>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</si>
  <si>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</si>
  <si>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</si>
  <si>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</si>
  <si>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</si>
  <si>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</si>
  <si>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</si>
  <si>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</si>
  <si>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</si>
  <si>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</si>
  <si>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</si>
  <si>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</si>
  <si>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</si>
  <si>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</si>
  <si>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</si>
  <si>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</si>
  <si>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</si>
  <si>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</si>
  <si>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</si>
  <si>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</si>
  <si>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</si>
  <si>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</si>
  <si>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</si>
  <si>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</si>
  <si>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</si>
  <si>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</si>
  <si>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</si>
  <si>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</si>
  <si>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</si>
  <si>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</si>
  <si>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</si>
  <si>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</si>
  <si>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</si>
  <si>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</si>
  <si>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</si>
  <si>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</si>
  <si>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</si>
  <si>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</si>
  <si>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</si>
  <si>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</si>
  <si>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</si>
  <si>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</si>
  <si>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</si>
  <si>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</si>
  <si>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</si>
  <si>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</si>
  <si>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</si>
  <si>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</si>
  <si>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</si>
  <si>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</si>
  <si>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</si>
  <si>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</si>
  <si>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</si>
  <si>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</si>
  <si>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</si>
  <si>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</si>
  <si>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</si>
  <si>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</si>
  <si>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</si>
  <si>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</si>
  <si>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</si>
  <si>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</si>
  <si>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</si>
  <si>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</si>
  <si>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</si>
  <si>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</si>
  <si>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</si>
  <si>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</si>
  <si>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</si>
  <si>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</si>
  <si>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</si>
  <si>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</si>
  <si>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</si>
  <si>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</si>
  <si>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</si>
  <si>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</si>
  <si>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</si>
  <si>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</si>
  <si>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</si>
  <si>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</si>
  <si>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</si>
  <si>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</si>
  <si>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</si>
  <si>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</si>
  <si>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</si>
  <si>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</si>
  <si>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</si>
  <si>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</si>
  <si>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</si>
  <si>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</si>
  <si>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</si>
  <si>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</si>
  <si>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</si>
  <si>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</si>
  <si>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</si>
  <si>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</si>
  <si>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</si>
  <si>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</si>
  <si>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</si>
  <si>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</si>
  <si>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</si>
  <si>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</si>
  <si>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</si>
  <si>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</si>
  <si>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</si>
  <si>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</si>
  <si>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</si>
  <si>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</si>
  <si>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</si>
  <si>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</si>
  <si>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</si>
  <si>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</si>
  <si>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</si>
  <si>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</si>
  <si>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</si>
  <si>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</si>
  <si>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</si>
  <si>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</si>
  <si>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</si>
  <si>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</si>
  <si>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</si>
  <si>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</si>
  <si>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</si>
  <si>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</si>
  <si>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</si>
  <si>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</si>
  <si>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</si>
  <si>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</si>
  <si>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</si>
  <si>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</si>
  <si>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</si>
  <si>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</si>
  <si>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</si>
  <si>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</si>
  <si>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</si>
  <si>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</si>
  <si>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</si>
  <si>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</si>
  <si>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</si>
  <si>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</si>
  <si>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</si>
  <si>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</si>
  <si>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</si>
  <si>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</si>
  <si>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</si>
  <si>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</si>
  <si>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</si>
  <si>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</si>
  <si>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</si>
  <si>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</si>
  <si>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</si>
  <si>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</si>
  <si>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</si>
  <si>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</si>
  <si>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</si>
  <si>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</si>
  <si>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</si>
  <si>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</si>
  <si>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</si>
  <si>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</si>
  <si>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</si>
  <si>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</si>
  <si>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</si>
  <si>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</si>
  <si>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</si>
  <si>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</si>
  <si>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</si>
  <si>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</si>
  <si>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</si>
  <si>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</si>
  <si>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</si>
  <si>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</si>
  <si>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</si>
  <si>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</si>
  <si>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</si>
  <si>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</si>
  <si>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</si>
  <si>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</si>
  <si>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</si>
  <si>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</si>
  <si>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</si>
  <si>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</si>
  <si>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</si>
  <si>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</si>
  <si>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</si>
  <si>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</si>
  <si>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</si>
  <si>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</si>
  <si>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</si>
  <si>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</si>
  <si>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</si>
  <si>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</si>
  <si>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</si>
  <si>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</si>
  <si>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</si>
  <si>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</si>
  <si>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</si>
  <si>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</si>
  <si>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</si>
  <si>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</si>
  <si>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</si>
  <si>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</si>
  <si>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</si>
  <si>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</si>
  <si>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</si>
  <si>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</si>
  <si>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</si>
  <si>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</si>
  <si>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</si>
  <si>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</si>
  <si>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</si>
  <si>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</si>
  <si>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</si>
  <si>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</si>
  <si>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</si>
  <si>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</si>
  <si>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</si>
  <si>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</si>
  <si>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</si>
  <si>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</si>
  <si>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</si>
  <si>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</si>
  <si>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</si>
  <si>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</si>
  <si>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</si>
  <si>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</si>
  <si>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</si>
  <si>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</si>
  <si>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</si>
  <si>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</si>
  <si>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</si>
  <si>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</si>
  <si>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</si>
  <si>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</si>
  <si>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</si>
  <si>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</si>
  <si>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</si>
  <si>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</si>
  <si>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</si>
  <si>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</si>
  <si>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</si>
  <si>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</si>
  <si>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</si>
  <si>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</si>
  <si>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</si>
  <si>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</si>
  <si>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</si>
  <si>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</si>
  <si>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</si>
  <si>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</si>
  <si>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</si>
  <si>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</si>
  <si>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</si>
  <si>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</si>
  <si>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</si>
  <si>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</si>
  <si>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</si>
  <si>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</si>
  <si>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</si>
  <si>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</si>
  <si>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</si>
  <si>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</si>
  <si>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</si>
  <si>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</si>
  <si>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</si>
  <si>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</si>
  <si>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</si>
  <si>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</si>
  <si>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</si>
  <si>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</si>
  <si>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</si>
  <si>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</si>
  <si>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</si>
  <si>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</si>
  <si>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</si>
  <si>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</si>
  <si>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</si>
  <si>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</si>
  <si>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</si>
  <si>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</si>
  <si>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</si>
  <si>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</si>
  <si>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</si>
  <si>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</si>
  <si>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</si>
  <si>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</si>
  <si>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</si>
  <si>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</si>
  <si>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</si>
  <si>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</si>
  <si>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</si>
  <si>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</si>
  <si>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</si>
  <si>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</si>
  <si>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</si>
  <si>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</si>
  <si>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</si>
  <si>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</si>
  <si>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</si>
  <si>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</si>
  <si>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</si>
  <si>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</si>
  <si>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</si>
  <si>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</si>
  <si>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</si>
  <si>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</si>
  <si>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</si>
  <si>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</si>
  <si>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</si>
  <si>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</si>
  <si>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</si>
  <si>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</si>
  <si>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</si>
  <si>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</si>
  <si>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</si>
  <si>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</si>
  <si>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</si>
  <si>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</si>
  <si>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</si>
  <si>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</si>
  <si>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</si>
  <si>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</si>
  <si>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</si>
  <si>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</si>
  <si>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</si>
  <si>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</si>
  <si>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</si>
  <si>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</si>
  <si>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</si>
  <si>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</si>
  <si>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</si>
  <si>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</si>
  <si>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</si>
  <si>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</si>
  <si>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</si>
  <si>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</si>
  <si>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</si>
  <si>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</si>
  <si>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</si>
  <si>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</si>
  <si>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</si>
  <si>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</si>
  <si>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</si>
  <si>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</si>
  <si>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</si>
  <si>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</si>
  <si>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</si>
  <si>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</si>
  <si>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</si>
  <si>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</si>
  <si>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</si>
  <si>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</si>
  <si>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</si>
  <si>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</si>
  <si>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</si>
  <si>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</si>
  <si>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</si>
  <si>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</si>
  <si>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</si>
  <si>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</si>
  <si>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</si>
  <si>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</si>
  <si>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</si>
  <si>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</si>
  <si>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</si>
  <si>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</si>
  <si>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</si>
  <si>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</si>
  <si>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</si>
  <si>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</si>
  <si>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</si>
  <si>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</si>
  <si>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</si>
  <si>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</si>
  <si>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</si>
  <si>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</si>
  <si>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</si>
  <si>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</si>
  <si>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</si>
  <si>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</si>
  <si>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</si>
  <si>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</si>
  <si>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</si>
  <si>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</si>
  <si>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</si>
  <si>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</si>
  <si>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</si>
  <si>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</si>
  <si>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</si>
  <si>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</si>
  <si>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</si>
  <si>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</si>
  <si>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</si>
  <si>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</si>
  <si>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</si>
  <si>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</si>
  <si>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</si>
  <si>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</si>
  <si>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</si>
  <si>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</si>
  <si>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</si>
  <si>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</si>
  <si>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</si>
  <si>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</si>
  <si>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</si>
  <si>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</si>
  <si>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</si>
  <si>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</si>
  <si>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</si>
  <si>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</si>
  <si>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</si>
  <si>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</si>
  <si>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</si>
  <si>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</si>
  <si>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</si>
  <si>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</si>
  <si>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</si>
  <si>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</si>
  <si>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</si>
  <si>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</si>
  <si>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</si>
  <si>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</si>
  <si>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</si>
  <si>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</si>
  <si>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</si>
  <si>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</si>
  <si>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</si>
  <si>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</si>
  <si>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</si>
  <si>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</si>
  <si>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</si>
  <si>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</si>
  <si>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</si>
  <si>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</si>
  <si>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</si>
  <si>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</si>
  <si>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</si>
  <si>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</si>
  <si>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</si>
  <si>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</si>
  <si>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</si>
  <si>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</si>
  <si>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</si>
  <si>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</si>
  <si>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</si>
  <si>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</si>
  <si>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</si>
  <si>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</si>
  <si>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</si>
  <si>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</si>
  <si>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</si>
  <si>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</si>
  <si>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</si>
  <si>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</si>
  <si>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</si>
  <si>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</si>
  <si>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</si>
  <si>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</si>
  <si>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</si>
  <si>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</si>
  <si>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</si>
  <si>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</si>
  <si>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</si>
  <si>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</si>
  <si>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</si>
  <si>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</si>
  <si>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</si>
  <si>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</si>
  <si>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</si>
  <si>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</si>
  <si>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</si>
  <si>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</si>
  <si>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</si>
  <si>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</si>
  <si>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</si>
  <si>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</si>
  <si>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</si>
  <si>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</si>
  <si>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</si>
  <si>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</si>
  <si>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</si>
  <si>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</si>
  <si>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</si>
  <si>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</si>
  <si>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</si>
  <si>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</si>
  <si>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</si>
  <si>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</si>
  <si>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</si>
  <si>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</si>
  <si>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</si>
  <si>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</si>
  <si>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</si>
  <si>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</si>
  <si>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</si>
  <si>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</si>
  <si>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</si>
  <si>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</si>
  <si>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</si>
  <si>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</si>
  <si>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</si>
  <si>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</si>
  <si>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</si>
  <si>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</si>
  <si>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</si>
  <si>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</si>
  <si>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</si>
  <si>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</si>
  <si>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</si>
  <si>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</si>
  <si>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</si>
  <si>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</si>
  <si>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</si>
  <si>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</si>
  <si>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</si>
  <si>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</si>
  <si>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</si>
  <si>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</si>
  <si>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</si>
  <si>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</si>
  <si>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</si>
  <si>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</si>
  <si>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</si>
  <si>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</si>
  <si>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</si>
  <si>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</si>
  <si>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</si>
  <si>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</si>
  <si>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</si>
  <si>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</si>
  <si>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</si>
  <si>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</si>
  <si>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</si>
  <si>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</si>
  <si>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</si>
  <si>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</si>
  <si>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</si>
  <si>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</si>
  <si>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</si>
  <si>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</si>
  <si>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</si>
  <si>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</si>
  <si>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</si>
  <si>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</si>
  <si>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</si>
  <si>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</si>
  <si>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</si>
  <si>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</si>
  <si>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</si>
  <si>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</si>
  <si>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</si>
  <si>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</si>
  <si>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</si>
  <si>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</si>
  <si>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</si>
  <si>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</si>
  <si>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</si>
  <si>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</si>
  <si>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</si>
  <si>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</si>
  <si>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</si>
  <si>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</si>
  <si>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</si>
  <si>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</si>
  <si>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</si>
  <si>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</si>
  <si>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</si>
  <si>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</si>
  <si>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</si>
  <si>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</si>
  <si>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</si>
  <si>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</si>
  <si>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</si>
  <si>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</si>
  <si>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</si>
  <si>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</si>
  <si>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</si>
  <si>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</si>
  <si>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</si>
  <si>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</si>
  <si>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</si>
  <si>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</si>
  <si>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</si>
  <si>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</si>
  <si>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</si>
  <si>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</si>
  <si>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</si>
  <si>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</si>
  <si>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</si>
  <si>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</si>
  <si>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</si>
  <si>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</si>
  <si>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</si>
  <si>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</si>
  <si>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</si>
  <si>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</si>
  <si>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</si>
  <si>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</si>
  <si>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</si>
  <si>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</si>
  <si>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</si>
  <si>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</si>
  <si>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</si>
  <si>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</si>
  <si>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</si>
  <si>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</si>
  <si>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</si>
  <si>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</si>
  <si>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</si>
  <si>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</si>
  <si>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</si>
  <si>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</si>
  <si>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</si>
  <si>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</si>
  <si>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</si>
  <si>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</si>
  <si>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</si>
  <si>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</si>
  <si>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</si>
  <si>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</si>
  <si>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</si>
  <si>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</si>
  <si>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</si>
  <si>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</si>
  <si>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</si>
  <si>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</si>
  <si>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</si>
  <si>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</si>
  <si>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</si>
  <si>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</si>
  <si>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</si>
  <si>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</si>
  <si>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</si>
  <si>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</si>
  <si>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</si>
  <si>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</si>
  <si>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</si>
  <si>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</si>
  <si>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</si>
  <si>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</si>
  <si>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</si>
  <si>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</si>
  <si>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</si>
  <si>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</si>
  <si>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</si>
  <si>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</si>
  <si>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</si>
  <si>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</si>
  <si>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</si>
  <si>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</si>
  <si>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</si>
  <si>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</si>
  <si>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</si>
  <si>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</si>
  <si>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</si>
  <si>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</si>
  <si>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</si>
  <si>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</si>
  <si>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</si>
  <si>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</si>
  <si>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</si>
  <si>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</si>
  <si>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</si>
  <si>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</si>
  <si>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</si>
  <si>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</si>
  <si>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</si>
  <si>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</si>
  <si>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</si>
  <si>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</si>
  <si>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</si>
  <si>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</si>
  <si>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</si>
  <si>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</si>
  <si>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</si>
  <si>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</si>
  <si>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</si>
  <si>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</si>
  <si>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</si>
  <si>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</si>
  <si>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</si>
  <si>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</si>
  <si>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</si>
  <si>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</si>
  <si>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</si>
  <si>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</si>
  <si>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</si>
  <si>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</si>
  <si>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</si>
  <si>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</si>
  <si>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</si>
  <si>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</si>
  <si>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</si>
  <si>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</si>
  <si>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</si>
  <si>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</si>
  <si>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</si>
  <si>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</si>
  <si>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</si>
  <si>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</si>
  <si>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</si>
  <si>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</si>
  <si>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</si>
  <si>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</si>
  <si>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</si>
  <si>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</si>
  <si>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</si>
  <si>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</si>
  <si>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</si>
  <si>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</si>
  <si>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</si>
  <si>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</si>
  <si>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</si>
  <si>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</si>
  <si>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</si>
  <si>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</si>
  <si>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</si>
  <si>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</si>
  <si>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</si>
  <si>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</si>
  <si>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</si>
  <si>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</si>
  <si>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</si>
  <si>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</si>
  <si>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</si>
  <si>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</si>
  <si>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</si>
  <si>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</si>
  <si>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</si>
  <si>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</si>
  <si>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</si>
  <si>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</si>
  <si>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</si>
  <si>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</si>
  <si>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</si>
  <si>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</si>
  <si>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</si>
  <si>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</si>
  <si>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</si>
  <si>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</si>
  <si>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</si>
  <si>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</si>
  <si>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</si>
  <si>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</si>
  <si>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</si>
  <si>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</si>
  <si>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</si>
  <si>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</si>
  <si>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</si>
  <si>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</si>
  <si>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</si>
  <si>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</si>
  <si>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</si>
  <si>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</si>
  <si>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</si>
  <si>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</si>
  <si>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</si>
  <si>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</si>
  <si>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</si>
  <si>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</si>
  <si>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</si>
  <si>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</si>
  <si>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</si>
  <si>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</si>
  <si>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</si>
  <si>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</si>
  <si>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</si>
  <si>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</si>
  <si>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</si>
  <si>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</si>
  <si>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</si>
  <si>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</si>
  <si>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</si>
  <si>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</si>
  <si>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</si>
  <si>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</si>
  <si>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</si>
  <si>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</si>
  <si>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</si>
  <si>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</si>
  <si>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</si>
  <si>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</si>
  <si>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</si>
  <si>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</si>
  <si>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</si>
  <si>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</si>
  <si>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</si>
  <si>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</si>
  <si>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</si>
  <si>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</si>
  <si>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</si>
  <si>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</si>
  <si>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</si>
  <si>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</si>
  <si>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</si>
  <si>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</si>
  <si>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</si>
  <si>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</si>
  <si>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</si>
  <si>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</si>
  <si>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</si>
  <si>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</si>
  <si>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</si>
  <si>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</si>
  <si>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</si>
  <si>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</si>
  <si>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</si>
  <si>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</si>
  <si>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</si>
  <si>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</si>
  <si>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</si>
  <si>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</si>
  <si>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</si>
  <si>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</si>
  <si>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</si>
  <si>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</si>
  <si>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</si>
  <si>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</si>
  <si>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</si>
  <si>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</si>
  <si>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</si>
  <si>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</si>
  <si>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</si>
  <si>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</si>
  <si>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</si>
  <si>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</si>
  <si>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</si>
  <si>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</si>
  <si>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</si>
  <si>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</si>
  <si>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</si>
  <si>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</si>
  <si>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</si>
  <si>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</si>
  <si>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</si>
  <si>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</si>
  <si>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</si>
  <si>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</si>
  <si>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</si>
  <si>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</si>
  <si>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</si>
  <si>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</si>
  <si>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</si>
  <si>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</si>
  <si>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</si>
  <si>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</si>
  <si>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</si>
  <si>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</si>
  <si>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</si>
  <si>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</si>
  <si>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</si>
  <si>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</si>
  <si>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</si>
  <si>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</si>
  <si>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</si>
  <si>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</si>
  <si>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</si>
  <si>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</si>
  <si>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</si>
  <si>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</si>
  <si>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</si>
  <si>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</si>
  <si>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</si>
  <si>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</si>
  <si>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</si>
  <si>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</si>
  <si>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</si>
  <si>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</si>
  <si>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</si>
  <si>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</si>
  <si>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</si>
  <si>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</si>
  <si>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</si>
  <si>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</si>
  <si>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</si>
  <si>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</si>
  <si>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</si>
  <si>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</si>
  <si>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</si>
  <si>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</si>
  <si>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</si>
  <si>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</si>
  <si>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</si>
  <si>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</si>
  <si>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</si>
  <si>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</si>
  <si>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</si>
  <si>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</si>
  <si>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</si>
  <si>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</si>
  <si>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</si>
  <si>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</si>
  <si>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</si>
  <si>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</si>
  <si>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</si>
  <si>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</si>
  <si>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</si>
  <si>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</si>
  <si>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</si>
  <si>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</si>
  <si>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</si>
  <si>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</si>
  <si>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</si>
  <si>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</si>
  <si>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</si>
  <si>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</si>
  <si>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</si>
  <si>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</si>
  <si>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</si>
  <si>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</si>
  <si>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</si>
  <si>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</si>
  <si>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</si>
  <si>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</si>
  <si>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</si>
  <si>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</si>
  <si>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</si>
  <si>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</si>
  <si>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</si>
  <si>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</si>
  <si>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</si>
  <si>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</si>
  <si>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</si>
  <si>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</si>
  <si>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</si>
  <si>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</si>
  <si>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</si>
  <si>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</si>
  <si>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</si>
  <si>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</si>
  <si>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</si>
  <si>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</si>
  <si>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</si>
  <si>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</si>
  <si>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</si>
  <si>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</si>
  <si>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</si>
  <si>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</si>
  <si>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</si>
  <si>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</si>
  <si>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</si>
  <si>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</si>
  <si>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</si>
  <si>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</si>
  <si>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</si>
  <si>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</si>
  <si>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</si>
  <si>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</si>
  <si>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</si>
  <si>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</si>
  <si>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</si>
  <si>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</si>
  <si>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</si>
  <si>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</si>
  <si>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</si>
  <si>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</si>
  <si>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</si>
  <si>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</si>
  <si>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</si>
  <si>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</si>
  <si>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</si>
  <si>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</si>
  <si>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</si>
  <si>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</si>
  <si>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</si>
  <si>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</si>
  <si>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</si>
  <si>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</si>
  <si>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</si>
  <si>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</si>
  <si>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</si>
  <si>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</si>
  <si>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</si>
  <si>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</si>
  <si>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</si>
  <si>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</si>
  <si>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</si>
  <si>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</si>
  <si>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</si>
  <si>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</si>
  <si>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</si>
  <si>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</si>
  <si>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</si>
  <si>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</si>
  <si>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</si>
  <si>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</si>
  <si>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</si>
  <si>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</si>
  <si>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</si>
  <si>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</si>
  <si>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</si>
  <si>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</si>
  <si>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</si>
  <si>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</si>
  <si>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</si>
  <si>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</si>
  <si>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</si>
  <si>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</si>
  <si>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</si>
  <si>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</si>
  <si>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</si>
  <si>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</si>
  <si>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</si>
  <si>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</si>
  <si>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</si>
  <si>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</si>
  <si>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</si>
  <si>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</si>
  <si>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</si>
  <si>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</si>
  <si>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</si>
  <si>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</si>
  <si>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</si>
  <si>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</si>
  <si>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</si>
  <si>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</si>
  <si>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</si>
  <si>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</si>
  <si>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</si>
  <si>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</si>
  <si>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</si>
  <si>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</si>
  <si>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</si>
  <si>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</si>
  <si>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</si>
  <si>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</si>
  <si>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</si>
  <si>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</si>
  <si>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</si>
  <si>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</si>
  <si>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</si>
  <si>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</si>
  <si>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</si>
  <si>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</si>
  <si>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</si>
  <si>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</si>
  <si>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</si>
  <si>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</si>
  <si>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</si>
  <si>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</si>
  <si>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</si>
  <si>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</si>
  <si>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</si>
  <si>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</si>
  <si>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</si>
  <si>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</si>
  <si>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</si>
  <si>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</si>
  <si>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</si>
  <si>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</si>
  <si>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</si>
  <si>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</si>
  <si>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</si>
  <si>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</si>
  <si>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</si>
  <si>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</si>
  <si>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</si>
  <si>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</si>
  <si>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</si>
  <si>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</si>
  <si>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</si>
  <si>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</si>
  <si>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</si>
  <si>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</si>
  <si>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</si>
  <si>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</si>
  <si>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</si>
  <si>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</si>
  <si>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</si>
  <si>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</si>
  <si>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</si>
  <si>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</si>
  <si>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</si>
  <si>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</si>
  <si>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</si>
  <si>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</si>
  <si>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</si>
  <si>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</si>
  <si>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</si>
  <si>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</si>
  <si>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</si>
  <si>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</si>
  <si>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</si>
  <si>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</si>
  <si>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</si>
  <si>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</si>
  <si>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</si>
  <si>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</si>
  <si>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</si>
  <si>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</si>
  <si>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</si>
  <si>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</si>
  <si>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</si>
  <si>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</si>
  <si>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</si>
  <si>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</si>
  <si>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</si>
  <si>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</si>
  <si>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</si>
  <si>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</si>
  <si>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</si>
  <si>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</si>
  <si>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</si>
  <si>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</si>
  <si>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</si>
  <si>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</si>
  <si>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</si>
  <si>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</si>
  <si>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</si>
  <si>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</si>
  <si>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</si>
  <si>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</si>
  <si>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</si>
  <si>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</si>
  <si>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</si>
  <si>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</si>
  <si>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</si>
  <si>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</si>
  <si>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</si>
  <si>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</si>
  <si>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</si>
  <si>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</si>
  <si>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</si>
  <si>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</si>
  <si>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</si>
  <si>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</si>
  <si>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</si>
  <si>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</si>
  <si>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</si>
  <si>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</si>
  <si>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</si>
  <si>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</si>
  <si>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</si>
  <si>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</si>
  <si>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</si>
  <si>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</si>
  <si>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</si>
  <si>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</si>
  <si>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</si>
  <si>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</si>
  <si>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</si>
  <si>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</si>
  <si>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</si>
  <si>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</si>
  <si>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</si>
  <si>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</si>
  <si>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</si>
  <si>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</si>
  <si>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</si>
  <si>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</si>
  <si>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</si>
  <si>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</si>
  <si>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</si>
  <si>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</si>
  <si>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</si>
  <si>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</si>
  <si>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</si>
  <si>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</si>
  <si>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</si>
  <si>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</si>
  <si>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</si>
  <si>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</si>
  <si>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</si>
  <si>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</si>
  <si>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</si>
  <si>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</si>
  <si>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</si>
  <si>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</si>
  <si>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</si>
  <si>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</si>
  <si>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</si>
  <si>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</si>
  <si>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</si>
  <si>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</si>
  <si>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</si>
  <si>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</si>
  <si>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</si>
  <si>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</si>
  <si>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</si>
  <si>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</si>
  <si>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</si>
  <si>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</si>
  <si>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</si>
  <si>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</si>
  <si>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</si>
  <si>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</si>
  <si>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</si>
  <si>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</si>
  <si>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</si>
  <si>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</si>
  <si>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</si>
  <si>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</si>
  <si>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</si>
  <si>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</si>
  <si>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</si>
  <si>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</si>
  <si>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</si>
  <si>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</si>
  <si>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</si>
  <si>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</si>
  <si>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</si>
  <si>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</si>
  <si>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</si>
  <si>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</si>
  <si>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</si>
  <si>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</si>
  <si>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</si>
  <si>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</si>
  <si>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</si>
  <si>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</si>
  <si>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</si>
  <si>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</si>
  <si>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</si>
  <si>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</si>
  <si>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</si>
  <si>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</si>
  <si>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</si>
  <si>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</si>
  <si>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</si>
  <si>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</si>
  <si>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</si>
  <si>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</si>
  <si>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</si>
  <si>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</si>
  <si>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</si>
  <si>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</si>
  <si>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</si>
  <si>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</si>
  <si>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</si>
  <si>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</si>
  <si>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</si>
  <si>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</si>
  <si>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</si>
  <si>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</si>
  <si>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</si>
  <si>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</si>
  <si>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</si>
  <si>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</si>
  <si>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</si>
  <si>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</si>
  <si>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</si>
  <si>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</si>
  <si>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</si>
  <si>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</si>
  <si>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</si>
  <si>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</si>
  <si>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</si>
  <si>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</si>
  <si>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</si>
  <si>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</si>
  <si>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</si>
  <si>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</si>
  <si>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</si>
  <si>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</si>
  <si>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</si>
  <si>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</si>
  <si>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</si>
  <si>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</si>
  <si>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</si>
  <si>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</si>
  <si>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</si>
  <si>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</si>
  <si>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</si>
  <si>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</si>
  <si>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</si>
  <si>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</si>
  <si>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</si>
  <si>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</si>
  <si>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</si>
  <si>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</si>
  <si>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</si>
  <si>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</si>
  <si>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</si>
  <si>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</si>
  <si>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</si>
  <si>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</si>
  <si>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</si>
  <si>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</si>
  <si>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</si>
  <si>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</si>
  <si>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</si>
  <si>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</si>
  <si>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</si>
  <si>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</si>
  <si>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</si>
  <si>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</si>
  <si>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</si>
  <si>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</si>
  <si>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</si>
  <si>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</si>
  <si>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</si>
  <si>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</si>
  <si>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</si>
  <si>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</si>
  <si>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</si>
  <si>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</si>
  <si>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</si>
  <si>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</si>
  <si>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</si>
  <si>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</si>
  <si>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</si>
  <si>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</si>
  <si>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</si>
  <si>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</si>
  <si>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</si>
  <si>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</si>
  <si>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</si>
  <si>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</si>
  <si>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</si>
  <si>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</si>
  <si>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</si>
  <si>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</si>
  <si>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</si>
  <si>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</si>
  <si>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</si>
  <si>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</si>
  <si>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</si>
  <si>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</si>
  <si>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</si>
  <si>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</si>
  <si>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</si>
  <si>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</si>
  <si>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</si>
  <si>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</si>
  <si>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</si>
  <si>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</si>
  <si>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</si>
  <si>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</si>
  <si>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</si>
  <si>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</si>
  <si>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</si>
  <si>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</si>
  <si>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</si>
  <si>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</si>
  <si>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</si>
  <si>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</si>
  <si>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</si>
  <si>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</si>
  <si>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</si>
  <si>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</si>
  <si>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</si>
  <si>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</si>
  <si>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</si>
  <si>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</si>
  <si>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</si>
  <si>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</si>
  <si>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</si>
  <si>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</si>
  <si>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</si>
  <si>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</si>
  <si>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</si>
  <si>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</si>
  <si>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</si>
  <si>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</si>
  <si>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</si>
  <si>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</si>
  <si>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</si>
  <si>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</si>
  <si>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</si>
  <si>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</si>
  <si>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</si>
  <si>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</si>
  <si>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</si>
  <si>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</si>
  <si>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</si>
  <si>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</si>
  <si>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</si>
  <si>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</si>
  <si>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</si>
  <si>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</si>
  <si>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</si>
  <si>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</si>
  <si>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</si>
  <si>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</si>
  <si>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</si>
  <si>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</si>
  <si>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</si>
  <si>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</si>
  <si>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</si>
  <si>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</si>
  <si>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</si>
  <si>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</si>
  <si>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</si>
  <si>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</si>
  <si>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</si>
  <si>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</si>
  <si>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</si>
  <si>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</si>
  <si>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</si>
  <si>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</si>
  <si>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</si>
  <si>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</si>
  <si>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</si>
  <si>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</si>
  <si>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</si>
  <si>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</si>
  <si>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</si>
  <si>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</si>
  <si>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</si>
  <si>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</si>
  <si>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</si>
  <si>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</si>
  <si>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</si>
  <si>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</si>
  <si>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</si>
  <si>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</si>
  <si>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</si>
  <si>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</si>
  <si>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</si>
  <si>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</si>
  <si>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</si>
  <si>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</si>
  <si>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</si>
  <si>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</si>
  <si>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</si>
  <si>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</si>
  <si>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</si>
  <si>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</si>
  <si>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</si>
  <si>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</si>
  <si>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</si>
  <si>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</si>
  <si>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</si>
  <si>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</si>
  <si>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</si>
  <si>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</si>
  <si>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</si>
  <si>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</si>
  <si>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</si>
  <si>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</si>
  <si>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</si>
  <si>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</si>
  <si>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</si>
  <si>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</si>
  <si>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</si>
  <si>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</si>
  <si>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</si>
  <si>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</si>
  <si>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</si>
  <si>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</si>
  <si>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</si>
  <si>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</si>
  <si>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</si>
  <si>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</si>
  <si>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</si>
  <si>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</si>
  <si>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</si>
  <si>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</si>
  <si>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</si>
  <si>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</si>
  <si>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</si>
  <si>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</si>
  <si>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</si>
  <si>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</si>
  <si>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</si>
  <si>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</si>
  <si>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</si>
  <si>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</si>
  <si>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</si>
  <si>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</si>
  <si>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</si>
  <si>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</si>
  <si>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</si>
  <si>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</si>
  <si>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</si>
  <si>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</si>
  <si>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</si>
  <si>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</si>
  <si>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</si>
  <si>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</si>
  <si>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</si>
  <si>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</si>
  <si>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</si>
  <si>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</si>
  <si>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</si>
  <si>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</si>
  <si>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</si>
  <si>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</si>
  <si>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</si>
  <si>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</si>
  <si>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</si>
  <si>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</si>
  <si>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</si>
  <si>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</si>
  <si>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</si>
  <si>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</si>
  <si>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</si>
  <si>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</si>
  <si>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</si>
  <si>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</si>
  <si>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</si>
  <si>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</si>
  <si>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</si>
  <si>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</si>
  <si>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</si>
  <si>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</si>
  <si>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</si>
  <si>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</si>
  <si>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</si>
  <si>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</si>
  <si>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</si>
  <si>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</si>
  <si>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</si>
  <si>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</si>
  <si>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</si>
  <si>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</si>
  <si>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</si>
  <si>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</si>
  <si>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</si>
  <si>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</si>
  <si>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</si>
  <si>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</si>
  <si>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</si>
  <si>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</si>
  <si>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</si>
  <si>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</si>
  <si>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</si>
  <si>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</si>
  <si>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</si>
  <si>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</si>
  <si>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</si>
  <si>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</si>
  <si>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</si>
  <si>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</si>
  <si>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</si>
  <si>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</si>
  <si>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</si>
  <si>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</si>
  <si>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</si>
  <si>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</si>
  <si>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</si>
  <si>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</si>
  <si>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</si>
  <si>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</si>
  <si>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</si>
  <si>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</si>
  <si>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</si>
  <si>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</si>
  <si>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</si>
  <si>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</si>
  <si>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</si>
  <si>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</si>
  <si>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</si>
  <si>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</si>
  <si>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</si>
  <si>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</si>
  <si>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</si>
  <si>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</si>
  <si>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</si>
  <si>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</si>
  <si>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</si>
  <si>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</si>
  <si>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</si>
  <si>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</si>
  <si>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</si>
  <si>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</si>
  <si>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</si>
  <si>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</si>
  <si>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</si>
  <si>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</si>
  <si>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</si>
  <si>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</si>
  <si>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</si>
  <si>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</si>
  <si>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</si>
  <si>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</si>
  <si>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</si>
  <si>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</si>
  <si>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</si>
  <si>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</si>
  <si>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</si>
  <si>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</si>
  <si>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</si>
  <si>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</si>
  <si>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</si>
  <si>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</si>
  <si>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</si>
  <si>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</si>
  <si>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</si>
  <si>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</si>
  <si>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</si>
  <si>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</si>
  <si>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</si>
  <si>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</si>
  <si>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</si>
  <si>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</si>
  <si>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</si>
  <si>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</si>
  <si>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</si>
  <si>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</si>
  <si>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</si>
  <si>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</si>
  <si>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</si>
  <si>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</si>
  <si>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</si>
  <si>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</si>
  <si>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</si>
  <si>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</si>
  <si>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</si>
  <si>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</si>
  <si>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</si>
  <si>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</si>
  <si>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</si>
  <si>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</si>
  <si>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</si>
  <si>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</si>
  <si>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</si>
  <si>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</si>
  <si>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</si>
  <si>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</si>
  <si>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</si>
  <si>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</si>
  <si>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</si>
  <si>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</si>
  <si>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</si>
  <si>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</si>
  <si>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</si>
  <si>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</si>
  <si>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</si>
  <si>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</si>
  <si>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</si>
  <si>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</si>
  <si>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</si>
  <si>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</si>
  <si>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</si>
  <si>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</si>
  <si>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</si>
  <si>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</si>
  <si>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</si>
  <si>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</si>
  <si>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</si>
  <si>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</si>
  <si>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</si>
  <si>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</si>
  <si>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</si>
  <si>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</si>
  <si>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</si>
  <si>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</si>
  <si>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</si>
  <si>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</si>
  <si>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</si>
  <si>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</si>
  <si>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</si>
  <si>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</si>
  <si>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</si>
  <si>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</si>
  <si>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</si>
  <si>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</si>
  <si>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</si>
  <si>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</si>
  <si>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</si>
  <si>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</si>
  <si>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</si>
  <si>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</si>
  <si>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</si>
  <si>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</si>
  <si>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</si>
  <si>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</si>
  <si>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</si>
  <si>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</si>
  <si>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</si>
  <si>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</si>
  <si>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</si>
  <si>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</si>
  <si>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</si>
  <si>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</si>
  <si>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</si>
  <si>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</si>
  <si>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</si>
  <si>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</si>
  <si>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</si>
  <si>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</si>
  <si>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</si>
  <si>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</si>
  <si>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</si>
  <si>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</si>
  <si>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</si>
  <si>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</si>
  <si>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</si>
  <si>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</si>
  <si>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</si>
  <si>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</si>
  <si>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</si>
  <si>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</si>
  <si>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</si>
  <si>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</si>
  <si>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</si>
  <si>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</si>
  <si>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</si>
  <si>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</si>
  <si>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</si>
  <si>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</si>
  <si>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</si>
  <si>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</si>
  <si>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</si>
  <si>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</si>
  <si>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</si>
  <si>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</si>
  <si>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</si>
  <si>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</si>
  <si>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</si>
  <si>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</si>
  <si>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</si>
  <si>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</si>
  <si>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</si>
  <si>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</si>
  <si>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</si>
  <si>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</si>
  <si>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</si>
  <si>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</si>
  <si>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</si>
  <si>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</si>
  <si>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</si>
  <si>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</si>
  <si>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</si>
  <si>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</si>
  <si>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</si>
  <si>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</si>
  <si>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</si>
  <si>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</si>
  <si>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</si>
  <si>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</si>
  <si>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</si>
  <si>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</si>
  <si>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</si>
  <si>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</si>
  <si>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</si>
  <si>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</si>
  <si>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</si>
  <si>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</si>
  <si>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</si>
  <si>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</si>
  <si>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</si>
  <si>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</si>
  <si>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</si>
  <si>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</si>
  <si>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</si>
  <si>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</si>
  <si>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</si>
  <si>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</si>
  <si>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</si>
  <si>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</si>
  <si>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</si>
  <si>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</si>
  <si>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</si>
  <si>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</si>
  <si>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</si>
  <si>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</si>
  <si>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</si>
  <si>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</si>
  <si>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</si>
  <si>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</si>
  <si>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</si>
  <si>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</si>
  <si>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</si>
  <si>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</si>
  <si>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</si>
  <si>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</si>
  <si>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</si>
  <si>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</si>
  <si>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</si>
  <si>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</si>
  <si>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</si>
  <si>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</si>
  <si>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</si>
  <si>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</si>
  <si>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</si>
  <si>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</si>
  <si>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</si>
  <si>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</si>
  <si>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</si>
  <si>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</si>
  <si>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</si>
  <si>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</si>
  <si>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</si>
  <si>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</si>
  <si>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</si>
  <si>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</si>
  <si>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</si>
  <si>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</si>
  <si>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</si>
  <si>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</si>
  <si>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</si>
  <si>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</si>
  <si>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</si>
  <si>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</si>
  <si>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</si>
  <si>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</si>
  <si>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</si>
  <si>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</si>
  <si>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</si>
  <si>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</si>
  <si>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</si>
  <si>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</si>
  <si>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</si>
  <si>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</si>
  <si>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</si>
  <si>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</si>
  <si>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</si>
  <si>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</si>
  <si>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</si>
  <si>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</si>
  <si>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</si>
  <si>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</si>
  <si>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</si>
  <si>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</si>
  <si>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</si>
  <si>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</si>
  <si>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</si>
  <si>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</si>
  <si>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</si>
  <si>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</si>
  <si>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</si>
  <si>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</si>
  <si>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</si>
  <si>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</si>
  <si>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</si>
  <si>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</si>
  <si>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</si>
  <si>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</si>
  <si>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</si>
  <si>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</si>
  <si>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</si>
  <si>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</si>
  <si>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</si>
  <si>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</si>
  <si>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</si>
  <si>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</si>
  <si>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</si>
  <si>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</si>
  <si>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</si>
  <si>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</si>
  <si>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</si>
  <si>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</si>
  <si>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</si>
  <si>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</si>
  <si>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</si>
  <si>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</si>
  <si>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</si>
  <si>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</si>
  <si>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</si>
  <si>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</si>
  <si>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</si>
  <si>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</si>
  <si>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</si>
  <si>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</si>
  <si>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</si>
  <si>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</si>
  <si>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</si>
  <si>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</si>
  <si>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</si>
  <si>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</si>
  <si>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</si>
  <si>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</si>
  <si>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</si>
  <si>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</si>
  <si>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</si>
  <si>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</si>
  <si>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</si>
  <si>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</si>
  <si>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</si>
  <si>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</si>
  <si>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</si>
  <si>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</si>
  <si>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</si>
  <si>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</si>
  <si>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</si>
  <si>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</si>
  <si>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</si>
  <si>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</si>
  <si>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</si>
  <si>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</si>
  <si>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</si>
  <si>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</si>
  <si>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</si>
  <si>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</si>
  <si>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</si>
  <si>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</si>
  <si>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</si>
  <si>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</si>
  <si>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</si>
  <si>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</si>
  <si>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</si>
  <si>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</si>
  <si>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</si>
  <si>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</si>
  <si>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</si>
  <si>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</si>
  <si>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</si>
  <si>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</si>
  <si>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</si>
  <si>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</si>
  <si>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</si>
  <si>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</si>
  <si>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</si>
  <si>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</si>
  <si>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</si>
  <si>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</si>
  <si>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</si>
  <si>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</si>
  <si>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</si>
  <si>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</si>
  <si>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</si>
  <si>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</si>
  <si>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</si>
  <si>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</si>
  <si>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</si>
  <si>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</si>
  <si>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</si>
  <si>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</si>
  <si>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</si>
  <si>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</si>
  <si>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</si>
  <si>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</si>
  <si>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</si>
  <si>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</si>
  <si>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</si>
  <si>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</si>
  <si>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</si>
  <si>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</si>
  <si>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</si>
  <si>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</si>
  <si>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</si>
  <si>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</si>
  <si>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</si>
  <si>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</si>
  <si>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</si>
  <si>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</si>
  <si>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</si>
  <si>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</si>
  <si>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</si>
  <si>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</si>
  <si>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</si>
  <si>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</si>
  <si>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</si>
  <si>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</si>
  <si>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</si>
  <si>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</si>
  <si>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</si>
  <si>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</si>
  <si>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</si>
  <si>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</si>
  <si>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</si>
  <si>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</si>
  <si>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</si>
  <si>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</si>
  <si>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</si>
  <si>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</si>
  <si>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</si>
  <si>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</si>
  <si>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</si>
  <si>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</si>
  <si>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</si>
  <si>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</si>
  <si>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</si>
  <si>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</si>
  <si>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</si>
  <si>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</si>
  <si>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</si>
  <si>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</si>
  <si>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</si>
  <si>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</si>
  <si>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</si>
  <si>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</si>
  <si>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</si>
  <si>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</si>
  <si>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</si>
  <si>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</si>
  <si>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</si>
  <si>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</si>
  <si>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</si>
  <si>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</si>
  <si>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</si>
  <si>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</si>
  <si>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</si>
  <si>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</si>
  <si>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</si>
  <si>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</si>
  <si>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</si>
  <si>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</si>
  <si>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</si>
  <si>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</si>
  <si>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</si>
  <si>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</si>
  <si>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</si>
  <si>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</si>
  <si>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</si>
  <si>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</si>
  <si>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</si>
  <si>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</si>
  <si>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</si>
  <si>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</si>
  <si>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</si>
  <si>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</si>
  <si>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</si>
  <si>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</si>
  <si>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</si>
  <si>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</si>
  <si>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</si>
  <si>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</si>
  <si>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</si>
  <si>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</si>
  <si>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</si>
  <si>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</si>
  <si>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</si>
  <si>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</si>
  <si>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</si>
  <si>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</si>
  <si>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</si>
  <si>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</si>
  <si>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</si>
  <si>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</si>
  <si>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</si>
  <si>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</si>
  <si>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</si>
  <si>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</si>
  <si>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</si>
  <si>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</si>
  <si>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</si>
  <si>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</si>
  <si>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</si>
  <si>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</si>
  <si>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</si>
  <si>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</si>
  <si>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</si>
  <si>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</si>
  <si>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</si>
  <si>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</si>
  <si>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</si>
  <si>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</si>
  <si>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</si>
  <si>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</si>
  <si>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</si>
  <si>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</si>
  <si>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</si>
  <si>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</si>
  <si>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</si>
  <si>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</si>
  <si>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</si>
  <si>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</si>
  <si>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</si>
  <si>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</si>
  <si>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</si>
  <si>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</si>
  <si>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</si>
  <si>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</si>
  <si>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</si>
  <si>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</si>
  <si>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</si>
  <si>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</si>
  <si>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</si>
  <si>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</si>
  <si>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</si>
  <si>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</si>
  <si>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</si>
  <si>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</si>
  <si>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</si>
  <si>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</si>
  <si>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</si>
  <si>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</si>
  <si>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</si>
  <si>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</si>
  <si>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</si>
  <si>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</si>
  <si>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</si>
  <si>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</si>
  <si>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</si>
  <si>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</si>
  <si>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</si>
  <si>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</si>
  <si>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</si>
  <si>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</si>
  <si>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</si>
  <si>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</si>
  <si>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</si>
  <si>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</si>
  <si>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</si>
  <si>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</si>
  <si>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</si>
  <si>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</si>
  <si>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</si>
  <si>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</si>
  <si>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</si>
  <si>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</si>
  <si>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</si>
  <si>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</si>
  <si>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</si>
  <si>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</si>
  <si>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</si>
  <si>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</si>
  <si>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</si>
  <si>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</si>
  <si>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</si>
  <si>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</si>
  <si>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</si>
  <si>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</si>
  <si>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</si>
  <si>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</si>
  <si>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</si>
  <si>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</si>
  <si>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</si>
  <si>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</si>
  <si>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</si>
  <si>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</si>
  <si>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</si>
  <si>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</si>
  <si>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</si>
  <si>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</si>
  <si>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</si>
  <si>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</si>
  <si>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</si>
  <si>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</si>
  <si>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</si>
  <si>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</si>
  <si>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</si>
  <si>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</si>
  <si>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</si>
  <si>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</si>
  <si>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</si>
  <si>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</si>
  <si>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</si>
  <si>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</si>
  <si>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</si>
  <si>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</si>
  <si>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</si>
  <si>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</si>
  <si>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</si>
  <si>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</si>
  <si>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</si>
  <si>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</si>
  <si>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</si>
  <si>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</si>
  <si>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</si>
  <si>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</si>
  <si>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</si>
  <si>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</si>
  <si>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</si>
  <si>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</si>
  <si>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</si>
  <si>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</si>
  <si>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</si>
  <si>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</si>
  <si>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</si>
  <si>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</si>
  <si>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</si>
  <si>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</si>
  <si>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</si>
  <si>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</si>
  <si>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</si>
  <si>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</si>
  <si>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</si>
  <si>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</si>
  <si>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</si>
  <si>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</si>
  <si>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</si>
  <si>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</si>
  <si>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</si>
  <si>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</si>
  <si>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</si>
  <si>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</si>
  <si>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</si>
  <si>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</si>
  <si>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</si>
  <si>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</si>
  <si>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</si>
  <si>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</si>
  <si>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</si>
  <si>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</si>
  <si>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</si>
  <si>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</si>
  <si>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</si>
  <si>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</si>
  <si>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</si>
  <si>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</si>
  <si>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</si>
  <si>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</si>
  <si>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</si>
  <si>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</si>
  <si>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</si>
  <si>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</si>
  <si>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</si>
  <si>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</si>
  <si>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</si>
  <si>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</si>
  <si>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</si>
  <si>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</si>
  <si>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</si>
  <si>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</si>
  <si>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</si>
  <si>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</si>
  <si>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</si>
  <si>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</si>
  <si>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</si>
  <si>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</si>
  <si>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</si>
  <si>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</si>
  <si>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</si>
  <si>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</si>
  <si>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</si>
  <si>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</si>
  <si>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</si>
  <si>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</si>
  <si>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</si>
  <si>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</si>
  <si>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</si>
  <si>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</si>
  <si>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</si>
  <si>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</si>
  <si>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</si>
  <si>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</si>
  <si>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</si>
  <si>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</si>
  <si>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</si>
  <si>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</si>
  <si>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</si>
  <si>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</si>
  <si>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</si>
  <si>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</si>
  <si>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</si>
  <si>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</si>
  <si>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</si>
  <si>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</si>
  <si>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</si>
  <si>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</si>
  <si>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</si>
  <si>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</si>
  <si>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</si>
  <si>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</si>
  <si>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</si>
  <si>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</si>
  <si>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</si>
  <si>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</si>
  <si>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</si>
  <si>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</si>
  <si>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</si>
  <si>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</si>
  <si>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</si>
  <si>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</si>
  <si>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</si>
  <si>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</si>
  <si>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</si>
  <si>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</si>
  <si>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</si>
  <si>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</si>
  <si>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</si>
  <si>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</si>
  <si>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</si>
  <si>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</si>
  <si>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</si>
  <si>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</si>
  <si>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</si>
  <si>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</si>
  <si>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</si>
  <si>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</si>
  <si>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</si>
  <si>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</si>
  <si>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</si>
  <si>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</si>
  <si>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</si>
  <si>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</si>
  <si>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</si>
  <si>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</si>
  <si>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</si>
  <si>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</si>
  <si>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</si>
  <si>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</si>
  <si>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</si>
  <si>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</si>
  <si>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</si>
  <si>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</si>
  <si>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</si>
  <si>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</si>
  <si>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</si>
  <si>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</si>
  <si>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</si>
  <si>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</si>
  <si>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</si>
  <si>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</si>
  <si>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</si>
  <si>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</si>
  <si>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</si>
  <si>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</si>
  <si>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</si>
  <si>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</si>
  <si>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</si>
  <si>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</si>
  <si>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</si>
  <si>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</si>
  <si>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</si>
  <si>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</si>
  <si>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</si>
  <si>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</si>
  <si>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</si>
  <si>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</si>
  <si>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</si>
  <si>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</si>
  <si>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</si>
  <si>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</si>
  <si>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</si>
  <si>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</si>
  <si>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</si>
  <si>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</si>
  <si>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</si>
  <si>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</si>
  <si>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</si>
  <si>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</si>
  <si>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</si>
  <si>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</si>
  <si>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</si>
  <si>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</si>
  <si>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</si>
  <si>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</si>
  <si>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</si>
  <si>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</si>
  <si>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</si>
  <si>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</si>
  <si>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</si>
  <si>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</si>
  <si>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</si>
  <si>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</si>
  <si>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</si>
  <si>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</si>
  <si>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</si>
  <si>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</si>
  <si>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</si>
  <si>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</si>
  <si>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</si>
  <si>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</si>
  <si>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</si>
  <si>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</si>
  <si>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</si>
  <si>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</si>
  <si>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</si>
  <si>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</si>
  <si>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</si>
  <si>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</si>
  <si>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</si>
  <si>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</si>
  <si>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</si>
  <si>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</si>
  <si>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</si>
  <si>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</si>
  <si>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</si>
  <si>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</si>
  <si>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</si>
  <si>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</si>
  <si>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</si>
  <si>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</si>
  <si>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</si>
  <si>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</si>
  <si>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</si>
  <si>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</si>
  <si>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</si>
  <si>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</si>
  <si>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</si>
  <si>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</si>
  <si>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</si>
  <si>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</si>
  <si>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</si>
  <si>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</si>
  <si>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</si>
  <si>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</si>
  <si>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</si>
  <si>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</si>
  <si>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</si>
  <si>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</si>
  <si>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</si>
  <si>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</si>
  <si>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</si>
  <si>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</si>
  <si>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</si>
  <si>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</si>
  <si>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</si>
  <si>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</si>
  <si>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</si>
  <si>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</si>
  <si>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</si>
  <si>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</si>
  <si>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</si>
  <si>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</si>
  <si>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</si>
  <si>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</si>
  <si>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</si>
  <si>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</si>
  <si>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</si>
  <si>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</si>
  <si>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</si>
  <si>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</si>
  <si>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</si>
  <si>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</si>
  <si>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</si>
  <si>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</si>
  <si>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</si>
  <si>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</si>
  <si>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</si>
  <si>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</si>
  <si>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</si>
  <si>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</si>
  <si>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</si>
  <si>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</si>
  <si>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</si>
  <si>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</si>
  <si>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</si>
  <si>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</si>
  <si>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</si>
  <si>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</si>
  <si>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</si>
  <si>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</si>
  <si>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</si>
  <si>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</si>
  <si>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</si>
  <si>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</si>
  <si>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</si>
  <si>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</si>
  <si>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</si>
  <si>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</si>
  <si>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</si>
  <si>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</si>
  <si>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</si>
  <si>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</si>
  <si>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</si>
  <si>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</si>
  <si>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</si>
  <si>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</si>
  <si>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</si>
  <si>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</si>
  <si>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</si>
  <si>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</si>
  <si>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</si>
  <si>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</si>
  <si>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</si>
  <si>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</si>
  <si>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</si>
  <si>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</si>
  <si>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</si>
  <si>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</si>
  <si>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</si>
  <si>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</si>
  <si>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</si>
  <si>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</si>
  <si>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</si>
  <si>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</si>
  <si>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</si>
  <si>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</si>
  <si>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</si>
  <si>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</si>
  <si>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</si>
  <si>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</si>
  <si>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</si>
  <si>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</si>
  <si>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</si>
  <si>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</si>
  <si>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</si>
  <si>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</si>
  <si>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</si>
  <si>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</si>
  <si>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</si>
  <si>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</si>
  <si>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</si>
  <si>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</si>
  <si>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</si>
  <si>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</si>
  <si>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</si>
  <si>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</si>
  <si>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</si>
  <si>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</si>
  <si>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</si>
  <si>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</si>
  <si>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</si>
  <si>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</si>
  <si>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</si>
  <si>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</si>
  <si>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</si>
  <si>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</si>
  <si>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</si>
  <si>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</si>
  <si>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</si>
  <si>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</si>
  <si>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</si>
  <si>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</si>
  <si>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</si>
  <si>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</si>
  <si>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</si>
  <si>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</si>
  <si>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</si>
  <si>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</si>
  <si>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</si>
  <si>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</si>
  <si>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</si>
  <si>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</si>
  <si>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</si>
  <si>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</si>
  <si>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</si>
  <si>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</si>
  <si>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</si>
  <si>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</si>
  <si>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</si>
  <si>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</si>
  <si>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</si>
  <si>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</si>
  <si>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</si>
  <si>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</si>
  <si>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</si>
  <si>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</si>
  <si>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</si>
  <si>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</si>
  <si>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</si>
  <si>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</si>
  <si>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</si>
  <si>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</si>
  <si>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</si>
  <si>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</si>
  <si>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</si>
  <si>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</si>
  <si>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</si>
  <si>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</si>
  <si>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</si>
  <si>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</si>
  <si>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</si>
  <si>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</si>
  <si>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</si>
  <si>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</si>
  <si>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</si>
  <si>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</si>
  <si>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</si>
  <si>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</si>
  <si>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</si>
  <si>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</si>
  <si>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</si>
  <si>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</si>
  <si>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</si>
  <si>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</si>
  <si>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</si>
  <si>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</si>
  <si>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</si>
  <si>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</si>
  <si>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</si>
  <si>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</si>
  <si>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</si>
  <si>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</si>
  <si>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</si>
  <si>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</si>
  <si>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</si>
  <si>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</si>
  <si>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</si>
  <si>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</si>
  <si>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</si>
  <si>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</si>
  <si>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</si>
  <si>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</si>
  <si>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</si>
  <si>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</si>
  <si>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</si>
  <si>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</si>
  <si>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</si>
  <si>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</si>
  <si>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</si>
  <si>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</si>
  <si>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</si>
  <si>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</si>
  <si>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</si>
  <si>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</si>
  <si>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</si>
  <si>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</si>
  <si>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</si>
  <si>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</si>
  <si>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</si>
  <si>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</si>
  <si>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</si>
  <si>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</si>
  <si>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</si>
  <si>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</si>
  <si>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</si>
  <si>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</si>
  <si>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</si>
  <si>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</si>
  <si>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</si>
  <si>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</si>
  <si>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</si>
  <si>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</si>
  <si>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</si>
  <si>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</si>
  <si>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</si>
  <si>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</si>
  <si>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</si>
  <si>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</si>
  <si>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</si>
  <si>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</si>
  <si>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</si>
  <si>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</si>
  <si>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</si>
  <si>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</si>
  <si>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</si>
  <si>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</si>
  <si>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</si>
  <si>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</si>
  <si>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</si>
  <si>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</si>
  <si>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</si>
  <si>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</si>
  <si>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</si>
  <si>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</si>
  <si>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</si>
  <si>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</si>
  <si>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</si>
  <si>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</si>
  <si>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</si>
  <si>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</si>
  <si>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</si>
  <si>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</si>
  <si>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</si>
  <si>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</si>
  <si>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</si>
  <si>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</si>
  <si>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</si>
  <si>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</si>
  <si>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</si>
  <si>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</si>
  <si>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</si>
  <si>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</si>
  <si>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</si>
  <si>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</si>
  <si>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</si>
  <si>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</si>
  <si>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</si>
  <si>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</si>
  <si>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</si>
  <si>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</si>
  <si>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</si>
  <si>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</si>
  <si>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</si>
  <si>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</si>
  <si>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</si>
  <si>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</si>
  <si>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</si>
  <si>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</si>
  <si>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</si>
  <si>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</si>
  <si>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</si>
  <si>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</si>
  <si>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</si>
  <si>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</si>
  <si>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</si>
  <si>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</si>
  <si>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</si>
  <si>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</si>
  <si>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</si>
  <si>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</si>
  <si>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</si>
  <si>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</si>
  <si>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</si>
  <si>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</si>
  <si>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</si>
  <si>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</si>
  <si>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</si>
  <si>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</si>
  <si>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</si>
  <si>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</si>
  <si>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</si>
  <si>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</si>
  <si>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</si>
  <si>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</si>
  <si>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</si>
  <si>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</si>
  <si>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</si>
  <si>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</si>
  <si>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</si>
  <si>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</si>
  <si>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</si>
  <si>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</si>
  <si>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</si>
  <si>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</si>
  <si>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</si>
  <si>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</si>
  <si>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</si>
  <si>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</si>
  <si>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</si>
  <si>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</si>
  <si>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</si>
  <si>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</si>
  <si>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</si>
  <si>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</si>
  <si>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</si>
  <si>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</si>
  <si>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</si>
  <si>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</si>
  <si>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</si>
  <si>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</si>
  <si>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</si>
  <si>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</si>
  <si>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</si>
  <si>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</si>
  <si>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</si>
  <si>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</si>
  <si>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</si>
  <si>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</si>
  <si>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</si>
  <si>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</si>
  <si>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</si>
  <si>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</si>
  <si>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</si>
  <si>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</si>
  <si>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</si>
  <si>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</si>
  <si>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</si>
  <si>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</si>
  <si>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</si>
  <si>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</si>
  <si>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</si>
  <si>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</si>
  <si>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</si>
  <si>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</si>
  <si>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</si>
  <si>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</si>
  <si>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</si>
  <si>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</si>
  <si>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</si>
  <si>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</si>
  <si>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</si>
  <si>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</si>
  <si>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</si>
  <si>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</si>
  <si>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</si>
  <si>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</si>
  <si>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</si>
  <si>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</si>
  <si>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</si>
  <si>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</si>
  <si>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</si>
  <si>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</si>
  <si>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</si>
  <si>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</si>
  <si>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</si>
  <si>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</si>
  <si>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</si>
  <si>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</si>
  <si>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</si>
  <si>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</si>
  <si>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</si>
  <si>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</si>
  <si>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</si>
  <si>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</si>
  <si>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</si>
  <si>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</si>
  <si>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</si>
  <si>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</si>
  <si>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</si>
  <si>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</si>
  <si>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</si>
  <si>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</si>
  <si>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</si>
  <si>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</si>
  <si>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</si>
  <si>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</si>
  <si>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</si>
  <si>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</si>
  <si>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</si>
  <si>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</si>
  <si>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</si>
  <si>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</si>
  <si>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</si>
  <si>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</si>
  <si>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</si>
  <si>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</si>
  <si>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</si>
  <si>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</si>
  <si>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</si>
  <si>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</si>
  <si>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</si>
  <si>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</si>
  <si>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</si>
  <si>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</si>
  <si>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</si>
  <si>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</si>
  <si>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</si>
  <si>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</si>
  <si>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</si>
  <si>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</si>
  <si>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</si>
  <si>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</si>
  <si>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</si>
  <si>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</si>
  <si>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</si>
  <si>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</si>
  <si>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</si>
  <si>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</si>
  <si>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</si>
  <si>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</si>
  <si>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</si>
  <si>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</si>
  <si>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</si>
  <si>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</si>
  <si>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</si>
  <si>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</si>
  <si>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</si>
  <si>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</si>
  <si>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</si>
  <si>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</si>
  <si>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</si>
  <si>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</si>
  <si>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</si>
  <si>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</si>
  <si>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</si>
  <si>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</si>
  <si>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</si>
  <si>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</si>
  <si>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</si>
  <si>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</si>
  <si>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</si>
  <si>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</si>
  <si>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</si>
  <si>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</si>
  <si>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</si>
  <si>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</si>
  <si>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</si>
  <si>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</si>
  <si>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</si>
  <si>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</si>
  <si>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</si>
  <si>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</si>
  <si>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</si>
  <si>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</si>
  <si>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</si>
  <si>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</si>
  <si>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</si>
  <si>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</si>
  <si>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</si>
  <si>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</si>
  <si>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</si>
  <si>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</si>
  <si>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</si>
  <si>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</si>
  <si>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</si>
  <si>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</si>
  <si>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</si>
  <si>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</si>
  <si>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</si>
  <si>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</si>
  <si>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</si>
  <si>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</si>
  <si>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</si>
  <si>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</si>
  <si>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</si>
  <si>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</si>
  <si>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</si>
  <si>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</si>
  <si>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</si>
  <si>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</si>
  <si>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</si>
  <si>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</si>
  <si>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</si>
  <si>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</si>
  <si>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</si>
  <si>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</si>
  <si>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</si>
  <si>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</si>
  <si>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</si>
  <si>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</si>
  <si>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</si>
  <si>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</si>
  <si>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</si>
  <si>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</si>
  <si>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</si>
  <si>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</si>
  <si>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</si>
  <si>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</si>
  <si>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</si>
  <si>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</si>
  <si>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</si>
  <si>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</si>
  <si>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</si>
  <si>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</si>
  <si>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</si>
  <si>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</si>
  <si>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</si>
  <si>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</si>
  <si>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</si>
  <si>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</si>
  <si>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</si>
  <si>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</si>
  <si>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</si>
  <si>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</si>
  <si>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</si>
  <si>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</si>
  <si>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</si>
  <si>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</si>
  <si>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</si>
  <si>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</si>
  <si>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</si>
  <si>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</si>
  <si>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</si>
  <si>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</si>
  <si>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</si>
  <si>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</si>
  <si>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</si>
  <si>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</si>
  <si>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</si>
  <si>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</si>
  <si>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</si>
  <si>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</si>
  <si>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</si>
  <si>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</si>
  <si>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</si>
  <si>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</si>
  <si>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</si>
  <si>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</si>
  <si>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</si>
  <si>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</si>
  <si>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</si>
  <si>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</si>
  <si>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</si>
  <si>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</si>
  <si>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</si>
  <si>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</si>
  <si>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</si>
  <si>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</si>
  <si>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</si>
  <si>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</si>
  <si>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</si>
  <si>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</si>
  <si>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</si>
  <si>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</si>
  <si>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</si>
  <si>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</si>
  <si>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</si>
  <si>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</si>
  <si>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</si>
  <si>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</si>
  <si>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</si>
  <si>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</si>
  <si>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</si>
  <si>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</si>
  <si>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</si>
  <si>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</si>
  <si>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</si>
  <si>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</si>
  <si>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</si>
  <si>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</si>
  <si>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</si>
  <si>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</si>
  <si>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</si>
  <si>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</si>
  <si>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</si>
  <si>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</si>
  <si>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</si>
  <si>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</si>
  <si>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</si>
  <si>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</si>
  <si>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</si>
  <si>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</si>
  <si>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</si>
  <si>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</si>
  <si>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</si>
  <si>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</si>
  <si>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</si>
  <si>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</si>
  <si>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</si>
  <si>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</si>
  <si>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</si>
  <si>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</si>
  <si>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</si>
  <si>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</si>
  <si>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</si>
  <si>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</si>
  <si>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</si>
  <si>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</si>
  <si>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</si>
  <si>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</si>
  <si>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</si>
  <si>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</si>
  <si>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</si>
  <si>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</si>
  <si>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</si>
  <si>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</si>
  <si>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</si>
  <si>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</si>
  <si>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</si>
  <si>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</si>
  <si>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</si>
  <si>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</si>
  <si>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</si>
  <si>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</si>
  <si>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</si>
  <si>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</si>
  <si>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</si>
  <si>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</si>
  <si>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</si>
  <si>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</si>
  <si>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</si>
  <si>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</si>
  <si>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</si>
  <si>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</si>
  <si>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</si>
  <si>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</si>
  <si>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</si>
  <si>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</si>
  <si>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</si>
  <si>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</si>
  <si>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</si>
  <si>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</si>
  <si>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</si>
  <si>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</si>
  <si>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</si>
  <si>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</si>
  <si>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</si>
  <si>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</si>
  <si>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</si>
  <si>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</si>
  <si>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</si>
  <si>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</si>
  <si>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</si>
  <si>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</si>
  <si>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</si>
  <si>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</si>
  <si>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</si>
  <si>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</si>
  <si>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</si>
  <si>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</si>
  <si>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</si>
  <si>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</si>
  <si>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</si>
  <si>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</si>
  <si>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</si>
  <si>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</si>
  <si>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</si>
  <si>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</si>
  <si>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</si>
  <si>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</si>
  <si>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</si>
  <si>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</si>
  <si>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</si>
  <si>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</si>
  <si>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</si>
  <si>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</si>
  <si>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</si>
  <si>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</si>
  <si>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</si>
  <si>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</si>
  <si>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</si>
  <si>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</si>
  <si>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</si>
  <si>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</si>
  <si>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</si>
  <si>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</si>
  <si>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</si>
  <si>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</si>
  <si>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</si>
  <si>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</si>
  <si>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</si>
  <si>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</si>
  <si>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</si>
  <si>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</si>
  <si>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</si>
  <si>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</si>
  <si>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</si>
  <si>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</si>
  <si>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</si>
  <si>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</si>
  <si>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</si>
  <si>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</si>
  <si>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</si>
  <si>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</si>
  <si>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</si>
  <si>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</si>
  <si>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</si>
  <si>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</si>
  <si>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</si>
  <si>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</si>
  <si>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</si>
  <si>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</si>
  <si>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</si>
  <si>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</si>
  <si>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</si>
  <si>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</si>
  <si>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</si>
  <si>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</si>
  <si>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</si>
  <si>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</si>
  <si>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</si>
  <si>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</si>
  <si>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</si>
  <si>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</si>
  <si>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</si>
  <si>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</si>
  <si>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</si>
  <si>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</si>
  <si>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</si>
  <si>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</si>
  <si>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</si>
  <si>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</si>
  <si>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</si>
  <si>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</si>
  <si>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</si>
  <si>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</si>
  <si>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</si>
  <si>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</si>
  <si>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</si>
  <si>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</si>
  <si>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</si>
  <si>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</si>
  <si>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</si>
  <si>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</si>
  <si>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</si>
  <si>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</si>
  <si>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</si>
  <si>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</si>
  <si>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</si>
  <si>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</si>
  <si>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</si>
  <si>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</si>
  <si>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</si>
  <si>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</si>
  <si>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</si>
  <si>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</si>
  <si>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</si>
  <si>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</si>
  <si>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</si>
  <si>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</si>
  <si>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</si>
  <si>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</si>
  <si>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</si>
  <si>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</si>
  <si>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</si>
  <si>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</si>
  <si>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</si>
  <si>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</si>
  <si>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</si>
  <si>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</si>
  <si>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</si>
  <si>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</si>
  <si>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</si>
  <si>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</si>
  <si>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</si>
  <si>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</si>
  <si>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</si>
  <si>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</si>
  <si>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</si>
  <si>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</si>
  <si>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</si>
  <si>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</si>
  <si>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</si>
  <si>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</si>
  <si>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</si>
  <si>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</si>
  <si>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</si>
  <si>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</si>
  <si>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</si>
  <si>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</si>
  <si>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</si>
  <si>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</si>
  <si>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</si>
  <si>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</si>
  <si>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</si>
  <si>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</si>
  <si>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</si>
  <si>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</si>
  <si>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</si>
  <si>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</si>
  <si>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</si>
  <si>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</si>
  <si>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</si>
  <si>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</si>
  <si>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</si>
  <si>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</si>
  <si>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</si>
  <si>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</si>
  <si>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</si>
  <si>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</si>
  <si>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</si>
  <si>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</si>
  <si>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</si>
  <si>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</si>
  <si>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</si>
  <si>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</si>
  <si>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</si>
  <si>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</si>
  <si>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</si>
  <si>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</si>
  <si>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</si>
  <si>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</si>
  <si>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</si>
  <si>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</si>
  <si>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</si>
  <si>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</si>
  <si>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</si>
  <si>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</si>
  <si>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</si>
  <si>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</si>
  <si>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</si>
  <si>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</si>
  <si>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</si>
  <si>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</si>
  <si>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</si>
  <si>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</si>
  <si>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</si>
  <si>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</si>
  <si>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</si>
  <si>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</si>
  <si>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</si>
  <si>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</si>
  <si>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</si>
  <si>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</si>
  <si>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</si>
  <si>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</si>
  <si>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</si>
  <si>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</si>
  <si>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</si>
  <si>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</si>
  <si>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</si>
  <si>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</si>
  <si>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</si>
  <si>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</si>
  <si>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</si>
  <si>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</si>
  <si>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</si>
  <si>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</si>
  <si>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</si>
  <si>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</si>
  <si>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</si>
  <si>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</si>
  <si>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</si>
  <si>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</si>
  <si>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</si>
  <si>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</si>
  <si>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</si>
  <si>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</si>
  <si>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</si>
  <si>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</si>
  <si>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</si>
  <si>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</si>
  <si>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</si>
  <si>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</si>
  <si>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</si>
  <si>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</si>
  <si>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</si>
  <si>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</si>
  <si>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</si>
  <si>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</si>
  <si>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</si>
  <si>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</si>
  <si>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</si>
  <si>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</si>
  <si>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</si>
  <si>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</si>
  <si>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</si>
  <si>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</si>
  <si>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</si>
  <si>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</si>
  <si>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</si>
  <si>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</si>
  <si>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</si>
  <si>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</si>
  <si>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</si>
  <si>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</si>
  <si>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</si>
  <si>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</si>
  <si>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</si>
  <si>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</si>
  <si>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</si>
  <si>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</si>
  <si>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</si>
  <si>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</si>
  <si>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</si>
  <si>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</si>
  <si>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</si>
  <si>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</si>
  <si>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</si>
  <si>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</si>
  <si>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</si>
  <si>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</si>
  <si>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</si>
  <si>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</si>
  <si>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</si>
  <si>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</si>
  <si>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</si>
  <si>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</si>
  <si>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</si>
  <si>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</si>
  <si>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</si>
  <si>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</si>
  <si>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</si>
  <si>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</si>
  <si>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</si>
  <si>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</si>
  <si>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</si>
  <si>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</si>
  <si>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</si>
  <si>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</si>
  <si>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</si>
  <si>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</si>
  <si>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</si>
  <si>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</si>
  <si>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</si>
  <si>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</si>
  <si>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</si>
  <si>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</si>
  <si>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</si>
  <si>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</si>
  <si>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</si>
  <si>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</si>
  <si>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</si>
  <si>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</si>
  <si>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</si>
  <si>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</si>
  <si>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</si>
  <si>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</si>
  <si>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</si>
  <si>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</si>
  <si>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</si>
  <si>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</si>
  <si>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</si>
  <si>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</si>
  <si>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</si>
  <si>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</si>
  <si>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</si>
  <si>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</si>
  <si>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</si>
  <si>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</si>
  <si>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</si>
  <si>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</si>
  <si>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</si>
  <si>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</si>
  <si>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</si>
  <si>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</si>
  <si>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</si>
  <si>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</si>
  <si>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</si>
  <si>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</si>
  <si>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</si>
  <si>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</si>
  <si>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</si>
  <si>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</si>
  <si>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</si>
  <si>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</si>
  <si>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</si>
  <si>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</si>
  <si>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</si>
  <si>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</si>
  <si>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</si>
  <si>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</si>
  <si>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</si>
  <si>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</si>
  <si>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</si>
  <si>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</si>
  <si>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</si>
  <si>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</si>
  <si>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</si>
  <si>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</si>
  <si>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</si>
  <si>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</si>
  <si>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</si>
  <si>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</si>
  <si>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</si>
  <si>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</si>
  <si>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</si>
  <si>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</si>
  <si>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</si>
  <si>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</si>
  <si>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</si>
  <si>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</si>
  <si>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</si>
  <si>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</si>
  <si>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</si>
  <si>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</si>
  <si>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</si>
  <si>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</si>
  <si>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</si>
  <si>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</si>
  <si>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</si>
  <si>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</si>
  <si>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</si>
  <si>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</si>
  <si>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</si>
  <si>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</si>
  <si>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</si>
  <si>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</si>
  <si>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</si>
  <si>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</si>
  <si>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</si>
  <si>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</si>
  <si>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</si>
  <si>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</si>
  <si>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</si>
  <si>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</si>
  <si>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</si>
  <si>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</si>
  <si>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</si>
  <si>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</si>
  <si>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</si>
  <si>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</si>
  <si>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</si>
  <si>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</si>
  <si>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</si>
  <si>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</si>
  <si>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</si>
  <si>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</si>
  <si>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</si>
  <si>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</si>
  <si>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</si>
  <si>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</si>
  <si>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</si>
  <si>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</si>
  <si>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</si>
  <si>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</si>
  <si>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</si>
  <si>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</si>
  <si>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</si>
  <si>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</si>
  <si>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</si>
  <si>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</si>
  <si>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</si>
  <si>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</si>
  <si>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</si>
  <si>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</si>
  <si>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</si>
  <si>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</si>
  <si>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</si>
  <si>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</si>
  <si>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</si>
  <si>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</si>
  <si>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</si>
  <si>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</si>
  <si>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</si>
  <si>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</si>
  <si>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</si>
  <si>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</si>
  <si>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</si>
  <si>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</si>
  <si>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</si>
  <si>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</si>
  <si>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</si>
  <si>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</si>
  <si>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</si>
  <si>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</si>
  <si>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</si>
  <si>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</si>
  <si>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</si>
  <si>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</si>
  <si>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</si>
  <si>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</si>
  <si>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</si>
  <si>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</si>
  <si>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</si>
  <si>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</si>
  <si>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</si>
  <si>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</si>
  <si>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</si>
  <si>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</si>
  <si>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</si>
  <si>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</si>
  <si>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</si>
  <si>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</si>
  <si>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</si>
  <si>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</si>
  <si>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</si>
  <si>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</si>
  <si>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</si>
  <si>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</si>
  <si>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</si>
  <si>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</si>
  <si>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</si>
  <si>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</si>
  <si>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</si>
  <si>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</si>
  <si>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</si>
  <si>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</si>
  <si>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</si>
  <si>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</si>
  <si>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</si>
  <si>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</si>
  <si>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</si>
  <si>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</si>
  <si>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</si>
  <si>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</si>
  <si>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</si>
  <si>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</si>
  <si>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</si>
  <si>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</si>
  <si>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</si>
  <si>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</si>
  <si>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</si>
  <si>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</si>
  <si>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</si>
  <si>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</si>
  <si>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</si>
  <si>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</si>
  <si>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</si>
  <si>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</si>
  <si>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</si>
  <si>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</si>
  <si>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</si>
  <si>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</si>
  <si>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</si>
  <si>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</si>
  <si>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</si>
  <si>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</si>
  <si>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</si>
  <si>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</si>
  <si>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</si>
  <si>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</si>
  <si>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</si>
  <si>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</si>
  <si>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</si>
  <si>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</si>
  <si>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</si>
  <si>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</si>
  <si>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</si>
  <si>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</si>
  <si>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</si>
  <si>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</si>
  <si>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</si>
  <si>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</si>
  <si>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</si>
  <si>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</si>
  <si>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</si>
  <si>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</si>
  <si>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</si>
  <si>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</si>
  <si>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</si>
  <si>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</si>
  <si>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</si>
  <si>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</si>
  <si>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</si>
  <si>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</si>
  <si>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</si>
  <si>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</si>
  <si>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</si>
  <si>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</si>
  <si>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</si>
  <si>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</si>
  <si>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</si>
  <si>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</si>
  <si>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</si>
  <si>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</si>
  <si>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</si>
  <si>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</si>
  <si>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</si>
  <si>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</si>
  <si>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</si>
  <si>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</si>
  <si>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</si>
  <si>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</si>
  <si>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</si>
  <si>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</si>
  <si>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</si>
  <si>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</si>
  <si>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</si>
  <si>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</si>
  <si>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</si>
  <si>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</si>
  <si>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</si>
  <si>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</si>
  <si>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</si>
  <si>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</si>
  <si>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</si>
  <si>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</si>
  <si>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</si>
  <si>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</si>
  <si>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</si>
  <si>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</si>
  <si>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</si>
  <si>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</si>
  <si>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</si>
  <si>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</si>
  <si>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</si>
  <si>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</si>
  <si>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</si>
  <si>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</si>
  <si>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</si>
  <si>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</si>
  <si>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</si>
  <si>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</si>
  <si>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</si>
  <si>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</si>
  <si>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</si>
  <si>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</si>
  <si>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</si>
  <si>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</si>
  <si>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</si>
  <si>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</si>
  <si>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</si>
  <si>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</si>
  <si>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</si>
  <si>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</si>
  <si>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</si>
  <si>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</si>
  <si>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</si>
  <si>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</si>
  <si>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</si>
  <si>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</si>
  <si>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</si>
  <si>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</si>
  <si>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</si>
  <si>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</si>
  <si>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</si>
  <si>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</si>
  <si>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</si>
  <si>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</si>
  <si>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</si>
  <si>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</si>
  <si>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</si>
  <si>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</si>
  <si>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</si>
  <si>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</si>
  <si>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</si>
  <si>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</si>
  <si>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</si>
  <si>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</si>
  <si>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</si>
  <si>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</si>
  <si>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</si>
  <si>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</si>
  <si>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</si>
  <si>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</si>
  <si>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</si>
  <si>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</si>
  <si>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</si>
  <si>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</si>
  <si>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</si>
  <si>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</si>
  <si>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</si>
  <si>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</si>
  <si>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</si>
  <si>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</si>
  <si>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</si>
  <si>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</si>
  <si>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</si>
  <si>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</si>
  <si>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</si>
  <si>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</si>
  <si>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</si>
  <si>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</si>
  <si>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</si>
  <si>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</si>
  <si>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</si>
  <si>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</si>
  <si>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</si>
  <si>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</si>
  <si>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</si>
  <si>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</si>
  <si>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</si>
  <si>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</si>
  <si>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</si>
  <si>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</si>
  <si>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</si>
  <si>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</si>
  <si>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</si>
  <si>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</si>
  <si>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</si>
  <si>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</si>
  <si>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</si>
  <si>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</si>
  <si>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</si>
  <si>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</si>
  <si>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</si>
  <si>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</si>
  <si>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</si>
  <si>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</si>
  <si>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</si>
  <si>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</si>
  <si>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</si>
  <si>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</si>
  <si>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</si>
  <si>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</si>
  <si>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</si>
  <si>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</si>
  <si>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</si>
  <si>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</si>
  <si>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</si>
  <si>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</si>
  <si>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</si>
  <si>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</si>
  <si>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</si>
  <si>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</si>
  <si>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</si>
  <si>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</si>
  <si>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</si>
  <si>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</si>
  <si>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</si>
  <si>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</si>
  <si>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</si>
  <si>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</si>
  <si>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</si>
  <si>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</si>
  <si>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</si>
  <si>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</si>
  <si>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</si>
  <si>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</si>
  <si>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</si>
  <si>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</si>
  <si>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</si>
  <si>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</si>
  <si>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</si>
  <si>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</si>
  <si>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</si>
  <si>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</si>
  <si>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</si>
  <si>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</si>
  <si>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</si>
  <si>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</si>
  <si>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</si>
  <si>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</si>
  <si>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</si>
  <si>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</si>
  <si>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</si>
  <si>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</si>
  <si>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</si>
  <si>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</si>
  <si>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</si>
  <si>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</si>
  <si>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</si>
  <si>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</si>
  <si>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</si>
  <si>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</si>
  <si>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</si>
  <si>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</si>
  <si>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</si>
  <si>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</si>
  <si>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</si>
  <si>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</si>
  <si>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</si>
  <si>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</si>
  <si>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</si>
  <si>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</si>
  <si>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</si>
  <si>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</si>
  <si>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</si>
  <si>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</si>
  <si>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</si>
  <si>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</si>
  <si>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</si>
  <si>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</si>
  <si>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</si>
  <si>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</si>
  <si>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</si>
  <si>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</si>
  <si>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</si>
  <si>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</si>
  <si>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</si>
  <si>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</si>
  <si>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</si>
  <si>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</si>
  <si>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</si>
  <si>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</si>
  <si>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</si>
  <si>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</si>
  <si>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</si>
  <si>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</si>
  <si>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</si>
  <si>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</si>
  <si>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</si>
  <si>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</si>
  <si>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</si>
  <si>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</si>
  <si>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</si>
  <si>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</si>
  <si>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</si>
  <si>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</si>
  <si>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</si>
  <si>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</si>
  <si>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</si>
  <si>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</si>
  <si>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</si>
  <si>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</si>
  <si>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</si>
  <si>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</si>
  <si>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</si>
  <si>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</si>
  <si>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</si>
  <si>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</si>
  <si>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</si>
  <si>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</si>
  <si>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</si>
  <si>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</si>
  <si>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</si>
  <si>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</si>
  <si>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</si>
  <si>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</si>
  <si>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</si>
  <si>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</si>
  <si>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</si>
  <si>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</si>
  <si>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</si>
  <si>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</si>
  <si>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</si>
  <si>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</si>
  <si>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</si>
  <si>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</si>
  <si>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</si>
  <si>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</si>
  <si>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</si>
  <si>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</si>
  <si>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</si>
  <si>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</si>
  <si>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</si>
  <si>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</si>
  <si>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</si>
  <si>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</si>
  <si>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</si>
  <si>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</si>
  <si>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</si>
  <si>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</si>
  <si>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</si>
  <si>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</si>
  <si>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</si>
  <si>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</si>
  <si>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</si>
  <si>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</si>
  <si>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</si>
  <si>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</si>
  <si>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</si>
  <si>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</si>
  <si>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</si>
  <si>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</si>
  <si>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</si>
  <si>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</si>
  <si>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</si>
  <si>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</si>
  <si>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</si>
  <si>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</si>
  <si>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</si>
  <si>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</si>
  <si>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</si>
  <si>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</si>
  <si>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</si>
  <si>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</si>
  <si>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</si>
  <si>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</si>
  <si>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</si>
  <si>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</si>
  <si>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</si>
  <si>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</si>
  <si>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</si>
  <si>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</si>
  <si>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</si>
  <si>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</si>
  <si>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</si>
  <si>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</si>
  <si>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</si>
  <si>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</si>
  <si>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</si>
  <si>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</si>
  <si>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</si>
  <si>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</si>
  <si>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</si>
  <si>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</si>
  <si>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</si>
  <si>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</si>
  <si>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</si>
  <si>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</si>
  <si>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</si>
  <si>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</si>
  <si>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</si>
  <si>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</si>
  <si>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</si>
  <si>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</si>
  <si>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</si>
  <si>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</si>
  <si>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</si>
  <si>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</si>
  <si>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</si>
  <si>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</si>
  <si>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</si>
  <si>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</si>
  <si>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</si>
  <si>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</si>
  <si>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</si>
  <si>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</si>
  <si>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</si>
  <si>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</si>
  <si>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</si>
  <si>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</si>
  <si>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</si>
  <si>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</si>
  <si>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</si>
  <si>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</si>
  <si>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</si>
  <si>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</si>
  <si>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</si>
  <si>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</si>
  <si>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</si>
  <si>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</si>
  <si>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</si>
  <si>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</si>
  <si>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</si>
  <si>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</si>
  <si>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</si>
  <si>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</si>
  <si>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</si>
  <si>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</si>
  <si>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</si>
  <si>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</si>
  <si>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</si>
  <si>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</si>
  <si>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</si>
  <si>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</si>
  <si>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</si>
  <si>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</si>
  <si>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</si>
  <si>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</si>
  <si>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</si>
  <si>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</si>
  <si>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</si>
  <si>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</si>
  <si>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</si>
  <si>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</si>
  <si>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</si>
  <si>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</si>
  <si>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</si>
  <si>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</si>
  <si>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</si>
  <si>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</si>
  <si>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</si>
  <si>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</si>
  <si>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</si>
  <si>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</si>
  <si>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</si>
  <si>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</si>
  <si>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</si>
  <si>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</si>
  <si>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</si>
  <si>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</si>
  <si>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</si>
  <si>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</si>
  <si>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</si>
  <si>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</si>
  <si>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</si>
  <si>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</si>
  <si>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</si>
  <si>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</si>
  <si>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</si>
  <si>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</si>
  <si>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</si>
  <si>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</si>
  <si>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</si>
  <si>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</si>
  <si>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</si>
  <si>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</si>
  <si>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</si>
  <si>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</si>
  <si>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</si>
  <si>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</si>
  <si>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</si>
  <si>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</si>
  <si>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</si>
  <si>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</si>
  <si>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</si>
  <si>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</si>
  <si>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</si>
  <si>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</si>
  <si>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</si>
  <si>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</si>
  <si>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</si>
  <si>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</si>
  <si>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</si>
  <si>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</si>
  <si>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</si>
  <si>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</si>
  <si>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</si>
  <si>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</si>
  <si>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</si>
  <si>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</si>
  <si>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</si>
  <si>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</si>
  <si>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</si>
  <si>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</si>
  <si>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</si>
  <si>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</si>
  <si>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</si>
  <si>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</si>
  <si>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</si>
  <si>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</si>
  <si>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</si>
  <si>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</si>
  <si>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</si>
  <si>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</si>
  <si>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</si>
  <si>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</si>
  <si>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</si>
  <si>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</si>
  <si>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</si>
  <si>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</si>
  <si>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</si>
  <si>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</si>
  <si>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</si>
  <si>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</si>
  <si>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</si>
  <si>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</si>
  <si>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</si>
  <si>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</si>
  <si>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</si>
  <si>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</si>
  <si>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</si>
  <si>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</si>
  <si>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</si>
  <si>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</si>
  <si>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</si>
  <si>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</si>
  <si>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</si>
  <si>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</si>
  <si>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</si>
  <si>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</si>
  <si>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</si>
  <si>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</si>
  <si>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</si>
  <si>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</si>
  <si>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</si>
  <si>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</si>
  <si>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</si>
  <si>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</si>
  <si>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</si>
  <si>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</si>
  <si>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</si>
  <si>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</si>
  <si>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</si>
  <si>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</si>
  <si>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</si>
  <si>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</si>
  <si>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</si>
  <si>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</si>
  <si>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</si>
  <si>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</si>
  <si>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</si>
  <si>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</si>
  <si>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</si>
  <si>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</si>
  <si>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</si>
  <si>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</si>
  <si>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</si>
  <si>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</si>
  <si>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</si>
  <si>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</si>
  <si>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</si>
  <si>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</si>
  <si>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</si>
  <si>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</si>
  <si>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</si>
  <si>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</si>
  <si>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</si>
  <si>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</si>
  <si>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</si>
  <si>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</si>
  <si>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</si>
  <si>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</si>
  <si>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</si>
  <si>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</si>
  <si>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</si>
  <si>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</si>
  <si>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</si>
  <si>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</si>
  <si>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</si>
  <si>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</si>
  <si>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</si>
  <si>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</si>
  <si>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</si>
  <si>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</si>
  <si>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</si>
  <si>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</si>
  <si>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</si>
  <si>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</si>
  <si>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</si>
  <si>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</si>
  <si>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</si>
  <si>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</si>
  <si>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</si>
  <si>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</si>
  <si>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</si>
  <si>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</si>
  <si>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</si>
  <si>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</si>
  <si>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</si>
  <si>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</si>
  <si>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</si>
  <si>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</si>
  <si>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</si>
  <si>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</si>
  <si>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</si>
  <si>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</si>
  <si>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</si>
  <si>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</si>
  <si>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</si>
  <si>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</si>
  <si>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</si>
  <si>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</si>
  <si>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</si>
  <si>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</si>
  <si>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</si>
  <si>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</si>
  <si>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</si>
  <si>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</si>
  <si>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</si>
  <si>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</si>
  <si>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</si>
  <si>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</si>
  <si>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</si>
  <si>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</si>
  <si>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</si>
  <si>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</si>
  <si>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</si>
  <si>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</si>
  <si>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</si>
  <si>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</si>
  <si>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</si>
  <si>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</si>
  <si>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</si>
  <si>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</si>
  <si>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</si>
  <si>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</si>
  <si>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</si>
  <si>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</si>
  <si>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</si>
  <si>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</si>
  <si>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</si>
  <si>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</si>
  <si>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</si>
  <si>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</si>
  <si>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</si>
  <si>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</si>
  <si>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</si>
  <si>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</si>
  <si>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</si>
  <si>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</si>
  <si>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</si>
  <si>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</si>
  <si>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</si>
  <si>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</si>
  <si>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</si>
  <si>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</si>
  <si>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</si>
  <si>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</si>
  <si>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</si>
  <si>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</si>
  <si>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</si>
  <si>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</si>
  <si>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</si>
  <si>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</si>
  <si>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</si>
  <si>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</si>
  <si>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</si>
  <si>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</si>
  <si>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</si>
  <si>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</si>
  <si>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</si>
  <si>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</si>
  <si>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</si>
  <si>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</si>
  <si>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</si>
  <si>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</si>
  <si>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</si>
  <si>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</si>
  <si>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</si>
  <si>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</si>
  <si>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</si>
  <si>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</si>
  <si>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</si>
  <si>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</si>
  <si>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</si>
  <si>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</si>
  <si>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</si>
  <si>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</si>
  <si>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</si>
  <si>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</si>
  <si>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</si>
  <si>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</si>
  <si>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</si>
  <si>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</si>
  <si>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</si>
  <si>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</si>
  <si>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</si>
  <si>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</si>
  <si>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</si>
  <si>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</si>
  <si>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</si>
  <si>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</si>
  <si>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</si>
  <si>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</si>
  <si>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</si>
  <si>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</si>
  <si>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</si>
  <si>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</si>
  <si>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</si>
  <si>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</si>
  <si>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</si>
  <si>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</si>
  <si>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</si>
  <si>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</si>
  <si>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</si>
  <si>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</si>
  <si>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</si>
  <si>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</si>
  <si>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</si>
  <si>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</si>
  <si>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</si>
  <si>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</si>
  <si>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</si>
  <si>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</si>
  <si>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</si>
  <si>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</si>
  <si>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</si>
  <si>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</si>
  <si>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</si>
  <si>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</si>
  <si>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</si>
  <si>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</si>
  <si>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</si>
  <si>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</si>
  <si>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</si>
  <si>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</si>
  <si>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</si>
  <si>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</si>
  <si>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</si>
  <si>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</si>
  <si>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</si>
  <si>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</si>
  <si>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</si>
  <si>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</si>
  <si>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</si>
  <si>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</si>
  <si>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</si>
  <si>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</si>
  <si>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</si>
  <si>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</si>
  <si>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</si>
  <si>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</si>
  <si>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</si>
  <si>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</si>
  <si>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</si>
  <si>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</si>
  <si>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</si>
  <si>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</si>
  <si>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</si>
  <si>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</si>
  <si>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</si>
  <si>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</si>
  <si>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</si>
  <si>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</si>
  <si>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</si>
  <si>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</si>
  <si>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</si>
  <si>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</si>
  <si>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</si>
  <si>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</si>
  <si>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</si>
  <si>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</si>
  <si>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</si>
  <si>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</si>
  <si>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</si>
  <si>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</si>
  <si>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</si>
  <si>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</si>
  <si>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</si>
  <si>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</si>
  <si>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</si>
  <si>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</si>
  <si>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</si>
  <si>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</si>
  <si>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</si>
  <si>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</si>
  <si>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</si>
  <si>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</si>
  <si>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</si>
  <si>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</si>
  <si>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</si>
  <si>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</si>
  <si>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</si>
  <si>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</si>
  <si>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</si>
  <si>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</si>
  <si>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</si>
  <si>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</si>
  <si>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</si>
  <si>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</si>
  <si>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</si>
  <si>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</si>
  <si>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</si>
  <si>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</si>
  <si>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</si>
  <si>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</si>
  <si>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</si>
  <si>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</si>
  <si>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</si>
  <si>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</si>
  <si>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</si>
  <si>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</si>
  <si>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</si>
  <si>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</si>
  <si>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</si>
  <si>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</si>
  <si>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</si>
  <si>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</si>
  <si>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</si>
  <si>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</si>
  <si>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</si>
  <si>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</si>
  <si>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</si>
  <si>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</si>
  <si>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</si>
  <si>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</si>
  <si>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</si>
  <si>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</si>
  <si>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</si>
  <si>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</si>
  <si>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</si>
  <si>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</si>
  <si>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</si>
  <si>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</si>
  <si>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</si>
  <si>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</si>
  <si>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</si>
  <si>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</si>
  <si>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</si>
  <si>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</si>
  <si>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</si>
  <si>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</si>
  <si>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</si>
  <si>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</si>
  <si>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</si>
  <si>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</si>
  <si>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</si>
  <si>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</si>
  <si>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</si>
  <si>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</si>
  <si>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</si>
  <si>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</si>
  <si>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</si>
  <si>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</si>
  <si>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</si>
  <si>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</si>
  <si>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</si>
  <si>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</si>
  <si>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</si>
  <si>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</si>
  <si>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</si>
  <si>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</si>
  <si>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</si>
  <si>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</si>
  <si>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</si>
  <si>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</si>
  <si>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</si>
  <si>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</si>
  <si>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</si>
  <si>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</si>
  <si>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</si>
  <si>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</si>
  <si>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</si>
  <si>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</si>
  <si>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</si>
  <si>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</si>
  <si>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</si>
  <si>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</si>
  <si>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</si>
  <si>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</si>
  <si>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</si>
  <si>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</si>
  <si>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</si>
  <si>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</si>
  <si>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</si>
  <si>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</si>
  <si>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</si>
  <si>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</si>
  <si>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</si>
  <si>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</si>
  <si>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</si>
  <si>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</si>
  <si>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</si>
  <si>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</si>
  <si>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</si>
  <si>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</si>
  <si>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</si>
  <si>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</si>
  <si>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</si>
  <si>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</si>
  <si>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</si>
  <si>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</si>
  <si>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</si>
  <si>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</si>
  <si>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</si>
  <si>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</si>
  <si>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</si>
  <si>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</si>
  <si>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</si>
  <si>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</si>
  <si>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</si>
  <si>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</si>
  <si>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</si>
  <si>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</si>
  <si>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</si>
  <si>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</si>
  <si>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</si>
  <si>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</si>
  <si>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</si>
  <si>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</si>
  <si>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</si>
  <si>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</si>
  <si>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</si>
  <si>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</si>
  <si>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</si>
  <si>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</si>
  <si>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</si>
  <si>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</si>
  <si>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</si>
  <si>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</si>
  <si>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</si>
  <si>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</si>
  <si>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</si>
  <si>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</si>
  <si>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</si>
  <si>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</si>
  <si>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</si>
  <si>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</si>
  <si>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</si>
  <si>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</si>
  <si>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</si>
  <si>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</si>
  <si>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</si>
  <si>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</si>
  <si>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</si>
  <si>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</si>
  <si>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</si>
  <si>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</si>
  <si>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</si>
  <si>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</si>
  <si>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</si>
  <si>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</si>
  <si>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</si>
  <si>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</si>
  <si>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</si>
  <si>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</si>
  <si>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</si>
  <si>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</si>
  <si>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</si>
  <si>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</si>
  <si>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</si>
  <si>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</si>
  <si>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</si>
  <si>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</si>
  <si>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</si>
  <si>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</si>
  <si>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</si>
  <si>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</si>
  <si>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</si>
  <si>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</si>
  <si>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</si>
  <si>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</si>
  <si>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</si>
  <si>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</si>
  <si>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</si>
  <si>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</si>
  <si>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</si>
  <si>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</si>
  <si>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</si>
  <si>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</si>
  <si>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</si>
  <si>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</si>
  <si>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</si>
  <si>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</si>
  <si>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</si>
  <si>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</si>
  <si>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</si>
  <si>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</si>
  <si>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</si>
  <si>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</si>
  <si>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</si>
  <si>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</si>
  <si>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</si>
  <si>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</si>
  <si>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</si>
  <si>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</si>
  <si>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</si>
  <si>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</si>
  <si>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</si>
  <si>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</si>
  <si>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</si>
  <si>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</si>
  <si>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</si>
  <si>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</si>
  <si>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</si>
  <si>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</si>
  <si>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</si>
  <si>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</si>
  <si>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</si>
  <si>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</si>
  <si>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</si>
  <si>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</si>
  <si>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</si>
  <si>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</si>
  <si>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</si>
  <si>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</si>
  <si>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</si>
  <si>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</si>
  <si>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</si>
  <si>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</si>
  <si>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</si>
  <si>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</si>
  <si>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</si>
  <si>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</si>
  <si>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</si>
  <si>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</si>
  <si>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</si>
  <si>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</si>
  <si>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</si>
  <si>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</si>
  <si>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</si>
  <si>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</si>
  <si>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</si>
  <si>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</si>
  <si>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</si>
  <si>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</si>
  <si>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</si>
  <si>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</si>
  <si>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</si>
  <si>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</si>
  <si>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</si>
  <si>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</si>
  <si>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</si>
  <si>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</si>
  <si>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</si>
  <si>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</si>
  <si>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</si>
  <si>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</si>
  <si>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</si>
  <si>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</si>
  <si>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</si>
  <si>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</si>
  <si>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</si>
  <si>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</si>
  <si>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</si>
  <si>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</si>
  <si>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</si>
  <si>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</si>
  <si>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</si>
  <si>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</si>
  <si>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</si>
  <si>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</si>
  <si>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</si>
  <si>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</si>
  <si>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</si>
  <si>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</si>
  <si>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</si>
  <si>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</si>
  <si>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</si>
  <si>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</si>
  <si>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</si>
  <si>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</si>
  <si>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</si>
  <si>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</si>
  <si>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</si>
  <si>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</si>
  <si>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</si>
  <si>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</si>
  <si>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</si>
  <si>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</si>
  <si>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</si>
  <si>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</si>
  <si>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</si>
  <si>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</si>
  <si>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</si>
  <si>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</si>
  <si>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</si>
  <si>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</si>
  <si>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</si>
  <si>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</si>
  <si>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</si>
  <si>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</si>
  <si>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</si>
  <si>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</si>
  <si>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</si>
  <si>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</si>
  <si>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</si>
  <si>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</si>
  <si>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</si>
  <si>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</si>
  <si>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</si>
  <si>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</si>
  <si>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</si>
  <si>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</si>
  <si>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</si>
  <si>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</si>
  <si>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</si>
  <si>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</si>
  <si>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</si>
  <si>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</si>
  <si>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</si>
  <si>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</si>
  <si>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</si>
  <si>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</si>
  <si>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</si>
  <si>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</si>
  <si>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</si>
  <si>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</si>
  <si>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</si>
  <si>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</si>
  <si>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</si>
  <si>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</si>
  <si>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</si>
  <si>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</si>
  <si>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</si>
  <si>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</si>
  <si>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</si>
  <si>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</si>
  <si>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</si>
  <si>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</si>
  <si>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</si>
  <si>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</si>
  <si>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</si>
  <si>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</si>
  <si>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</si>
  <si>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</si>
  <si>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</si>
  <si>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</si>
  <si>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</si>
  <si>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</si>
  <si>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</si>
  <si>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</si>
  <si>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</si>
  <si>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</si>
  <si>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</si>
  <si>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</si>
  <si>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</si>
  <si>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</si>
  <si>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</si>
  <si>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</si>
  <si>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</si>
  <si>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</si>
  <si>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</si>
  <si>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</si>
  <si>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</si>
  <si>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</si>
  <si>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</si>
  <si>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</si>
  <si>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</si>
  <si>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</si>
  <si>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</si>
  <si>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</si>
  <si>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</si>
  <si>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</si>
  <si>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</si>
  <si>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</si>
  <si>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</si>
  <si>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</si>
  <si>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</si>
  <si>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</si>
  <si>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</si>
  <si>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</si>
  <si>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</si>
  <si>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</si>
  <si>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</si>
  <si>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</si>
  <si>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</si>
  <si>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</si>
  <si>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</si>
  <si>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</si>
  <si>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</si>
  <si>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</si>
  <si>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</si>
  <si>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</si>
  <si>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</si>
  <si>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</si>
  <si>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</si>
  <si>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</si>
  <si>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</si>
  <si>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</si>
  <si>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</si>
  <si>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</si>
  <si>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</si>
  <si>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</si>
  <si>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</si>
  <si>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</si>
  <si>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</si>
  <si>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</si>
  <si>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</si>
  <si>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</si>
  <si>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</si>
  <si>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</si>
  <si>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</si>
  <si>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</si>
  <si>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</si>
  <si>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</si>
  <si>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</si>
  <si>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</si>
  <si>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</si>
  <si>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</si>
  <si>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</si>
  <si>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</si>
  <si>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</si>
  <si>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</si>
  <si>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</si>
  <si>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</si>
  <si>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</si>
  <si>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</si>
  <si>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</si>
  <si>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</si>
  <si>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</si>
  <si>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</si>
  <si>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</si>
  <si>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</si>
  <si>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</si>
  <si>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</si>
  <si>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</si>
  <si>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</si>
  <si>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</si>
  <si>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</si>
  <si>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</si>
  <si>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</si>
  <si>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</si>
  <si>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</si>
  <si>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</si>
  <si>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</si>
  <si>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</si>
  <si>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</si>
  <si>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</si>
  <si>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</si>
  <si>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</si>
  <si>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</si>
  <si>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</si>
  <si>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</si>
  <si>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</si>
  <si>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</si>
  <si>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</si>
  <si>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</si>
  <si>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</si>
  <si>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</si>
  <si>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</si>
  <si>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</si>
  <si>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</si>
  <si>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</si>
  <si>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</si>
  <si>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</si>
  <si>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</si>
  <si>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</si>
  <si>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</si>
  <si>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</si>
  <si>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</si>
  <si>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</si>
  <si>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</si>
  <si>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</si>
  <si>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</si>
  <si>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</si>
  <si>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</si>
  <si>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</si>
  <si>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</si>
  <si>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</si>
  <si>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</si>
  <si>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</si>
  <si>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</si>
  <si>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</si>
  <si>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</si>
  <si>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</si>
  <si>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</si>
  <si>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</si>
  <si>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</si>
  <si>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</si>
  <si>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</si>
  <si>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</si>
  <si>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</si>
  <si>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</si>
  <si>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</si>
  <si>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</si>
  <si>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</si>
  <si>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</si>
  <si>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</si>
  <si>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</si>
  <si>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</si>
  <si>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</si>
  <si>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</si>
  <si>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</si>
  <si>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</si>
  <si>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</si>
  <si>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</si>
  <si>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</si>
  <si>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</si>
  <si>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</si>
  <si>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</si>
  <si>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</si>
  <si>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</si>
  <si>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</si>
  <si>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</si>
  <si>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</si>
  <si>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</si>
  <si>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</si>
  <si>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</si>
  <si>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</si>
  <si>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</si>
  <si>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</si>
  <si>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</si>
  <si>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</si>
  <si>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</si>
  <si>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</si>
  <si>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</si>
  <si>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</si>
  <si>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</si>
  <si>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</si>
  <si>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</si>
  <si>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</si>
  <si>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</si>
  <si>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</si>
  <si>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</si>
  <si>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</si>
  <si>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</si>
  <si>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</si>
  <si>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</si>
  <si>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</si>
  <si>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</si>
  <si>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</si>
  <si>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</si>
  <si>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</si>
  <si>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</si>
  <si>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</si>
  <si>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</si>
  <si>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</si>
  <si>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</si>
  <si>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</si>
  <si>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</si>
  <si>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</si>
  <si>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</si>
  <si>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</si>
  <si>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</si>
  <si>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</si>
  <si>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</si>
  <si>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</si>
  <si>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</si>
  <si>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</si>
  <si>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</si>
  <si>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</si>
  <si>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</si>
  <si>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</si>
  <si>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</si>
  <si>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</si>
  <si>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</si>
  <si>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</si>
  <si>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</si>
  <si>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</si>
  <si>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</si>
  <si>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</si>
  <si>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</si>
  <si>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</si>
  <si>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</si>
  <si>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</si>
  <si>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</si>
  <si>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</si>
  <si>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</si>
  <si>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</si>
  <si>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</si>
  <si>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</si>
  <si>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</si>
  <si>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</si>
  <si>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</si>
  <si>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</si>
  <si>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</si>
  <si>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</si>
  <si>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</si>
  <si>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</si>
  <si>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</si>
  <si>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</si>
  <si>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</si>
  <si>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</si>
  <si>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</si>
  <si>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</si>
  <si>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</si>
  <si>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</si>
  <si>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</si>
  <si>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</si>
  <si>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</si>
  <si>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</si>
  <si>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</si>
  <si>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</si>
  <si>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</si>
  <si>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</si>
  <si>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</si>
  <si>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</si>
  <si>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</si>
  <si>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</si>
  <si>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</si>
  <si>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</si>
  <si>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</si>
  <si>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</si>
  <si>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</si>
  <si>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</si>
  <si>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</si>
  <si>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</si>
  <si>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</si>
  <si>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</si>
  <si>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</si>
  <si>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</si>
  <si>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</si>
  <si>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</si>
  <si>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</si>
  <si>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</si>
  <si>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</si>
  <si>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</si>
  <si>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</si>
  <si>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</si>
  <si>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</si>
  <si>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</si>
  <si>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</si>
  <si>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</si>
  <si>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</si>
  <si>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</si>
  <si>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</si>
  <si>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</si>
  <si>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</si>
  <si>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</si>
  <si>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</si>
  <si>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</si>
  <si>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</si>
  <si>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</si>
  <si>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</si>
  <si>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</si>
  <si>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</si>
  <si>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</si>
  <si>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</si>
  <si>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</si>
  <si>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</si>
  <si>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</si>
  <si>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</si>
  <si>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</si>
  <si>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</si>
  <si>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</si>
  <si>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</si>
  <si>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</si>
  <si>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</si>
  <si>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</si>
  <si>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</si>
  <si>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</si>
  <si>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</si>
  <si>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</si>
  <si>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</si>
  <si>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</si>
  <si>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</si>
  <si>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</si>
  <si>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</si>
  <si>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</si>
  <si>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</si>
  <si>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</si>
  <si>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</si>
  <si>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</si>
  <si>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</si>
  <si>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</si>
  <si>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</si>
  <si>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</si>
  <si>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</si>
  <si>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</si>
  <si>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</si>
  <si>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</si>
  <si>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</si>
  <si>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</si>
  <si>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</si>
  <si>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</si>
  <si>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</si>
  <si>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</si>
  <si>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</si>
  <si>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</si>
  <si>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</si>
  <si>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</si>
  <si>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</si>
  <si>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</si>
  <si>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</si>
  <si>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</si>
  <si>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</si>
  <si>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</si>
  <si>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</si>
  <si>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</si>
  <si>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</si>
  <si>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</si>
  <si>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</si>
  <si>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</si>
  <si>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</si>
  <si>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</si>
  <si>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</si>
  <si>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</si>
  <si>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</si>
  <si>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</si>
  <si>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</si>
  <si>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</si>
  <si>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</si>
  <si>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</si>
  <si>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</si>
  <si>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</si>
  <si>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</si>
  <si>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</si>
  <si>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</si>
  <si>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</si>
  <si>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</si>
  <si>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</si>
  <si>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</si>
  <si>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</si>
  <si>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</si>
  <si>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</si>
  <si>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</si>
  <si>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</si>
  <si>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</si>
  <si>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</si>
  <si>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</si>
  <si>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</si>
  <si>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</si>
  <si>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</si>
  <si>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</si>
  <si>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</si>
  <si>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</si>
  <si>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</si>
  <si>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</si>
  <si>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</si>
  <si>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</si>
  <si>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</si>
  <si>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</si>
  <si>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</si>
  <si>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</si>
  <si>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</si>
  <si>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</si>
  <si>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</si>
  <si>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</si>
  <si>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</si>
  <si>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</si>
  <si>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</si>
  <si>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</si>
  <si>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</si>
  <si>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</si>
  <si>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</si>
  <si>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</si>
  <si>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</si>
  <si>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</si>
  <si>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</si>
  <si>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</si>
  <si>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</si>
  <si>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</si>
  <si>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</si>
  <si>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</si>
  <si>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</si>
  <si>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</si>
  <si>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</si>
  <si>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</si>
  <si>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</si>
  <si>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</si>
  <si>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</si>
  <si>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</si>
  <si>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</si>
  <si>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</si>
  <si>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</si>
  <si>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</si>
  <si>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</si>
  <si>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</si>
  <si>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</si>
  <si>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</si>
  <si>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</si>
  <si>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</si>
  <si>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</si>
  <si>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</si>
  <si>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</si>
  <si>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</si>
  <si>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</si>
  <si>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</si>
  <si>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</si>
  <si>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</si>
  <si>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</si>
  <si>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</si>
  <si>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</si>
  <si>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</si>
  <si>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</si>
  <si>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</si>
  <si>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</si>
  <si>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</si>
  <si>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</si>
  <si>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</si>
  <si>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</si>
  <si>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</si>
  <si>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</si>
  <si>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</si>
  <si>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</si>
  <si>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</si>
  <si>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</si>
  <si>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</si>
  <si>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</si>
  <si>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</si>
  <si>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</si>
  <si>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</si>
  <si>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</si>
  <si>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</si>
  <si>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</si>
  <si>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</si>
  <si>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</si>
  <si>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</si>
  <si>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</si>
  <si>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</si>
  <si>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</si>
  <si>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</si>
  <si>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</si>
  <si>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</si>
  <si>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</si>
  <si>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</si>
  <si>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</si>
  <si>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</si>
  <si>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</si>
  <si>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</si>
  <si>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</si>
  <si>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</si>
  <si>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</si>
  <si>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</si>
  <si>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</si>
  <si>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</si>
  <si>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</si>
  <si>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</si>
  <si>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</si>
  <si>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</si>
  <si>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</si>
  <si>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</si>
  <si>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</si>
  <si>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</si>
  <si>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</si>
  <si>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</si>
  <si>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</si>
  <si>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</si>
  <si>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</si>
  <si>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</si>
  <si>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</si>
  <si>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</si>
  <si>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</si>
  <si>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</si>
  <si>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</si>
  <si>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</si>
  <si>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</si>
  <si>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</si>
  <si>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</si>
  <si>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</si>
  <si>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</si>
  <si>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</si>
  <si>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</si>
  <si>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</si>
  <si>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</si>
  <si>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</si>
  <si>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</si>
  <si>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</si>
  <si>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</si>
  <si>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</si>
  <si>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</si>
  <si>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</si>
  <si>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</si>
  <si>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</si>
  <si>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</si>
  <si>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</si>
  <si>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</si>
  <si>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</si>
  <si>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</si>
  <si>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</si>
  <si>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</si>
  <si>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</si>
  <si>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</si>
  <si>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</si>
  <si>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</si>
  <si>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</si>
  <si>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</si>
  <si>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</si>
  <si>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</si>
  <si>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</si>
  <si>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</si>
  <si>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</si>
  <si>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</si>
  <si>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</si>
  <si>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</si>
  <si>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</si>
  <si>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</si>
  <si>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</si>
  <si>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</si>
  <si>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</si>
  <si>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</si>
  <si>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</si>
  <si>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</si>
  <si>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</si>
  <si>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</si>
  <si>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</si>
  <si>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</si>
  <si>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</si>
  <si>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</si>
  <si>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</si>
  <si>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</si>
  <si>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</si>
  <si>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</si>
  <si>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</si>
  <si>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</si>
  <si>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</si>
  <si>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</si>
  <si>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</si>
  <si>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</si>
  <si>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</si>
  <si>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</si>
  <si>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</si>
  <si>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</si>
  <si>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</si>
  <si>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</si>
  <si>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        PRECOS DE INSUMOS</t>
  </si>
  <si>
    <t/>
  </si>
  <si>
    <t>MES DE COLETA: 06/2019</t>
  </si>
  <si>
    <t>LOCALIDADE: 0300 - PORTO VELHO</t>
  </si>
  <si>
    <t>ENCARGOS SOCIAIS (%) HORISTA 114,76  MENSALISTA  70,81</t>
  </si>
  <si>
    <t xml:space="preserve">CODIGO  </t>
  </si>
  <si>
    <t>DESCRICAO DO INSUMO</t>
  </si>
  <si>
    <t xml:space="preserve">  PRECO MEDIANO R$</t>
  </si>
  <si>
    <t xml:space="preserve">UN    </t>
  </si>
  <si>
    <t xml:space="preserve">M2    </t>
  </si>
  <si>
    <t xml:space="preserve">H     </t>
  </si>
  <si>
    <t xml:space="preserve">M     </t>
  </si>
  <si>
    <t xml:space="preserve">KG    </t>
  </si>
  <si>
    <t xml:space="preserve">L     </t>
  </si>
  <si>
    <t xml:space="preserve">18L   </t>
  </si>
  <si>
    <t xml:space="preserve">200KG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</si>
  <si>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</si>
  <si>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</si>
  <si>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</si>
  <si>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</si>
  <si>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</si>
  <si>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</si>
  <si>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</si>
  <si>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</si>
  <si>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</si>
  <si>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</si>
  <si>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</si>
  <si>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</si>
  <si>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</si>
  <si>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</si>
  <si>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</si>
  <si>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</si>
  <si>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</si>
  <si>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VIGOTA DE MADEIRA NAO APARELHADA *5 X 10* CM, MACARANDUBA, ANGELIM OU EQUIVALENTE DA REGIAO</t>
  </si>
  <si>
    <t>WASH PRIMER PARA TINTA AUTOMOTIVA</t>
  </si>
  <si>
    <t>TOTAL DE INSUMOS : 5334</t>
  </si>
  <si>
    <t>Escavação manual de valas até 1,5m.</t>
  </si>
  <si>
    <t>Reaterro de valas com compactação manual.</t>
  </si>
  <si>
    <t>Concreto Fck = 25 MPA, Traço 1:2,3:2,7, Preparo Mecânico com Betoneira 400 L - Vigas Baldrames</t>
  </si>
  <si>
    <t>Concreto Fck = 25 MPA, Traço 1:2,3:2,7, Preparo Mecânico com Betoneira 400 L - Magro para Sapatas</t>
  </si>
  <si>
    <t>CPU-05</t>
  </si>
  <si>
    <t>CPU-03</t>
  </si>
  <si>
    <t>CPU-04</t>
  </si>
  <si>
    <t>und</t>
  </si>
  <si>
    <t>CPU-06</t>
  </si>
  <si>
    <t>Retirada de caixa de ar condicionado</t>
  </si>
  <si>
    <t>Pedreiro</t>
  </si>
  <si>
    <t>Servente</t>
  </si>
  <si>
    <t>h</t>
  </si>
  <si>
    <t>Varanda 1</t>
  </si>
  <si>
    <t>Varanda 2</t>
  </si>
  <si>
    <t>Recepção</t>
  </si>
  <si>
    <t>Circulação 1</t>
  </si>
  <si>
    <t>Circulação 2</t>
  </si>
  <si>
    <t>Consultório 1</t>
  </si>
  <si>
    <t>Consultório 2</t>
  </si>
  <si>
    <t>Consultório 3</t>
  </si>
  <si>
    <t>Consultório 4</t>
  </si>
  <si>
    <t>Consultório 5</t>
  </si>
  <si>
    <t>Sala de gesso</t>
  </si>
  <si>
    <t>WC 1</t>
  </si>
  <si>
    <t>WC 2</t>
  </si>
  <si>
    <t>Copa</t>
  </si>
  <si>
    <t>Quant. Interruptor</t>
  </si>
  <si>
    <t>Quant. Tomada</t>
  </si>
  <si>
    <t>Quant. Luminária</t>
  </si>
  <si>
    <t>Raio-x - Lateral direita</t>
  </si>
  <si>
    <t>Contorno da obra</t>
  </si>
  <si>
    <t>Locação de container 2,30 x 6,00 m, alt. 2,50 m, para escritório, sem divisórias internas e sem sanitário</t>
  </si>
  <si>
    <t>Obra</t>
  </si>
  <si>
    <t>Mês</t>
  </si>
  <si>
    <t>Ampliação</t>
  </si>
  <si>
    <t>Empolamento</t>
  </si>
  <si>
    <t>Largura (m)</t>
  </si>
  <si>
    <t>Comp. (m)</t>
  </si>
  <si>
    <t>Comprimento (m)</t>
  </si>
  <si>
    <t>Soleira (m²)</t>
  </si>
  <si>
    <t>Altura (m)</t>
  </si>
  <si>
    <t>CPU-07</t>
  </si>
  <si>
    <t>Pedreiro com encargos complementares</t>
  </si>
  <si>
    <t>Servente com encargos complementares</t>
  </si>
  <si>
    <t>COT-1.1</t>
  </si>
  <si>
    <t>COT-1.2</t>
  </si>
  <si>
    <t>COT-2.1</t>
  </si>
  <si>
    <t>COT-2.2</t>
  </si>
  <si>
    <t>Sapatas</t>
  </si>
  <si>
    <t>Alvenaria de Vedação de Blocos Ceramicos Furados na Horizontal 9X19X19CM (E = 9cm) de paredes com area Liquida Maior que 6 m² com Vãos e Argamassa de Assentamento com Preparo em Betoneira</t>
  </si>
  <si>
    <t>Sala de espera</t>
  </si>
  <si>
    <t>Triagem</t>
  </si>
  <si>
    <t>Eletrocardiograma</t>
  </si>
  <si>
    <t>Consultório Otorrinolaringologista</t>
  </si>
  <si>
    <t>DML</t>
  </si>
  <si>
    <t>Consultório ortopedista</t>
  </si>
  <si>
    <t>WC Feminino</t>
  </si>
  <si>
    <t>WC Masculino</t>
  </si>
  <si>
    <t>Alvenaria</t>
  </si>
  <si>
    <t>Platibanda</t>
  </si>
  <si>
    <t>Desconto de portas</t>
  </si>
  <si>
    <t>Área (m²)</t>
  </si>
  <si>
    <t>Execução de passeio (calçada) ou piso de concreto com concreto moldado in loco, usinado, acabamento convencional, espessura 10 cm, armado.</t>
  </si>
  <si>
    <t>Perímetro (m)</t>
  </si>
  <si>
    <t>Chapisco Aplicado Tanto em Pilares e Vigas de Concreto como em Alvenaria de Paredes Internas e Externa, Com Colher de Pedreiro, Argamassa Traço 1:3 com Preparo em Betonrira 400L.</t>
  </si>
  <si>
    <t>Emboço, para recebimento de ceramica, em argamassa traço 1:2:8, Preparo Manual, Aplicado Manualmente em Faces Internas de Parede de Ambientes com Area Menor  que 5 m², Espessura de 20 mm</t>
  </si>
  <si>
    <t>Massa Única para Recebimento de Pintura, em Argamassa Traço 1:2:8, Preparo Manual, Aplicado Manualmente em Faces Internas de Paredes, Espessura de 20 mm, com Execução de Talisca</t>
  </si>
  <si>
    <t>Perímetro externo</t>
  </si>
  <si>
    <t xml:space="preserve">Comprimento (m) </t>
  </si>
  <si>
    <t>WC</t>
  </si>
  <si>
    <t>CPU-08</t>
  </si>
  <si>
    <t>CPU-09</t>
  </si>
  <si>
    <t>CPU-10</t>
  </si>
  <si>
    <t>Vidraceiro com Encargos Complementares</t>
  </si>
  <si>
    <t>Servente com Encargos Completares</t>
  </si>
  <si>
    <t>Vidro temperado incolor, espessura 8mm, fornecimento e instalação, inclusive massa para vedação.</t>
  </si>
  <si>
    <t>Descrição</t>
  </si>
  <si>
    <t xml:space="preserve">Quant. </t>
  </si>
  <si>
    <t>J01</t>
  </si>
  <si>
    <t>J02</t>
  </si>
  <si>
    <t>J03</t>
  </si>
  <si>
    <t>J04</t>
  </si>
  <si>
    <t>J05</t>
  </si>
  <si>
    <t>J06</t>
  </si>
  <si>
    <t>P02</t>
  </si>
  <si>
    <t>P03</t>
  </si>
  <si>
    <t>P05</t>
  </si>
  <si>
    <t>P06</t>
  </si>
  <si>
    <t>Aplicação manual de Fundo Selador Acrilico em Paredes Externas</t>
  </si>
  <si>
    <t>P01</t>
  </si>
  <si>
    <t>P04</t>
  </si>
  <si>
    <t>Quant.</t>
  </si>
  <si>
    <t>Portas e janelas a descontar</t>
  </si>
  <si>
    <t>Aplicação manual de Tinta Látex Acrílica em Paredes, Duas Demãos</t>
  </si>
  <si>
    <t xml:space="preserve">Tubo, PVC, soldável, DN 20mm, instalado em ramal ou sub-ramal de água - fornecimento e instalação. </t>
  </si>
  <si>
    <t>Instalação de água fria predial</t>
  </si>
  <si>
    <t xml:space="preserve">Tubo, PVC, soldável, DN 25mm, instalado em ramal de distribuição de água - fornecimento e instalação. </t>
  </si>
  <si>
    <t xml:space="preserve">Tubo, PVC, soldável, DN 40mm, instalado em prumada de água - fornecimento e instalação. </t>
  </si>
  <si>
    <t xml:space="preserve">Tubo, PVC, soldável, DN 50mm, instalado em prumada de água - fornecimento e instalação. </t>
  </si>
  <si>
    <t>Tubo PVC, Serie Normal, Esgoto Predial, DN 40 mm, Fornecimento e Instalação em Ramal de Descarga ou Ramal de Esgoto Sanitário</t>
  </si>
  <si>
    <t>Tubo PVC, Serie Normal, Esgoto Predial, DN 50 mm, Fornecimento e Instalação em Ramal de Descarga ou Ramal de Esgoto Sanitário</t>
  </si>
  <si>
    <t>Tubo PVC, Serie Normal, Esgoto Predial, DN 100 mm, Fornecimento e Instalação em Ramal de Descarga ou Ramal de Esgoto Sanitário</t>
  </si>
  <si>
    <t>Instalação de esgoto predial</t>
  </si>
  <si>
    <t>Luva de redução, PVC, soldável, DN 32mm x 25mm, instalado em ramal ou sub-ramal de água - fornecimento e instalação.</t>
  </si>
  <si>
    <t>Joelho 90° graus com bucha de latão, PVC, soldável, DN 25mm, x 1/2 em ramal ou sub-ramal de água - fornecimento e instalação.</t>
  </si>
  <si>
    <t>Joelho 90 graus, PVC, soldável, DN 40mm, instalado em prumada de água - fornecimento e instalação.</t>
  </si>
  <si>
    <t>Joelho 90 graus, PVC, soldável, DN 50mm, instalado em prumada de água - fornecimento e instalação.</t>
  </si>
  <si>
    <t>Tê de redução, PVC, soldável, DN 32mm x 25mm, instalado em prumada de água - fornecimento e instalação.</t>
  </si>
  <si>
    <t>Tê de redução, PVC, soldável, DN 50mm x 40mm, instalado em prumada de água - fornecimento e instalação.</t>
  </si>
  <si>
    <t>Te, PVC, soldável, DN 40mm, instalado em prumada de água - fornecimento e instalação.</t>
  </si>
  <si>
    <t>Tê com bucha de latão na bolsa central, PVC, soldável, DN 25mm x 1/2, instalado em ramal de distribuição de água - fornecimento e instalação.</t>
  </si>
  <si>
    <t xml:space="preserve">Joelho 45 graus, PVC, serie normal, esgoto predial, DN 40 mm, junta soldável, fornecido e instalado em ramal de descarga ou ramal de esgoto sanitário. </t>
  </si>
  <si>
    <t xml:space="preserve">Joelho 45 graus, PVC, serie normal, esgoto predial, DN 50 mm, junta soldável, fornecido e instalado em ramal de descarga ou ramal de esgoto sanitário. </t>
  </si>
  <si>
    <t xml:space="preserve">Joelho 90 graus, PVC, serie normal, esgoto predial, DN 40 mm, junta soldável, fornecido e instalado em ramal de descarga ou ramal de esgoto sanitário. </t>
  </si>
  <si>
    <t xml:space="preserve">Joelho 90 graus, PVC, serie normal, esgoto predial, DN 50 mm, junta soldável, fornecido e instalado em ramal de descarga ou ramal de esgoto sanitário. </t>
  </si>
  <si>
    <t xml:space="preserve">Joelho 90 graus, PVC, serie normal, esgoto predial, DN 100 mm, junta elástica, fornecido e instalado em prumada de esgoto sanitário ou ventilação. </t>
  </si>
  <si>
    <t>CPU-11</t>
  </si>
  <si>
    <t>Terminal de ventilacao, 50 mm, serie normal, esgoto predial - fornecimento e instalação.</t>
  </si>
  <si>
    <t>CPU-12</t>
  </si>
  <si>
    <t>Encanador</t>
  </si>
  <si>
    <t>Ajudante de encanador</t>
  </si>
  <si>
    <t>Adesivo para PVC</t>
  </si>
  <si>
    <t>Solução limpadora para PVC</t>
  </si>
  <si>
    <t>Terminal de ventilação, 50 mm, serie normal, esgoto predial</t>
  </si>
  <si>
    <t>REGISTROS E ADAPTADORES</t>
  </si>
  <si>
    <t>CPU-13</t>
  </si>
  <si>
    <t>Caixa PVC sifonada Ø 100 mm, altura 140 mm, entrada Ø 40 mm, saída Ø 50 mm, com corpo giratório, grelha redonda, 5 entradas, para esgoto sanitário</t>
  </si>
  <si>
    <t>Adesivo plastico para PVC, frasco com 850 gr</t>
  </si>
  <si>
    <t>Pasta lubrificante para tubos e conexoes com junta elastica (uso em PVC, aco, polietileno e outros) ( de *400* g)</t>
  </si>
  <si>
    <t>Solucao limpadora para PVC, frasco com 1000 cm³</t>
  </si>
  <si>
    <t>Anel borracha para tubo esgoto predial DN 50 mm (nbr 5688)</t>
  </si>
  <si>
    <t>Lixa dagua em folha, grao 100</t>
  </si>
  <si>
    <t>Auxiliar de encanador ou bombeiro hidráulico com encargos complementares</t>
  </si>
  <si>
    <t>Encanador ou bombeiro hidráulico com encargos complementares</t>
  </si>
  <si>
    <t>und.</t>
  </si>
  <si>
    <t>Caixa D'Agua em Polietileno, 1000 Litros, com Acessórios - fornecimento e instalação</t>
  </si>
  <si>
    <t>Curva longa 90 graus, PVC, serie normal, esgoto predial, DN 100 mm, junta elástica, fornecido e instalado em prumada de esgoto sanitário ou ventilação. </t>
  </si>
  <si>
    <t>Prolongamento PVC para caixa sifonada 100 mm x 100 mm (NBR 5688)</t>
  </si>
  <si>
    <t>2C 16 11 00 00 09</t>
  </si>
  <si>
    <t xml:space="preserve">Registro de gaveta bruto, latão, roscável, 3/4", com acabamento e canopla cromados. Fornecido e instalado em ramal de água. </t>
  </si>
  <si>
    <t>Reservação</t>
  </si>
  <si>
    <t>14.1.2</t>
  </si>
  <si>
    <t>16.1</t>
  </si>
  <si>
    <t>16.1.1</t>
  </si>
  <si>
    <t>Caixa de gordura simples, circular, em concreto pré-moldado, diâmetro interno = 0,4 m, altura interna = 0,4 m, com tampa - fornecimento e instalação</t>
  </si>
  <si>
    <t>Instalação de rede de drenagem pluvial</t>
  </si>
  <si>
    <t>Tubo PVC, Serie Normal, Esgoto Predial, DN 150 mm, Fornecimento e Instalação em Ramal de Descarga ou Ramal de Esgoto Sanitário</t>
  </si>
  <si>
    <t>CAIXAS</t>
  </si>
  <si>
    <t>FORRO EM PVC</t>
  </si>
  <si>
    <t xml:space="preserve">Forro em Réguas de PVC, Frisado, para Ambientes Residenciais, Inclusive Estrutura e Fixação. </t>
  </si>
  <si>
    <t xml:space="preserve">Fabricação e Instalação de Tesoura Inteira em Aço, para vãos maiores de 16 m, Para Telha Ondulada de Fibrocimento, Metálica, Plástica ou Termoacústica, Incluso Içamento. </t>
  </si>
  <si>
    <t>CPU-14</t>
  </si>
  <si>
    <t>kg</t>
  </si>
  <si>
    <t>un</t>
  </si>
  <si>
    <t>chp</t>
  </si>
  <si>
    <t>chi</t>
  </si>
  <si>
    <t>Centro médico</t>
  </si>
  <si>
    <t>Peso (kg)</t>
  </si>
  <si>
    <t>Estrutura metálica da cobertura</t>
  </si>
  <si>
    <t>Lateral direira</t>
  </si>
  <si>
    <t>Lateral esquerda</t>
  </si>
  <si>
    <t>Telhamento</t>
  </si>
  <si>
    <t>S1=S13</t>
  </si>
  <si>
    <t>S2=S4=S5=S7=S10=S14=S17=S18=S21=S22=S24=S26</t>
  </si>
  <si>
    <t>S3=S8=S9</t>
  </si>
  <si>
    <t>S6=S23=S25</t>
  </si>
  <si>
    <t>S11=S12</t>
  </si>
  <si>
    <t>S15=S20</t>
  </si>
  <si>
    <t>S16=S19</t>
  </si>
  <si>
    <t>Viga baldrame</t>
  </si>
  <si>
    <t>V1</t>
  </si>
  <si>
    <t>V2</t>
  </si>
  <si>
    <t>V3</t>
  </si>
  <si>
    <t>V4</t>
  </si>
  <si>
    <t>Fabricação, Montagem e Desmontagem de Forma Sapatas, em Madeira Serrada, E=25 MM, 4 Utilização.</t>
  </si>
  <si>
    <t>Fabricação, Montagem e Desmontagem de Forma Vigas Baldrame, em Madeira Serrada, E=25 MM, 4 Utilização.</t>
  </si>
  <si>
    <t xml:space="preserve">Quantidade </t>
  </si>
  <si>
    <t>Sapatas e pilares de arranque</t>
  </si>
  <si>
    <t>Volume (m³)</t>
  </si>
  <si>
    <t>Viga Baldrame</t>
  </si>
  <si>
    <t>Lançamento com Uso de Baldes, Andesamento e Acabamento de Concreto em Estrturas</t>
  </si>
  <si>
    <t>Impermeabilização de estruturas enterradas, com tinta asfáltica, duas demãos</t>
  </si>
  <si>
    <t>Sapatas - concreto magro</t>
  </si>
  <si>
    <t>Fabricação de Forma para Pilares e Estruturas Similares em Madeira Serrada E = 25 MM</t>
  </si>
  <si>
    <t>(Quadro Resumo - Prancha 03/08)</t>
  </si>
  <si>
    <t>(Quadro Resumo - Prancha 04/08)</t>
  </si>
  <si>
    <t>Pilares</t>
  </si>
  <si>
    <t>Concreto FCK = 25 MPA, Traço 1:2,3:2,7, Preparo Mecânico com Betoneira 400 L - Pilares</t>
  </si>
  <si>
    <t>Acréscimo (m)</t>
  </si>
  <si>
    <t>Aplicação e lixamento de massa látex em paredes, uma demão.</t>
  </si>
  <si>
    <t xml:space="preserve">Aplicação manual de pintura com tinta texturizada acrílica em paredes externas de casas, duas cores. </t>
  </si>
  <si>
    <t>12.1.4</t>
  </si>
  <si>
    <t>Área externa</t>
  </si>
  <si>
    <t>Área de espera</t>
  </si>
  <si>
    <t>Área das portas a descontar</t>
  </si>
  <si>
    <t>Área das janelas a descontar</t>
  </si>
  <si>
    <t>Espessura (m)</t>
  </si>
  <si>
    <t>Desconto de vãos</t>
  </si>
  <si>
    <t>Frente</t>
  </si>
  <si>
    <t>Lateral direita</t>
  </si>
  <si>
    <t>Fundos</t>
  </si>
  <si>
    <t>Lateral esqueda</t>
  </si>
  <si>
    <t>Rampa de acesso</t>
  </si>
  <si>
    <t>Frente e lateriais  (3 águas em telha de fibrocimento)</t>
  </si>
  <si>
    <t>Desconto das portas</t>
  </si>
  <si>
    <t>Centro médico, com exceção do raio-x</t>
  </si>
  <si>
    <t xml:space="preserve">Comprimento total do rodapé com desconto </t>
  </si>
  <si>
    <t>Valor total da alvenaria demolida com desconto</t>
  </si>
  <si>
    <t>Volume de escavação</t>
  </si>
  <si>
    <t>Desconto volume concreto das sapatas e pilares de arranque</t>
  </si>
  <si>
    <t>Desconto volume concreto das vigas baldrames</t>
  </si>
  <si>
    <t>Desconto volume concreto magro das sapatas</t>
  </si>
  <si>
    <t>Volume total de reaterro com desconto</t>
  </si>
  <si>
    <t>Total da área de chapisco com desconto</t>
  </si>
  <si>
    <t>Área total do emboço com desconto</t>
  </si>
  <si>
    <t>Área total do revestimento cerâmico com desconto</t>
  </si>
  <si>
    <t>Janela raio-x</t>
  </si>
  <si>
    <t>Rampa de acesso em concreto não estrutural</t>
  </si>
  <si>
    <t>CPU-15</t>
  </si>
  <si>
    <t>Concreto magro para lastro, traço 1:4,5:4,5 (cimento/ areia média/ brita 1) - preparo mecânico com betoneira 400 l</t>
  </si>
  <si>
    <t>CPU-16</t>
  </si>
  <si>
    <t>Vidraceiro com encargos complementares</t>
  </si>
  <si>
    <t>Porta vidro temperado incolor, 2 folhas de correr, e = 10 mm (sem ferragens e sem colocacao)</t>
  </si>
  <si>
    <t>Roldana dupla, em zamac com chapa de latao, rolamentos em aco, para porta e janela de correr</t>
  </si>
  <si>
    <t>Ajudante de carpinteiro com encargos complementares</t>
  </si>
  <si>
    <t>Carpinteiro de esquadria com encargos complementares</t>
  </si>
  <si>
    <t>Trilho em aluminio "u", com abaulado para roldana de porta de correr, *40 x 40* mm</t>
  </si>
  <si>
    <t>Fecho / fechadura com puxador concha, com tranca tipo trava, para janela / porta de correr (inclui testa, fechadura, puxador) - completa</t>
  </si>
  <si>
    <t>cj</t>
  </si>
  <si>
    <t>Guarda-corpo de aço galvanizado de 1,10m, montantes tubulares de 1.1/4" espaçados de 1,20m, travessa superior de 1.1/2", gradil formado por tubos horizontais de 1" e verticais de 3/4", fixado com chumbador mecânico. </t>
  </si>
  <si>
    <t>Pintura esmalte alto brilho, duas demaos, sobre superficie metalica</t>
  </si>
  <si>
    <t>Lados</t>
  </si>
  <si>
    <t>4009-8850</t>
  </si>
  <si>
    <t>COT-3.1</t>
  </si>
  <si>
    <t>COT-3.2</t>
  </si>
  <si>
    <t>CPU-17</t>
  </si>
  <si>
    <t>CPU-18</t>
  </si>
  <si>
    <t>Trama de Aço Composta por Terças Para Telhados de até 2 Águas para Telha Ondulada de Fibrocimento, Metálica, Plástica ou Termoacústica. Incluso Transporte Vertical - Fornecimento e instalação</t>
  </si>
  <si>
    <t>PAREDES E DIVISÓRIAS</t>
  </si>
  <si>
    <t>PAVIMENTAÇÃO EXTERNA E GUARDA-CORPO</t>
  </si>
  <si>
    <t>COT-4.1</t>
  </si>
  <si>
    <t>COT-4.2</t>
  </si>
  <si>
    <t>Armação de Estruturas de Concreto Armado, Vigas, Pilares, Lajes e Fundações Profundas, Utilizando Aço AÇO CA-60 de 5,0 mm - Montagem e fornecimento</t>
  </si>
  <si>
    <t>Armação de Estruturas de Concreto Armado, Vigas, Pilares, Lajes e Fundações Profundas, Utilizando Aço AÇO CA-50 de 6,3 mm - Montagem e fornecimento</t>
  </si>
  <si>
    <t>Armação de Estruturas de Concreto Armado, Vigas, Pilares, Lajes e Fundações Profundas, Utilizando Aço AÇO CA-50 de 8,0 mm - Montagem e fornecimento</t>
  </si>
  <si>
    <t>Armação de Estruturas de Concreto Armado, Vigas, Pilares, Lajes e Fundações Profundas, Utilizando Aço AÇO CA-50 de 10,0 mm - Montagem e fornecimento</t>
  </si>
  <si>
    <t>Armação de Estruturas de Concreto Armado, Vigas, Pilares, Lajes e Fundações Profundas, Utilizando Aço AÇO CA-50 de 12,5 mm - Montagem e fornecimento</t>
  </si>
  <si>
    <t>Fundo anticorrosivo a base de oxido de ferro (zarcão), duas demãos - Fornecimento e pintura</t>
  </si>
  <si>
    <t>Telhamento com Telha Metálica Termoacústica e=30mm, com áte 2 Águas Incluso Içamento - Fornecimento e instalação</t>
  </si>
  <si>
    <t>Calha em chapa de aço galvanizado número 24, desenvolvimento de 50 cm,incluso transporte vertical - Fornecimento e instalação</t>
  </si>
  <si>
    <t>Rufo em Chapa de Aço Galvanizado Nº 24 , Desenvolvimento de 25 cm Incluso Transporte Vertical - Fornecimento e instalação</t>
  </si>
  <si>
    <t>Soleira em Granito, Largura 15cm, Espessura 2,0cm  - Fornecimento e instalação</t>
  </si>
  <si>
    <t>Joelho de 90 graus, PVC, Soldável, DN 25mm, Instalado em Ramal ou Sub-Ramal de Água - Fornecimento e Instalação</t>
  </si>
  <si>
    <t>Joelho de 90 graus, PVC, Soldável, DN 32mm, Instalado em Ramal ou Sub-Ramal de Água - Fornecimento e Instalação</t>
  </si>
  <si>
    <t>TÊ, PVC, Soldável, DN 25 mm Instalado em Ramal ou Sub-Ramal de Água Fornecimento e Instalação</t>
  </si>
  <si>
    <t>TÊ, PVC, Soldável, DN 32 mm Instalado em Ramal ou Sub-Ramal de Água Fornecimento e Instalação</t>
  </si>
  <si>
    <t>TÊ, PVC, Serie Normal, Esgoto Predial, DN 50 X 50mm, Junta Elástica, Fornecido e Instalado em Ramal de Descarga ou Ramal de Esgoto Sanitário.</t>
  </si>
  <si>
    <t>Montador de estrutura metálica com encargos complementares</t>
  </si>
  <si>
    <t>Eletrodo revestido aws - e7018, diametro igual a 4,00 mm</t>
  </si>
  <si>
    <t>Parafuso de aço tipo chumbador parabolt, diametro 3/8", comprimento 75 mm</t>
  </si>
  <si>
    <t>Perfil udc ("u" dobrado de chapa) simples de aco laminado, galvanizado, astm a36, 127 x 50 mm, e= 3 mm</t>
  </si>
  <si>
    <t>Cantoneira aco abas iguais (qualquer bitola), espessura entre 1/8" e 1/4"</t>
  </si>
  <si>
    <t xml:space="preserve">Guindaste hidráulico autopropelido, com lança telescópica 40 m, capacidade máxima 60 t, potência 260 kw - chp diurno. </t>
  </si>
  <si>
    <t>Guindaste hidráulico autopropelido, com lança telescópica 40 m, capacidade máxima 60 t, potência 260 kw - chi diurno.</t>
  </si>
  <si>
    <t>UND</t>
  </si>
  <si>
    <t>(Quadro Resumo - Prancha 03/09)</t>
  </si>
  <si>
    <t>(Quadro Resumo - Prancha 04/09)</t>
  </si>
  <si>
    <t>Vigas baldrames</t>
  </si>
  <si>
    <t>Vigas</t>
  </si>
  <si>
    <t>MOVIMENTAÇÃO DE TERRAS</t>
  </si>
  <si>
    <t>Regularização de fundo de vala com soquete</t>
  </si>
  <si>
    <t xml:space="preserve">Concreto Fck = 25 MPA, Traço 1:2,3:2,7, Preparo Mecânico com Betoneira 400 L </t>
  </si>
  <si>
    <t>(Quadro Resumo - Prancha 06/09)</t>
  </si>
  <si>
    <t>(Quadro Resumo - Prancha 07/09)</t>
  </si>
  <si>
    <t>Pilares - Platibanda</t>
  </si>
  <si>
    <t>Vigas - Platibanda</t>
  </si>
  <si>
    <t xml:space="preserve">FORMAS E CIMBRAMENTO </t>
  </si>
  <si>
    <t>Soleira DML</t>
  </si>
  <si>
    <t>Soleira WC Feminino</t>
  </si>
  <si>
    <t>Soleira WC Masculino</t>
  </si>
  <si>
    <t>Soleira copa</t>
  </si>
  <si>
    <t>Registro de esfera em PVC soldável Ø 32 mm - Fornecimento e instalação</t>
  </si>
  <si>
    <t>Registro de esfera em PVC soldável Ø 50 mm - Fornecimento e instalação</t>
  </si>
  <si>
    <t>Engenheiro Civil Junior com encargos complementares</t>
  </si>
  <si>
    <t>Adm e Controle</t>
  </si>
  <si>
    <t>PCMSO</t>
  </si>
  <si>
    <t>PPRA</t>
  </si>
  <si>
    <t>Limpeza final da obra</t>
  </si>
  <si>
    <t>CPU-19</t>
  </si>
  <si>
    <t>Estopa</t>
  </si>
  <si>
    <t>l</t>
  </si>
  <si>
    <t>Solvente diluente a base de aguarrás</t>
  </si>
  <si>
    <t xml:space="preserve">Perímetro (m) </t>
  </si>
  <si>
    <t>-</t>
  </si>
  <si>
    <t>J01, J02, J03 e J04 - Janela de correr  2 folhas, vidro temperado 8mm - fornecimento e instalação.</t>
  </si>
  <si>
    <t>J05 e J06 - Janela basculante 1 folha, vidro temperado 8mm - fornecimento e instalação.</t>
  </si>
  <si>
    <t xml:space="preserve">Área (m²) </t>
  </si>
  <si>
    <t>Total do comprimento do rodapé com desconto</t>
  </si>
  <si>
    <t>Estrutura metálica de suporte da caixa d'agua - fornecimento e montagem</t>
  </si>
  <si>
    <t>Caixa d'água</t>
  </si>
  <si>
    <t>Suporte metálico</t>
  </si>
  <si>
    <t>CPU-20</t>
  </si>
  <si>
    <t>Base de madeira - fornecimento e instalação</t>
  </si>
  <si>
    <t>Carpinteiro de forma de concreto, inclusive encargos sociais desonerados</t>
  </si>
  <si>
    <t>Tabua de madeira aparelhada *2,5 x 30* cm, macaranduba, angelim ou equivalente da região</t>
  </si>
  <si>
    <t>Parafuso m16 em aço galvanizado, comprimento = 125 mm, diâmetro = 16 mm, rosca maquina, cabeça quadrada</t>
  </si>
  <si>
    <t>Verniz sintético em madeira, duas demãos</t>
  </si>
  <si>
    <t>Suporte de madeira</t>
  </si>
  <si>
    <t>P01 - 2,0x2,4m: Porta de vidro temperado de correr, com ferragens, fechadura e puxador - fornecimento e instalação</t>
  </si>
  <si>
    <t>DERSEGT001</t>
  </si>
  <si>
    <t>Sala de espera raio-x</t>
  </si>
  <si>
    <t>Desconto porta sala de espera raio-x</t>
  </si>
  <si>
    <t>Subtotal</t>
  </si>
  <si>
    <t>Área da argamassa</t>
  </si>
  <si>
    <t>BR - 364 - km 17 - Hospital Santa Marcelina</t>
  </si>
  <si>
    <t>Encargos sociais sobre mão-de-obra:</t>
  </si>
  <si>
    <t>PERCENTUAL  (%)</t>
  </si>
  <si>
    <t>PERCENTUAL ACUMULADO (%)</t>
  </si>
  <si>
    <t>4.1</t>
  </si>
  <si>
    <t>4.1.1</t>
  </si>
  <si>
    <t>4.1.2</t>
  </si>
  <si>
    <t>4.1.3</t>
  </si>
  <si>
    <t>14.1.3</t>
  </si>
  <si>
    <t>14.1.4</t>
  </si>
  <si>
    <t>14.2.2</t>
  </si>
  <si>
    <t>14.2.3</t>
  </si>
  <si>
    <t>14.2.4</t>
  </si>
  <si>
    <t>14.2.5</t>
  </si>
  <si>
    <t>14.2.6</t>
  </si>
  <si>
    <t>14.2.7</t>
  </si>
  <si>
    <t>14.2.8</t>
  </si>
  <si>
    <t>14.4</t>
  </si>
  <si>
    <t>14.4.1</t>
  </si>
  <si>
    <t>14.4.2</t>
  </si>
  <si>
    <t>Calçada de contorno</t>
  </si>
  <si>
    <t>CPU-21</t>
  </si>
  <si>
    <t xml:space="preserve">Argamassa traço 1:4 (cimento e areia média) para contrapiso, preparo mecânico com betoneira 400 l. </t>
  </si>
  <si>
    <t xml:space="preserve">Aditivo impermeabilizante de pega normal para argamassas e concretos sem armação </t>
  </si>
  <si>
    <t xml:space="preserve">Impermeabilização de paredes com argamassa de cimento e areia, com aditivo impermeabilizante, e = 2cm. </t>
  </si>
  <si>
    <t>Área total da impermeabilização com desconto</t>
  </si>
  <si>
    <t>CPU-22</t>
  </si>
  <si>
    <t>CPU-23</t>
  </si>
  <si>
    <t>Pino de aço com arruela cônica, diâmetro arruela = *23* mm e comp haste = *27* mm (ação indireta)</t>
  </si>
  <si>
    <t>Chapa de gesso acartonado, resistente a umidade (RU), cor verde, e = 12,5 mm, 1200 x 2400 mm (l x c)</t>
  </si>
  <si>
    <t>0,0243</t>
  </si>
  <si>
    <t>2,106</t>
  </si>
  <si>
    <t>cento</t>
  </si>
  <si>
    <t>m2</t>
  </si>
  <si>
    <t>0,7604</t>
  </si>
  <si>
    <t>1,991</t>
  </si>
  <si>
    <t>2,5027</t>
  </si>
  <si>
    <t>0,7407</t>
  </si>
  <si>
    <t>1,0327</t>
  </si>
  <si>
    <t>20,0077</t>
  </si>
  <si>
    <t>0,8076</t>
  </si>
  <si>
    <t>Perfil guia, formato u, em aço zincado, para estrutura parede drywall, e = 0,5 mm, 70 x 3000 mm (l x c)</t>
  </si>
  <si>
    <t>Perfil montante, formato c, em aço zincado, para estrutura parede drywall, e = 0,5 mm, 70 x 3000 mm (l x c)</t>
  </si>
  <si>
    <t>Fita de papel microperfurado, 50 x 150 mm, para tratamento de juntas de chapa de gesso para drywall</t>
  </si>
  <si>
    <t>Fita de papel reforçada com lamina de metal para reforço de cantos de chapa de gesso para drywall</t>
  </si>
  <si>
    <t>Massa de rejunte em pó para drywall, a base de gesso, secagem rápida, para tratamento de juntas de chapa de gesso (com adição de agua)</t>
  </si>
  <si>
    <t>Parafuso drywall, em aço fosfatizado, cabeça trombeta e ponta agulha (TA), comprimento 25 mm</t>
  </si>
  <si>
    <t>Parafuso drywall, em aço zincado, cabeça lentilha e ponta broca (LB), largura 4,2 mm, comprimento 13 mm</t>
  </si>
  <si>
    <t>0,029</t>
  </si>
  <si>
    <t>0,7925</t>
  </si>
  <si>
    <t>Parede com placas de gesso acartonado (drywall), resistente à umidade, para uso interno, com duas faces simples e estrutura metálica com guias simples, sem vãos - Fornecimento e instalação</t>
  </si>
  <si>
    <t>Parede com placas de gesso acartonado (drywall), resistente à umidade, para uso interno, com duas faces simples e estrutura metálica com guias simples, com vãos - Fornecimento e instalação</t>
  </si>
  <si>
    <t>Unidade</t>
  </si>
  <si>
    <t>Encanador hidráulico com encargos complementares</t>
  </si>
  <si>
    <t>CPU-24</t>
  </si>
  <si>
    <t>Remoção de louça sanitária</t>
  </si>
  <si>
    <t>Pia</t>
  </si>
  <si>
    <t>Vaso sanitário</t>
  </si>
  <si>
    <t xml:space="preserve">Acabamentos para forro (roda-forro em perfil plástico). </t>
  </si>
  <si>
    <t>CPU-25</t>
  </si>
  <si>
    <t>Remoção de torneiras</t>
  </si>
  <si>
    <t>Espessuras consideradas</t>
  </si>
  <si>
    <t>Tipo</t>
  </si>
  <si>
    <t>Telha fibrocimento</t>
  </si>
  <si>
    <t>Forro em PVC</t>
  </si>
  <si>
    <t>Rodapé cerâmico</t>
  </si>
  <si>
    <t>Contrapiso</t>
  </si>
  <si>
    <t>Portas</t>
  </si>
  <si>
    <t>Janelas</t>
  </si>
  <si>
    <t>Remoção de telhas de fibrocimento</t>
  </si>
  <si>
    <t>Remoção de forros de PVC</t>
  </si>
  <si>
    <t>Demolição de revestimento cerâmico</t>
  </si>
  <si>
    <t>Demolição de rodapé cerâmico</t>
  </si>
  <si>
    <t>Demolição de contrapiso</t>
  </si>
  <si>
    <t>Remoção de portas</t>
  </si>
  <si>
    <t>Remoção de janelas</t>
  </si>
  <si>
    <t>Demolição de alvenaria de bloco furado</t>
  </si>
  <si>
    <t>Demolição de piso de concreto/ calçada</t>
  </si>
  <si>
    <t>Remoção de trama para cobertura</t>
  </si>
  <si>
    <t>Remoção de trama para forro</t>
  </si>
  <si>
    <t>Trama p/ cobertura</t>
  </si>
  <si>
    <t>Trama p/ forro</t>
  </si>
  <si>
    <t>Calçada</t>
  </si>
  <si>
    <t>Volume da carga manual de entulho</t>
  </si>
  <si>
    <t xml:space="preserve">DRENAGEM </t>
  </si>
  <si>
    <t>Drenagem pluvial</t>
  </si>
  <si>
    <t>13.1.3</t>
  </si>
  <si>
    <t>13.1.4</t>
  </si>
  <si>
    <t>Dreno ar-condicionado</t>
  </si>
  <si>
    <t>Tubo, PVC, Soldavel, DN 32mm, Instalado em Ramal ou Sub Ramal de Agua - Fornecimento e Instalação</t>
  </si>
  <si>
    <t>13.2.2</t>
  </si>
  <si>
    <t>Tubo, PVC, soldável, DN 25mm, instalado em ramal de distribuição de água - fornecimento e instalação</t>
  </si>
  <si>
    <t>Joelho 90° de redução soldável PVC Ø 32 x 25 mm</t>
  </si>
  <si>
    <t>3R 23 12 00 00 10 17 08 10</t>
  </si>
  <si>
    <t>13.2.3</t>
  </si>
  <si>
    <t>13.2.4</t>
  </si>
  <si>
    <t>13.2.5</t>
  </si>
  <si>
    <t>13.2.6</t>
  </si>
  <si>
    <t>13.2.7</t>
  </si>
  <si>
    <t>Joelho 90 graus, PVC, soldável, DN 25mm, instalado em dreno de ar-condicionado - fornecimento e instalação. </t>
  </si>
  <si>
    <t xml:space="preserve">Curva 45 graus, PVC, soldável, DN 32mm, instalado em ramal ou sub-ramal de água - fornecimento e instalação. </t>
  </si>
  <si>
    <t>Curva 90 graus, PVC, soldável, DN 32mm, instalado em ramal ou sub-ramal de água - fornecimento e instalação</t>
  </si>
  <si>
    <t>13.2.8</t>
  </si>
  <si>
    <t>Coeficiente</t>
  </si>
  <si>
    <t>Curva 90 graus, PVC, soldável, DN 25mm, instalado em ramal ou sub-ramal de água - fornecimento e instalação</t>
  </si>
  <si>
    <t>Curva 45 graus, PVC, soldável, DN 25mm, instalado em ramal ou sub-ramal de água </t>
  </si>
  <si>
    <t>Água fria</t>
  </si>
  <si>
    <t>Esgoto sanitário</t>
  </si>
  <si>
    <t>Caixa PVC sifonada Ø 100 mm, altura 100 mm, entrada Ø 40 mm, saída Ø 50 mm, grelha redonda de alumínio, 3 entradas, para esgoto sanitário</t>
  </si>
  <si>
    <t>Eletroduto de PVC rígido roscável, com conexões Ø 25 mm (3/4") - fornecimento e instalação</t>
  </si>
  <si>
    <t>Cabo de cobre flexível isolado, 2,5mm² anti-chama - 450/750V - fornecimento e instalação</t>
  </si>
  <si>
    <t>Cabo de cobre flexível isolado, 4,0mm² anti-chama - 450/750V - fornecimento e instalação</t>
  </si>
  <si>
    <t>Cabo de cobre flexível isolado, 6,0mm² anti-chama - 450/750V - fornecimento e instalação</t>
  </si>
  <si>
    <t>unid.</t>
  </si>
  <si>
    <t>Interruptor simples (1 tecla), 10A/250V, incluindo suporte e placa - fornecimento e instalação</t>
  </si>
  <si>
    <t>Interruptor simples (2 teclas), 10A/250V, incluindo suporte e placa - fornecimento e instalação</t>
  </si>
  <si>
    <t>Interruptor simples (3 teclas), 10A/250V, incluindo suporte e placa - fornecimento e instalação</t>
  </si>
  <si>
    <t>Interruptor Paralelo (2 teclas), 10A/250V, incluindo suporte e placa - fornecimento e instalação</t>
  </si>
  <si>
    <t>Dispositivo DPS, classe II, 01 Pólo, 175V, 8kA - Fornecimento e Instalação</t>
  </si>
  <si>
    <t>Dispositivo DPS, classe II, 01 Pólo, 175V, 40kA - Fornecimento e Instalação</t>
  </si>
  <si>
    <t>CPU-26</t>
  </si>
  <si>
    <t>CPU-27</t>
  </si>
  <si>
    <t>Auxiliar de eletricista com encargos complementares</t>
  </si>
  <si>
    <t>Eletricista com encargos complementares</t>
  </si>
  <si>
    <t>Eletroduto rígido roscável, PVC, DN 32 mm (1"), para circuitos terminais, instalado em laje - fornecimento e instalação. </t>
  </si>
  <si>
    <t xml:space="preserve">Eletroduto rígido roscável, PVC, DN 60 mm (2") - fornecimento e instalação. </t>
  </si>
  <si>
    <t>Tomada alta de embutir (1 módulo), 2P+T 10 A, incluindo suporte e placa - fornecimento e instalação.</t>
  </si>
  <si>
    <t>Tomada baixa de embutir (1 módulo), 2P+T 10 A, incluindo suporte e placa - fornecimento e instalação.</t>
  </si>
  <si>
    <t>Tomada média de embutir (1 módulo), 2P+T 10 A, incluindo suporte e placa - fornecimento e instalação.</t>
  </si>
  <si>
    <t>Tomada RJ45, CAT 6, com placa 2x4", 2 módulos</t>
  </si>
  <si>
    <t>CPU-28</t>
  </si>
  <si>
    <t>CPU-29</t>
  </si>
  <si>
    <t>3R 27 29 00 00 00 00 46 05</t>
  </si>
  <si>
    <t>3R 27 29 00 00 00 00 46 08</t>
  </si>
  <si>
    <t>3R 27 29 00 00 00 00 46 17</t>
  </si>
  <si>
    <t>3R 27 29 00 00 00 00 46 19</t>
  </si>
  <si>
    <t>Disjuntor DIN tripolar termomagnético de 63A - fornecimento e instalação</t>
  </si>
  <si>
    <t>Disjuntor DIN tripolar termomagnético de 80A - fornecimento e instalação</t>
  </si>
  <si>
    <t>Disjuntor DIN tripolar termomagnético de 70A - fornecimento e instalação</t>
  </si>
  <si>
    <t>Disjuntor DIN tripolar termomagnético de 100A - fornecimento e instalação</t>
  </si>
  <si>
    <t>CPU-30</t>
  </si>
  <si>
    <t>CPU-31</t>
  </si>
  <si>
    <t>CPU-32</t>
  </si>
  <si>
    <t>CPU-33</t>
  </si>
  <si>
    <t>Lâmpada LED tubular bivolt 30 W</t>
  </si>
  <si>
    <t>CPU-34</t>
  </si>
  <si>
    <t>Refletor LED 20W</t>
  </si>
  <si>
    <t>CAIXA DE INSPEÇÃO</t>
  </si>
  <si>
    <t>CPU-35</t>
  </si>
  <si>
    <t>CPU-36</t>
  </si>
  <si>
    <t>CPU-37</t>
  </si>
  <si>
    <t>CPU-38</t>
  </si>
  <si>
    <t>CPU-39</t>
  </si>
  <si>
    <t>CPU-40</t>
  </si>
  <si>
    <t>Quadro de distribuição com barramento trifásico, de sobrepor, em chapa de aço galvanizado, para 30 disjuntores DIN, 100 A</t>
  </si>
  <si>
    <t>Quadro de distribuição de energia de embutir, em chapa metálica, para 30 disjuntores termomagnéticos monopolares, com barramento trifásico e neutro, 100A - Fornecimento e instalação</t>
  </si>
  <si>
    <t>Quadro de distribuição de energia de embutir, em chapa metálica, para 40 disjuntores termomagnéticos monopolares, com barramento trifásico e neutro, 225A - Fornecimento e instalação</t>
  </si>
  <si>
    <t>Quadro de distribuição de energia de embutir, em chapa metálica, para 42 disjuntores termomagnéticos monopolares, com barramento trifásico e neutro, 150A - Fornecimento e instalação</t>
  </si>
  <si>
    <t>Marok Mat. Elétricos</t>
  </si>
  <si>
    <t>3222-0022</t>
  </si>
  <si>
    <t>PVH-Petel</t>
  </si>
  <si>
    <t>CPU-41</t>
  </si>
  <si>
    <t>CPU-42</t>
  </si>
  <si>
    <t>Instalação elétrica</t>
  </si>
  <si>
    <t>Telefona e cabeamento estruturado</t>
  </si>
  <si>
    <t xml:space="preserve">Eletroduto rígido roscável, pvc, dn 85 mm (3") - fornecimento e instalação. </t>
  </si>
  <si>
    <t xml:space="preserve">3R 27 06 20 00 00 00 70 38 </t>
  </si>
  <si>
    <t>Cabo isolado em EPR 35,00 mm² - 0,6/1 KV - 90°C - flexível - fornecimento e instalação</t>
  </si>
  <si>
    <t>3R 27 06 20 00 00 00 70 35</t>
  </si>
  <si>
    <t>3R 27 06 20 00 00 00 70 21</t>
  </si>
  <si>
    <t>3R 27 06 20 00 00 00 70 37</t>
  </si>
  <si>
    <t>Cabo isolado em EPR 70,00 mm² - 0,6/1 KV - 90°C - flexível - fornecimento e instalação</t>
  </si>
  <si>
    <t xml:space="preserve">3R 27 06 20 00 00 00 70 40 </t>
  </si>
  <si>
    <t>Lastro de concreto não estrutural impermeabilizado espessura 6 cm</t>
  </si>
  <si>
    <t>Disjuntor DIN tripolar termomagnético de 63A</t>
  </si>
  <si>
    <t>Disjuntor DIN tripolar termomagnético de 70A</t>
  </si>
  <si>
    <t>Disjuntor DIN tripolar termomagnético de 80A</t>
  </si>
  <si>
    <t xml:space="preserve">Disjuntor DIN tripolar termomagnético de 100A </t>
  </si>
  <si>
    <t>3R 27 21 00 00 00 00 73 61</t>
  </si>
  <si>
    <t>Eletrocalha lisa em chapa de aço galvanizado, tipo "U", com tampa largura 100 mm x altura 100 mm, inclusive conexões - fornecimento e instalação</t>
  </si>
  <si>
    <t>Caixa retangular 4" x 2" baixa (0,30 m do piso), PVC, instalada em parede - fornecimento e instalação. </t>
  </si>
  <si>
    <t>Caixa retangular 4" x 2" média (1,30 m do piso), PVC, instalada em parede - fornecimento e instalação. </t>
  </si>
  <si>
    <t>Tomada RJ45, CAT 6, com placa 2x4", 1 módulo - fornecimento e instalação.</t>
  </si>
  <si>
    <t>Tomada RJ45, CAT 6, com placa 2x4", 2 módulos - fornecimento e instalação.</t>
  </si>
  <si>
    <t>Disjuntor DIN monopolar termomagnético de 10 A em quadro de distribuição  - fornecimento e instalação.</t>
  </si>
  <si>
    <t>Disjuntor DIN monopolar termomagnético de 25 A em quadro de distribuição  - fornecimento e instalação.</t>
  </si>
  <si>
    <t>Disjuntor DIN bipolar termomagnético de 16 A em quadro de distribuição  - fornecimento e instalação.</t>
  </si>
  <si>
    <t>Disjuntor DIN bipolar termomagnético de 25 A em quadro de distribuição  - fornecimento e instalação.</t>
  </si>
  <si>
    <t>Disjuntor DIN bipolar DR de 25 A em quadro de distribuição  - fornecimento e instalação.</t>
  </si>
  <si>
    <t>Caixa de passagem 30x30x40 com tampa e dreno brita - fornecimento e instalação</t>
  </si>
  <si>
    <t>Cabo isolado em EPR 10,00 mm² - 0,6/1 KV - 90°C - flexível  - fornecimento e instalação</t>
  </si>
  <si>
    <t>Cabo isolado em EPR 16,00 mm² - 0,6/1 KV - 90°C - flexível  - fornecimento e instalação</t>
  </si>
  <si>
    <t>Cabo isolado em EPR 25,00 mm² - 0,6/1 KV - 90°C - flexível  - fornecimento e instalação</t>
  </si>
  <si>
    <t>Tomada RJ45, CAT 6, 1 módulo</t>
  </si>
  <si>
    <t>Tomada alta de embutir (1 módulo), 2P+T 20 A, incluindo suporte e placa - fornecimento e instalação.</t>
  </si>
  <si>
    <t>Caixa retangular 4" x 2" alta (2,20 m do piso), PVC, instalada em parede - fornecimento e instalação. </t>
  </si>
  <si>
    <t xml:space="preserve">Disjuntor DIN tripolar termomagnético de 125A </t>
  </si>
  <si>
    <t>Disjuntor DIN tripolar termomagnético de 125A - fornecimento e instalação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</si>
  <si>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</si>
  <si>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</si>
  <si>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</si>
  <si>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</si>
  <si>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</si>
  <si>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</si>
  <si>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</si>
  <si>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</si>
  <si>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</si>
  <si>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</si>
  <si>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</si>
  <si>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</si>
  <si>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</si>
  <si>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</si>
  <si>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</si>
  <si>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</si>
  <si>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</si>
  <si>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</si>
  <si>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</si>
  <si>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</si>
  <si>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</si>
  <si>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</si>
  <si>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</si>
  <si>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</si>
  <si>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</si>
  <si>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</si>
  <si>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</si>
  <si>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</si>
  <si>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</si>
  <si>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</si>
  <si>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</si>
  <si>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</si>
  <si>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</si>
  <si>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</si>
  <si>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</si>
  <si>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</si>
  <si>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</si>
  <si>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</si>
  <si>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</si>
  <si>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</si>
  <si>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</si>
  <si>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</si>
  <si>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</si>
  <si>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</si>
  <si>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</si>
  <si>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</si>
  <si>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</si>
  <si>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</si>
  <si>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</si>
  <si>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</si>
  <si>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</si>
  <si>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</si>
  <si>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</si>
  <si>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</si>
  <si>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</si>
  <si>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</si>
  <si>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</si>
  <si>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</si>
  <si>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</si>
  <si>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</si>
  <si>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</si>
  <si>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</si>
  <si>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</si>
  <si>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</si>
  <si>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</si>
  <si>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</si>
  <si>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</si>
  <si>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</si>
  <si>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</si>
  <si>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</si>
  <si>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</si>
  <si>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</si>
  <si>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</si>
  <si>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</si>
  <si>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</si>
  <si>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</si>
  <si>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</si>
  <si>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</si>
  <si>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</si>
  <si>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</si>
  <si>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</si>
  <si>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</si>
  <si>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</si>
  <si>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</si>
  <si>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</si>
  <si>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</si>
  <si>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</si>
  <si>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</si>
  <si>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</si>
  <si>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</si>
  <si>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</si>
  <si>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</si>
  <si>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</si>
  <si>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</si>
  <si>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</si>
  <si>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</si>
  <si>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</si>
  <si>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</si>
  <si>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</si>
  <si>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</si>
  <si>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</si>
  <si>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</si>
  <si>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</si>
  <si>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</si>
  <si>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</si>
  <si>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</si>
  <si>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</si>
  <si>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</si>
  <si>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</si>
  <si>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</si>
  <si>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</si>
  <si>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</si>
  <si>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</si>
  <si>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</si>
  <si>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</si>
  <si>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</si>
  <si>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</si>
  <si>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</si>
  <si>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</si>
  <si>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</si>
  <si>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</si>
  <si>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</si>
  <si>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</si>
  <si>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</si>
  <si>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</si>
  <si>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</si>
  <si>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</si>
  <si>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</si>
  <si>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</si>
  <si>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</si>
  <si>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</si>
  <si>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</si>
  <si>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</si>
  <si>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</si>
  <si>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</si>
  <si>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</si>
  <si>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</si>
  <si>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</si>
  <si>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</si>
  <si>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</si>
  <si>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</si>
  <si>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</si>
  <si>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</si>
  <si>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</si>
  <si>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</si>
  <si>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</si>
  <si>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</si>
  <si>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</si>
  <si>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</si>
  <si>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</si>
  <si>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</si>
  <si>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</si>
  <si>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</si>
  <si>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</si>
  <si>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</si>
  <si>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</si>
  <si>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</si>
  <si>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</si>
  <si>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</si>
  <si>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</si>
  <si>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</si>
  <si>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</si>
  <si>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</si>
  <si>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</si>
  <si>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</si>
  <si>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</si>
  <si>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</si>
  <si>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</si>
  <si>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</si>
  <si>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</si>
  <si>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</si>
  <si>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</si>
  <si>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</si>
  <si>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</si>
  <si>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</si>
  <si>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</si>
  <si>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</si>
  <si>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</si>
  <si>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</si>
  <si>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</si>
  <si>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</si>
  <si>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</si>
  <si>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</si>
  <si>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</si>
  <si>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</si>
  <si>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</si>
  <si>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</si>
  <si>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</si>
  <si>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</si>
  <si>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</si>
  <si>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</si>
  <si>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</si>
  <si>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</si>
  <si>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</si>
  <si>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</si>
  <si>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</si>
  <si>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</si>
  <si>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</si>
  <si>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</si>
  <si>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</si>
  <si>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</si>
  <si>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</si>
  <si>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</si>
  <si>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</si>
  <si>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</si>
  <si>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</si>
  <si>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</si>
  <si>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</si>
  <si>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</si>
  <si>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</si>
  <si>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</si>
  <si>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</si>
  <si>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</si>
  <si>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</si>
  <si>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</si>
  <si>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</si>
  <si>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</si>
  <si>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</si>
  <si>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</si>
  <si>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</si>
  <si>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</si>
  <si>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</si>
  <si>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</si>
  <si>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</si>
  <si>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</si>
  <si>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</si>
  <si>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</si>
  <si>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</si>
  <si>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</si>
  <si>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</si>
  <si>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</si>
  <si>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</si>
  <si>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</si>
  <si>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</si>
  <si>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</si>
  <si>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</si>
  <si>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</si>
  <si>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</si>
  <si>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</si>
  <si>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</si>
  <si>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</si>
  <si>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</si>
  <si>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</si>
  <si>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</si>
  <si>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</si>
  <si>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</si>
  <si>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</si>
  <si>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</si>
  <si>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</si>
  <si>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</si>
  <si>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</si>
  <si>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</si>
  <si>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</si>
  <si>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</si>
  <si>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</si>
  <si>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</si>
  <si>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</si>
  <si>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</si>
  <si>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</si>
  <si>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</si>
  <si>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</si>
  <si>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</si>
  <si>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</si>
  <si>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</si>
  <si>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</si>
  <si>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</si>
  <si>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</si>
  <si>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</si>
  <si>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</si>
  <si>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</si>
  <si>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</si>
  <si>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</si>
  <si>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</si>
  <si>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</si>
  <si>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</si>
  <si>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</si>
  <si>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</si>
  <si>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</si>
  <si>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</si>
  <si>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</si>
  <si>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</si>
  <si>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</si>
  <si>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</si>
  <si>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</si>
  <si>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</si>
  <si>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</si>
  <si>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</si>
  <si>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</si>
  <si>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</si>
  <si>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</si>
  <si>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</si>
  <si>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</si>
  <si>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</si>
  <si>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</si>
  <si>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</si>
  <si>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</si>
  <si>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</si>
  <si>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</si>
  <si>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</si>
  <si>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</si>
  <si>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</si>
  <si>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</si>
  <si>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</si>
  <si>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</si>
  <si>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</si>
  <si>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</si>
  <si>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</si>
  <si>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</si>
  <si>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</si>
  <si>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</si>
  <si>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</si>
  <si>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</si>
  <si>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</si>
  <si>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</si>
  <si>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</si>
  <si>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</si>
  <si>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</si>
  <si>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</si>
  <si>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</si>
  <si>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</si>
  <si>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</si>
  <si>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</si>
  <si>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</si>
  <si>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</si>
  <si>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</si>
  <si>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</si>
  <si>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</si>
  <si>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</si>
  <si>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</si>
  <si>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</si>
  <si>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</si>
  <si>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</si>
  <si>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</si>
  <si>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</si>
  <si>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</si>
  <si>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</si>
  <si>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</si>
  <si>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</si>
  <si>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</si>
  <si>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</si>
  <si>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</si>
  <si>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</si>
  <si>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</si>
  <si>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</si>
  <si>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</si>
  <si>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</si>
  <si>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</si>
  <si>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</si>
  <si>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</si>
  <si>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</si>
  <si>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</si>
  <si>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</si>
  <si>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</si>
  <si>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</si>
  <si>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</si>
  <si>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</si>
  <si>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</si>
  <si>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</si>
  <si>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</si>
  <si>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</si>
  <si>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</si>
  <si>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</si>
  <si>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</si>
  <si>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</si>
  <si>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</si>
  <si>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</si>
  <si>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</si>
  <si>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</si>
  <si>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</si>
  <si>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</si>
  <si>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</si>
  <si>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</si>
  <si>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</si>
  <si>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</si>
  <si>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</si>
  <si>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</si>
  <si>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</si>
  <si>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</si>
  <si>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</si>
  <si>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</si>
  <si>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</si>
  <si>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</si>
  <si>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</si>
  <si>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</si>
  <si>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</si>
  <si>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</si>
  <si>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</si>
  <si>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</si>
  <si>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</si>
  <si>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</si>
  <si>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</si>
  <si>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</si>
  <si>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</si>
  <si>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</si>
  <si>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</si>
  <si>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</si>
  <si>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</si>
  <si>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</si>
  <si>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</si>
  <si>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</si>
  <si>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</si>
  <si>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</si>
  <si>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</si>
  <si>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</si>
  <si>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</si>
  <si>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</si>
  <si>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</si>
  <si>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</si>
  <si>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</si>
  <si>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</si>
  <si>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</si>
  <si>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</si>
  <si>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</si>
  <si>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</si>
  <si>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</si>
  <si>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</si>
  <si>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</si>
  <si>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</si>
  <si>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</si>
  <si>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</si>
  <si>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</si>
  <si>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</si>
  <si>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</si>
  <si>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</si>
  <si>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</si>
  <si>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</si>
  <si>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</si>
  <si>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</si>
  <si>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</si>
  <si>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</si>
  <si>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</si>
  <si>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</si>
  <si>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</si>
  <si>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</si>
  <si>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</si>
  <si>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</si>
  <si>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</si>
  <si>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</si>
  <si>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</si>
  <si>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</si>
  <si>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</si>
  <si>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</si>
  <si>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</si>
  <si>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</si>
  <si>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</si>
  <si>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</si>
  <si>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</si>
  <si>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</si>
  <si>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</si>
  <si>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</si>
  <si>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</si>
  <si>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</si>
  <si>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</si>
  <si>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</si>
  <si>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</si>
  <si>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</si>
  <si>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</si>
  <si>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</si>
  <si>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</si>
  <si>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</si>
  <si>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</si>
  <si>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</si>
  <si>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</si>
  <si>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</si>
  <si>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</si>
  <si>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</si>
  <si>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</si>
  <si>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</si>
  <si>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</si>
  <si>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</si>
  <si>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</si>
  <si>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</si>
  <si>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</si>
  <si>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</si>
  <si>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</si>
  <si>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</si>
  <si>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</si>
  <si>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</si>
  <si>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</si>
  <si>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</si>
  <si>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</si>
  <si>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</si>
  <si>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</si>
  <si>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</si>
  <si>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</si>
  <si>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</si>
  <si>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</si>
  <si>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</si>
  <si>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</si>
  <si>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</si>
  <si>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</si>
  <si>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</si>
  <si>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</si>
  <si>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</si>
  <si>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</si>
  <si>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</si>
  <si>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</si>
  <si>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</si>
  <si>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</si>
  <si>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</si>
  <si>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</si>
  <si>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</si>
  <si>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</si>
  <si>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</si>
  <si>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</si>
  <si>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</si>
  <si>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</si>
  <si>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</si>
  <si>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</si>
  <si>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</si>
  <si>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</si>
  <si>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</si>
  <si>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</si>
  <si>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</si>
  <si>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</si>
  <si>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</si>
  <si>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</si>
  <si>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</si>
  <si>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</si>
  <si>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</si>
  <si>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</si>
  <si>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</si>
  <si>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</si>
  <si>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</si>
  <si>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</si>
  <si>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</si>
  <si>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</si>
  <si>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</si>
  <si>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</si>
  <si>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</si>
  <si>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</si>
  <si>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</si>
  <si>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</si>
  <si>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</si>
  <si>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</si>
  <si>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</si>
  <si>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</si>
  <si>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</si>
  <si>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</si>
  <si>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</si>
  <si>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</si>
  <si>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</si>
  <si>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</si>
  <si>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</si>
  <si>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</si>
  <si>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</si>
  <si>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</si>
  <si>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</si>
  <si>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</si>
  <si>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</si>
  <si>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</si>
  <si>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</si>
  <si>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</si>
  <si>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</si>
  <si>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</si>
  <si>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</si>
  <si>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</si>
  <si>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</si>
  <si>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</si>
  <si>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</si>
  <si>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</si>
  <si>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</si>
  <si>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</si>
  <si>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</si>
  <si>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</si>
  <si>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</si>
  <si>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</si>
  <si>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</si>
  <si>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</si>
  <si>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</si>
  <si>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</si>
  <si>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</si>
  <si>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</si>
  <si>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</si>
  <si>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</si>
  <si>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</si>
  <si>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</si>
  <si>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</si>
  <si>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</si>
  <si>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</si>
  <si>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</si>
  <si>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</si>
  <si>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</si>
  <si>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</si>
  <si>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</si>
  <si>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</si>
  <si>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</si>
  <si>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</si>
  <si>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</si>
  <si>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</si>
  <si>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</si>
  <si>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</si>
  <si>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</si>
  <si>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</si>
  <si>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</si>
  <si>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</si>
  <si>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</si>
  <si>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</si>
  <si>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</si>
  <si>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</si>
  <si>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</si>
  <si>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</si>
  <si>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</si>
  <si>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</si>
  <si>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</si>
  <si>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</si>
  <si>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</si>
  <si>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</si>
  <si>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</si>
  <si>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</si>
  <si>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</si>
  <si>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</si>
  <si>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</si>
  <si>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</si>
  <si>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</si>
  <si>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</si>
  <si>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</si>
  <si>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</si>
  <si>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</si>
  <si>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</si>
  <si>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</si>
  <si>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</si>
  <si>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</si>
  <si>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</si>
  <si>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</si>
  <si>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</si>
  <si>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</si>
  <si>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</si>
  <si>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</si>
  <si>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</si>
  <si>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</si>
  <si>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</si>
  <si>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</si>
  <si>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</si>
  <si>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</si>
  <si>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</si>
  <si>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</si>
  <si>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</si>
  <si>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</si>
  <si>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</si>
  <si>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</si>
  <si>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</si>
  <si>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</si>
  <si>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</si>
  <si>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</si>
  <si>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</si>
  <si>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</si>
  <si>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</si>
  <si>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</si>
  <si>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</si>
  <si>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</si>
  <si>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</si>
  <si>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</si>
  <si>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</si>
  <si>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</si>
  <si>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</si>
  <si>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</si>
  <si>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</si>
  <si>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</si>
  <si>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</si>
  <si>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</si>
  <si>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</si>
  <si>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</si>
  <si>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</si>
  <si>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</si>
  <si>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</si>
  <si>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</si>
  <si>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</si>
  <si>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</si>
  <si>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</si>
  <si>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</si>
  <si>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</si>
  <si>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</si>
  <si>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</si>
  <si>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</si>
  <si>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</si>
  <si>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</si>
  <si>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</si>
  <si>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</si>
  <si>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</si>
  <si>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</si>
  <si>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</si>
  <si>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</si>
  <si>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</si>
  <si>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</si>
  <si>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</si>
  <si>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</si>
  <si>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</si>
  <si>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</si>
  <si>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</si>
  <si>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</si>
  <si>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</si>
  <si>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</si>
  <si>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</si>
  <si>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</si>
  <si>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</si>
  <si>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</si>
  <si>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</si>
  <si>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</si>
  <si>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</si>
  <si>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</si>
  <si>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</si>
  <si>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</si>
  <si>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</si>
  <si>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</si>
  <si>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</si>
  <si>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</si>
  <si>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</si>
  <si>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</si>
  <si>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</si>
  <si>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</si>
  <si>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</si>
  <si>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</si>
  <si>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</si>
  <si>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</si>
  <si>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</si>
  <si>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</si>
  <si>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</si>
  <si>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</si>
  <si>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</si>
  <si>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</si>
  <si>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</si>
  <si>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</si>
  <si>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</si>
  <si>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</si>
  <si>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</si>
  <si>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</si>
  <si>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</si>
  <si>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</si>
  <si>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</si>
  <si>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</si>
  <si>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</si>
  <si>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</si>
  <si>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</si>
  <si>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</si>
  <si>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</si>
  <si>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</si>
  <si>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</si>
  <si>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</si>
  <si>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</si>
  <si>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</si>
  <si>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</si>
  <si>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</si>
  <si>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</si>
  <si>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</si>
  <si>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</si>
  <si>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</si>
  <si>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</si>
  <si>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</si>
  <si>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</si>
  <si>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</si>
  <si>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</si>
  <si>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</si>
  <si>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</si>
  <si>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</si>
  <si>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</si>
  <si>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</si>
  <si>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</si>
  <si>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</si>
  <si>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</si>
  <si>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</si>
  <si>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</si>
  <si>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</si>
  <si>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</si>
  <si>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</si>
  <si>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</si>
  <si>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</si>
  <si>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</si>
  <si>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</si>
  <si>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</si>
  <si>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</si>
  <si>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</si>
  <si>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</si>
  <si>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</si>
  <si>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</si>
  <si>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</si>
  <si>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</si>
  <si>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</si>
  <si>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</si>
  <si>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</si>
  <si>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</si>
  <si>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</si>
  <si>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</si>
  <si>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</si>
  <si>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</si>
  <si>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</si>
  <si>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</si>
  <si>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</si>
  <si>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</si>
  <si>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</si>
  <si>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</si>
  <si>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</si>
  <si>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</si>
  <si>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</si>
  <si>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</si>
  <si>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</si>
  <si>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</si>
  <si>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</si>
  <si>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</si>
  <si>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</si>
  <si>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</si>
  <si>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</si>
  <si>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</si>
  <si>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</si>
  <si>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</si>
  <si>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</si>
  <si>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</si>
  <si>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</si>
  <si>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</si>
  <si>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</si>
  <si>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</si>
  <si>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</si>
  <si>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</si>
  <si>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</si>
  <si>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</si>
  <si>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</si>
  <si>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</si>
  <si>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</si>
  <si>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</si>
  <si>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</si>
  <si>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</si>
  <si>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</si>
  <si>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</si>
  <si>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</si>
  <si>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</si>
  <si>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</si>
  <si>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</si>
  <si>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</si>
  <si>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</si>
  <si>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</si>
  <si>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</si>
  <si>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</si>
  <si>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</si>
  <si>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</si>
  <si>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</si>
  <si>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</si>
  <si>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</si>
  <si>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</si>
  <si>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</si>
  <si>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</si>
  <si>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</si>
  <si>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</si>
  <si>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</si>
  <si>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</si>
  <si>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</si>
  <si>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</si>
  <si>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</si>
  <si>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</si>
  <si>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</si>
  <si>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</si>
  <si>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</si>
  <si>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</si>
  <si>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</si>
  <si>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</si>
  <si>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</si>
  <si>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</si>
  <si>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</si>
  <si>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</si>
  <si>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</si>
  <si>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</si>
  <si>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</si>
  <si>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</si>
  <si>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</si>
  <si>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</si>
  <si>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</si>
  <si>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</si>
  <si>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</si>
  <si>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</si>
  <si>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</si>
  <si>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</si>
  <si>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</si>
  <si>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</si>
  <si>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</si>
  <si>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</si>
  <si>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</si>
  <si>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</si>
  <si>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</si>
  <si>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</si>
  <si>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</si>
  <si>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</si>
  <si>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</si>
  <si>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</si>
  <si>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</si>
  <si>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</si>
  <si>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</si>
  <si>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</si>
  <si>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</si>
  <si>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</si>
  <si>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</si>
  <si>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</si>
  <si>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</si>
  <si>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</si>
  <si>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</si>
  <si>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</si>
  <si>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</si>
  <si>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</si>
  <si>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</si>
  <si>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</si>
  <si>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</si>
  <si>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</si>
  <si>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</si>
  <si>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</si>
  <si>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</si>
  <si>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</si>
  <si>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</si>
  <si>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</si>
  <si>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</si>
  <si>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</si>
  <si>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</si>
  <si>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</si>
  <si>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</si>
  <si>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</si>
  <si>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</si>
  <si>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</si>
  <si>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</si>
  <si>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</si>
  <si>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</si>
  <si>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</si>
  <si>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</si>
  <si>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</si>
  <si>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</si>
  <si>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</si>
  <si>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</si>
  <si>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</si>
  <si>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</si>
  <si>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</si>
  <si>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</si>
  <si>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</si>
  <si>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</si>
  <si>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</si>
  <si>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</si>
  <si>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</si>
  <si>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</si>
  <si>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</si>
  <si>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</si>
  <si>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</si>
  <si>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</si>
  <si>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</si>
  <si>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</si>
  <si>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</si>
  <si>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</si>
  <si>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</si>
  <si>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</si>
  <si>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</si>
  <si>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</si>
  <si>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</si>
  <si>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</si>
  <si>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</si>
  <si>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</si>
  <si>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</si>
  <si>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</si>
  <si>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</si>
  <si>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</si>
  <si>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</si>
  <si>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</si>
  <si>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</si>
  <si>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</si>
  <si>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</si>
  <si>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</si>
  <si>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</si>
  <si>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</si>
  <si>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</si>
  <si>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</si>
  <si>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</si>
  <si>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</si>
  <si>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</si>
  <si>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</si>
  <si>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</si>
  <si>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</si>
  <si>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</si>
  <si>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</si>
  <si>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</si>
  <si>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</si>
  <si>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</si>
  <si>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</si>
  <si>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</si>
  <si>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</si>
  <si>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</si>
  <si>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</si>
  <si>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</si>
  <si>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</si>
  <si>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</si>
  <si>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</si>
  <si>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</si>
  <si>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</si>
  <si>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</si>
  <si>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</si>
  <si>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</si>
  <si>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</si>
  <si>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</si>
  <si>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</si>
  <si>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</si>
  <si>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</si>
  <si>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</si>
  <si>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</si>
  <si>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</si>
  <si>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</si>
  <si>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</si>
  <si>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</si>
  <si>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</si>
  <si>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</si>
  <si>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</si>
  <si>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</si>
  <si>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</si>
  <si>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</si>
  <si>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</si>
  <si>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</si>
  <si>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</si>
  <si>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</si>
  <si>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</si>
  <si>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</si>
  <si>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</si>
  <si>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</si>
  <si>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</si>
  <si>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</si>
  <si>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</si>
  <si>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</si>
  <si>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</si>
  <si>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</si>
  <si>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</si>
  <si>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</si>
  <si>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</si>
  <si>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</si>
  <si>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</si>
  <si>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</si>
  <si>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</si>
  <si>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</si>
  <si>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</si>
  <si>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</si>
  <si>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</si>
  <si>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</si>
  <si>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</si>
  <si>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</si>
  <si>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</si>
  <si>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</si>
  <si>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</si>
  <si>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</si>
  <si>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</si>
  <si>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</si>
  <si>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</si>
  <si>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</si>
  <si>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</si>
  <si>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</si>
  <si>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</si>
  <si>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</si>
  <si>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</si>
  <si>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</si>
  <si>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</si>
  <si>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</si>
  <si>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</si>
  <si>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</si>
  <si>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</si>
  <si>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</si>
  <si>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</si>
  <si>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</si>
  <si>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</si>
  <si>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</si>
  <si>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</si>
  <si>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</si>
  <si>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</si>
  <si>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</si>
  <si>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</si>
  <si>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</si>
  <si>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</si>
  <si>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</si>
  <si>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</si>
  <si>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</si>
  <si>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</si>
  <si>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</si>
  <si>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</si>
  <si>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</si>
  <si>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</si>
  <si>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</si>
  <si>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</si>
  <si>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</si>
  <si>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</si>
  <si>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</si>
  <si>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</si>
  <si>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</si>
  <si>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</si>
  <si>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</si>
  <si>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</si>
  <si>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</si>
  <si>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</si>
  <si>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</si>
  <si>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</si>
  <si>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</si>
  <si>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</si>
  <si>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</si>
  <si>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</si>
  <si>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</si>
  <si>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</si>
  <si>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</si>
  <si>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</si>
  <si>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</si>
  <si>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</si>
  <si>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</si>
  <si>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</si>
  <si>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</si>
  <si>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</si>
  <si>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</si>
  <si>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</si>
  <si>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</si>
  <si>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</si>
  <si>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</si>
  <si>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</si>
  <si>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</si>
  <si>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</si>
  <si>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</si>
  <si>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</si>
  <si>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</si>
  <si>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</si>
  <si>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</si>
  <si>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</si>
  <si>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</si>
  <si>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</si>
  <si>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</si>
  <si>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</si>
  <si>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</si>
  <si>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</si>
  <si>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</si>
  <si>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</si>
  <si>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</si>
  <si>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</si>
  <si>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</si>
  <si>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</si>
  <si>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</si>
  <si>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</si>
  <si>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</si>
  <si>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</si>
  <si>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</si>
  <si>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</si>
  <si>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</si>
  <si>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</si>
  <si>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</si>
  <si>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</si>
  <si>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</si>
  <si>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</si>
  <si>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</si>
  <si>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</si>
  <si>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</si>
  <si>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</si>
  <si>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</si>
  <si>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</si>
  <si>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</si>
  <si>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</si>
  <si>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</si>
  <si>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</si>
  <si>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</si>
  <si>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</si>
  <si>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</si>
  <si>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</si>
  <si>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</si>
  <si>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</si>
  <si>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</si>
  <si>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</si>
  <si>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</si>
  <si>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</si>
  <si>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</si>
  <si>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</si>
  <si>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</si>
  <si>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</si>
  <si>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</si>
  <si>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</si>
  <si>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</si>
  <si>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</si>
  <si>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</si>
  <si>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</si>
  <si>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</si>
  <si>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</si>
  <si>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</si>
  <si>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</si>
  <si>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</si>
  <si>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</si>
  <si>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</si>
  <si>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</si>
  <si>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</si>
  <si>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</si>
  <si>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</si>
  <si>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</si>
  <si>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</si>
  <si>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</si>
  <si>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</si>
  <si>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</si>
  <si>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</si>
  <si>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</si>
  <si>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</si>
  <si>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</si>
  <si>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</si>
  <si>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</si>
  <si>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</si>
  <si>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</si>
  <si>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</si>
  <si>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</si>
  <si>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</si>
  <si>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</si>
  <si>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</si>
  <si>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</si>
  <si>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</si>
  <si>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</si>
  <si>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</si>
  <si>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</si>
  <si>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</si>
  <si>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</si>
  <si>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</si>
  <si>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</si>
  <si>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</si>
  <si>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</si>
  <si>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</si>
  <si>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</si>
  <si>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</si>
  <si>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</si>
  <si>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</si>
  <si>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</si>
  <si>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</si>
  <si>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</si>
  <si>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</si>
  <si>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</si>
  <si>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</si>
  <si>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</si>
  <si>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</si>
  <si>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</si>
  <si>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</si>
  <si>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</si>
  <si>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</si>
  <si>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</si>
  <si>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</si>
  <si>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</si>
  <si>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</si>
  <si>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</si>
  <si>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</si>
  <si>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</si>
  <si>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</si>
  <si>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</si>
  <si>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</si>
  <si>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</si>
  <si>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</si>
  <si>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</si>
  <si>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</si>
  <si>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</si>
  <si>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</si>
  <si>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</si>
  <si>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</si>
  <si>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</si>
  <si>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</si>
  <si>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</si>
  <si>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</si>
  <si>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</si>
  <si>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</si>
  <si>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</si>
  <si>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</si>
  <si>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</si>
  <si>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</si>
  <si>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</si>
  <si>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</si>
  <si>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</si>
  <si>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</si>
  <si>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</si>
  <si>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</si>
  <si>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</si>
  <si>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</si>
  <si>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</si>
  <si>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</si>
  <si>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</si>
  <si>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</si>
  <si>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</si>
  <si>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</si>
  <si>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</si>
  <si>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</si>
  <si>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</si>
  <si>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</si>
  <si>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</si>
  <si>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</si>
  <si>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</si>
  <si>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</si>
  <si>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</si>
  <si>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</si>
  <si>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</si>
  <si>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</si>
  <si>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</si>
  <si>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</si>
  <si>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</si>
  <si>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</si>
  <si>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</si>
  <si>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</si>
  <si>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</si>
  <si>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</si>
  <si>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</si>
  <si>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</si>
  <si>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</si>
  <si>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</si>
  <si>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</si>
  <si>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</si>
  <si>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</si>
  <si>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</si>
  <si>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</si>
  <si>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</si>
  <si>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</si>
  <si>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</si>
  <si>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</si>
  <si>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</si>
  <si>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</si>
  <si>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</si>
  <si>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</si>
  <si>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</si>
  <si>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</si>
  <si>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</si>
  <si>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</si>
  <si>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</si>
  <si>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</si>
  <si>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</si>
  <si>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</si>
  <si>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</si>
  <si>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</si>
  <si>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</si>
  <si>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</si>
  <si>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</si>
  <si>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</si>
  <si>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</si>
  <si>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</si>
  <si>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</si>
  <si>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</si>
  <si>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</si>
  <si>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</si>
  <si>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</si>
  <si>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</si>
  <si>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</si>
  <si>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</si>
  <si>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</si>
  <si>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</si>
  <si>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</si>
  <si>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</si>
  <si>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</si>
  <si>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</si>
  <si>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</si>
  <si>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</si>
  <si>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</si>
  <si>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</si>
  <si>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</si>
  <si>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</si>
  <si>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</si>
  <si>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</si>
  <si>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</si>
  <si>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</si>
  <si>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</si>
  <si>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</si>
  <si>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</si>
  <si>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</si>
  <si>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</si>
  <si>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</si>
  <si>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</si>
  <si>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</si>
  <si>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</si>
  <si>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</si>
  <si>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</si>
  <si>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</si>
  <si>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</si>
  <si>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</si>
  <si>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</si>
  <si>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</si>
  <si>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</si>
  <si>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</si>
  <si>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</si>
  <si>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</si>
  <si>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</si>
  <si>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</si>
  <si>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</si>
  <si>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</si>
  <si>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</si>
  <si>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</si>
  <si>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</si>
  <si>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</si>
  <si>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</si>
  <si>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</si>
  <si>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</si>
  <si>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</si>
  <si>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</si>
  <si>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</si>
  <si>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</si>
  <si>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</si>
  <si>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</si>
  <si>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</si>
  <si>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</si>
  <si>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</si>
  <si>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</si>
  <si>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</si>
  <si>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</si>
  <si>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</si>
  <si>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</si>
  <si>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</si>
  <si>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</si>
  <si>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</si>
  <si>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</si>
  <si>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</si>
  <si>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</si>
  <si>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</si>
  <si>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</si>
  <si>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</si>
  <si>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</si>
  <si>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</si>
  <si>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</si>
  <si>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</si>
  <si>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</si>
  <si>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</si>
  <si>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</si>
  <si>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</si>
  <si>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</si>
  <si>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</si>
  <si>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</si>
  <si>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</si>
  <si>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</si>
  <si>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</si>
  <si>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</si>
  <si>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</si>
  <si>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</si>
  <si>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</si>
  <si>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</si>
  <si>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</si>
  <si>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</si>
  <si>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</si>
  <si>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</si>
  <si>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</si>
  <si>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</si>
  <si>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</si>
  <si>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</si>
  <si>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</si>
  <si>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</si>
  <si>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</si>
  <si>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</si>
  <si>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</si>
  <si>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</si>
  <si>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</si>
  <si>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</si>
  <si>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</si>
  <si>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</si>
  <si>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</si>
  <si>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</si>
  <si>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</si>
  <si>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</si>
  <si>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</si>
  <si>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</si>
  <si>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</si>
  <si>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</si>
  <si>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</si>
  <si>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</si>
  <si>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</si>
  <si>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</si>
  <si>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</si>
  <si>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</si>
  <si>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</si>
  <si>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</si>
  <si>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</si>
  <si>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</si>
  <si>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</si>
  <si>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</si>
  <si>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</si>
  <si>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</si>
  <si>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</si>
  <si>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</si>
  <si>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</si>
  <si>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</si>
  <si>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</si>
  <si>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</si>
  <si>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</si>
  <si>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</si>
  <si>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</si>
  <si>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</si>
  <si>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</si>
  <si>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</si>
  <si>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</si>
  <si>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</si>
  <si>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</si>
  <si>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</si>
  <si>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</si>
  <si>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</si>
  <si>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</si>
  <si>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</si>
  <si>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</si>
  <si>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</si>
  <si>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</si>
  <si>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</si>
  <si>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</si>
  <si>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</si>
  <si>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</si>
  <si>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</si>
  <si>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</si>
  <si>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</si>
  <si>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</si>
  <si>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</si>
  <si>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</si>
  <si>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</si>
  <si>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</si>
  <si>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</si>
  <si>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</si>
  <si>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</si>
  <si>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</si>
  <si>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</si>
  <si>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</si>
  <si>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</si>
  <si>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</si>
  <si>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</si>
  <si>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</si>
  <si>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</si>
  <si>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</si>
  <si>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</si>
  <si>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</si>
  <si>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</si>
  <si>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</si>
  <si>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</si>
  <si>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</si>
  <si>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</si>
  <si>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</si>
  <si>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</si>
  <si>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</si>
  <si>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</si>
  <si>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</si>
  <si>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</si>
  <si>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</si>
  <si>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</si>
  <si>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</si>
  <si>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</si>
  <si>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</si>
  <si>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</si>
  <si>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</si>
  <si>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</si>
  <si>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</si>
  <si>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</si>
  <si>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</si>
  <si>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</si>
  <si>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</si>
  <si>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</si>
  <si>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</si>
  <si>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</si>
  <si>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</si>
  <si>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</si>
  <si>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</si>
  <si>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</si>
  <si>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</si>
  <si>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</si>
  <si>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</si>
  <si>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</si>
  <si>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</si>
  <si>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</si>
  <si>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</si>
  <si>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</si>
  <si>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</si>
  <si>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</si>
  <si>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</si>
  <si>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</si>
  <si>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</si>
  <si>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</si>
  <si>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</si>
  <si>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</si>
  <si>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</si>
  <si>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</si>
  <si>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</si>
  <si>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</si>
  <si>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</si>
  <si>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</si>
  <si>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</si>
  <si>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</si>
  <si>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</si>
  <si>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</si>
  <si>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</si>
  <si>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</si>
  <si>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</si>
  <si>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</si>
  <si>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</si>
  <si>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</si>
  <si>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</si>
  <si>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</si>
  <si>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</si>
  <si>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</si>
  <si>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</si>
  <si>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</si>
  <si>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</si>
  <si>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</si>
  <si>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</si>
  <si>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</si>
  <si>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</si>
  <si>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</si>
  <si>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</si>
  <si>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</si>
  <si>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</si>
  <si>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</si>
  <si>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</si>
  <si>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</si>
  <si>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</si>
  <si>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</si>
  <si>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</si>
  <si>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</si>
  <si>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</si>
  <si>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</si>
  <si>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</si>
  <si>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</si>
  <si>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</si>
  <si>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</si>
  <si>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</si>
  <si>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</si>
  <si>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</si>
  <si>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</si>
  <si>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</si>
  <si>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</si>
  <si>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</si>
  <si>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</si>
  <si>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</si>
  <si>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</si>
  <si>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</si>
  <si>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</si>
  <si>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</si>
  <si>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</si>
  <si>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</si>
  <si>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</si>
  <si>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</si>
  <si>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</si>
  <si>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</si>
  <si>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</si>
  <si>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</si>
  <si>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</si>
  <si>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</si>
  <si>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</si>
  <si>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</si>
  <si>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</si>
  <si>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</si>
  <si>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</si>
  <si>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</si>
  <si>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</si>
  <si>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</si>
  <si>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</si>
  <si>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</si>
  <si>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</si>
  <si>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</si>
  <si>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</si>
  <si>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</si>
  <si>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</si>
  <si>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</si>
  <si>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</si>
  <si>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</si>
  <si>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</si>
  <si>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</si>
  <si>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</si>
  <si>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</si>
  <si>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</si>
  <si>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</si>
  <si>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</si>
  <si>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</si>
  <si>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</si>
  <si>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</si>
  <si>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</si>
  <si>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</si>
  <si>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</si>
  <si>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</si>
  <si>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</si>
  <si>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</si>
  <si>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</si>
  <si>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</si>
  <si>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</si>
  <si>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</si>
  <si>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</si>
  <si>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</si>
  <si>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</si>
  <si>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</si>
  <si>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</si>
  <si>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</si>
  <si>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</si>
  <si>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</si>
  <si>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</si>
  <si>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</si>
  <si>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</si>
  <si>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</si>
  <si>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</si>
  <si>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</si>
  <si>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</si>
  <si>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</si>
  <si>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</si>
  <si>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</si>
  <si>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</si>
  <si>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</si>
  <si>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</si>
  <si>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</si>
  <si>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</si>
  <si>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</si>
  <si>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</si>
  <si>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</si>
  <si>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</si>
  <si>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</si>
  <si>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</si>
  <si>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</si>
  <si>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</si>
  <si>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</si>
  <si>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</si>
  <si>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</si>
  <si>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</si>
  <si>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</si>
  <si>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</si>
  <si>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</si>
  <si>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</si>
  <si>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</si>
  <si>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</si>
  <si>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</si>
  <si>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</si>
  <si>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</si>
  <si>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</si>
  <si>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</si>
  <si>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</si>
  <si>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</si>
  <si>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</si>
  <si>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</si>
  <si>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</si>
  <si>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</si>
  <si>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</si>
  <si>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</si>
  <si>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</si>
  <si>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</si>
  <si>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</si>
  <si>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</si>
  <si>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</si>
  <si>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</si>
  <si>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</si>
  <si>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</si>
  <si>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</si>
  <si>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</si>
  <si>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</si>
  <si>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</si>
  <si>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</si>
  <si>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</si>
  <si>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</si>
  <si>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</si>
  <si>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</si>
  <si>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</si>
  <si>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</si>
  <si>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</si>
  <si>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</si>
  <si>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</si>
  <si>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</si>
  <si>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</si>
  <si>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</si>
  <si>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</si>
  <si>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</si>
  <si>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</si>
  <si>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</si>
  <si>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</si>
  <si>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</si>
  <si>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</si>
  <si>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</si>
  <si>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</si>
  <si>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</si>
  <si>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</si>
  <si>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</si>
  <si>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</si>
  <si>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</si>
  <si>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</si>
  <si>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</si>
  <si>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</si>
  <si>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</si>
  <si>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</si>
  <si>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</si>
  <si>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</si>
  <si>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</si>
  <si>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</si>
  <si>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</si>
  <si>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</si>
  <si>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</si>
  <si>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</si>
  <si>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</si>
  <si>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</si>
  <si>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</si>
  <si>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</si>
  <si>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</si>
  <si>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</si>
  <si>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</si>
  <si>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</si>
  <si>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</si>
  <si>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</si>
  <si>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</si>
  <si>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</si>
  <si>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</si>
  <si>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</si>
  <si>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</si>
  <si>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</si>
  <si>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</si>
  <si>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</si>
  <si>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</si>
  <si>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</si>
  <si>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</si>
  <si>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</si>
  <si>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</si>
  <si>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</si>
  <si>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</si>
  <si>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</si>
  <si>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</si>
  <si>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</si>
  <si>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</si>
  <si>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</si>
  <si>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</si>
  <si>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</si>
  <si>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</si>
  <si>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</si>
  <si>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</si>
  <si>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</si>
  <si>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</si>
  <si>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</si>
  <si>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</si>
  <si>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</si>
  <si>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</si>
  <si>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</si>
  <si>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</si>
  <si>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</si>
  <si>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</si>
  <si>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</si>
  <si>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</si>
  <si>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</si>
  <si>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</si>
  <si>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</si>
  <si>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</si>
  <si>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</si>
  <si>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</si>
  <si>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</si>
  <si>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</si>
  <si>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</si>
  <si>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</si>
  <si>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</si>
  <si>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</si>
  <si>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</si>
  <si>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</si>
  <si>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</si>
  <si>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</si>
  <si>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</si>
  <si>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</si>
  <si>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</si>
  <si>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</si>
  <si>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</si>
  <si>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</si>
  <si>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</si>
  <si>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</si>
  <si>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</si>
  <si>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</si>
  <si>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</si>
  <si>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</si>
  <si>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</si>
  <si>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</si>
  <si>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</si>
  <si>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</si>
  <si>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</si>
  <si>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</si>
  <si>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</si>
  <si>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</si>
  <si>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</si>
  <si>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</si>
  <si>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</si>
  <si>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</si>
  <si>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</si>
  <si>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</si>
  <si>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</si>
  <si>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</si>
  <si>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</si>
  <si>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</si>
  <si>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</si>
  <si>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</si>
  <si>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</si>
  <si>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</si>
  <si>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</si>
  <si>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</si>
  <si>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</si>
  <si>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</si>
  <si>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</si>
  <si>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</si>
  <si>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</si>
  <si>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</si>
  <si>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</si>
  <si>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</si>
  <si>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</si>
  <si>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</si>
  <si>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</si>
  <si>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</si>
  <si>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</si>
  <si>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</si>
  <si>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</si>
  <si>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</si>
  <si>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</si>
  <si>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</si>
  <si>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</si>
  <si>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</si>
  <si>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</si>
  <si>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</si>
  <si>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</si>
  <si>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</si>
  <si>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</si>
  <si>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</si>
  <si>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</si>
  <si>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</si>
  <si>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</si>
  <si>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</si>
  <si>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</si>
  <si>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</si>
  <si>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</si>
  <si>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</si>
  <si>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</si>
  <si>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</si>
  <si>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</si>
  <si>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</si>
  <si>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</si>
  <si>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</si>
  <si>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</si>
  <si>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</si>
  <si>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</si>
  <si>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</si>
  <si>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</si>
  <si>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</si>
  <si>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</si>
  <si>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</si>
  <si>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</si>
  <si>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</si>
  <si>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</si>
  <si>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</si>
  <si>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</si>
  <si>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</si>
  <si>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</si>
  <si>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</si>
  <si>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</si>
  <si>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</si>
  <si>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</si>
  <si>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</si>
  <si>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</si>
  <si>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</si>
  <si>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</si>
  <si>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</si>
  <si>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</si>
  <si>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</si>
  <si>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</si>
  <si>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</si>
  <si>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</si>
  <si>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</si>
  <si>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</si>
  <si>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</si>
  <si>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</si>
  <si>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</si>
  <si>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</si>
  <si>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</si>
  <si>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</si>
  <si>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</si>
  <si>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</si>
  <si>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</si>
  <si>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</si>
  <si>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</si>
  <si>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</si>
  <si>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</si>
  <si>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</si>
  <si>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</si>
  <si>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</si>
  <si>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</si>
  <si>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</si>
  <si>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</si>
  <si>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</si>
  <si>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</si>
  <si>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</si>
  <si>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</si>
  <si>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</si>
  <si>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</si>
  <si>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</si>
  <si>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</si>
  <si>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</si>
  <si>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</si>
  <si>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</si>
  <si>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</si>
  <si>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</si>
  <si>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</si>
  <si>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</si>
  <si>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</si>
  <si>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</si>
  <si>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</si>
  <si>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</si>
  <si>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</si>
  <si>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</si>
  <si>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</si>
  <si>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</si>
  <si>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</si>
  <si>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</si>
  <si>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</si>
  <si>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</si>
  <si>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</si>
  <si>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</si>
  <si>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</si>
  <si>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</si>
  <si>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</si>
  <si>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</si>
  <si>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</si>
  <si>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</si>
  <si>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</si>
  <si>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</si>
  <si>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</si>
  <si>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</si>
  <si>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</si>
  <si>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</si>
  <si>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</si>
  <si>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</si>
  <si>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</si>
  <si>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</si>
  <si>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</si>
  <si>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</si>
  <si>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</si>
  <si>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</si>
  <si>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</si>
  <si>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</si>
  <si>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</si>
  <si>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</si>
  <si>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</si>
  <si>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</si>
  <si>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</si>
  <si>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</si>
  <si>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</si>
  <si>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</si>
  <si>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</si>
  <si>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</si>
  <si>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</si>
  <si>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</si>
  <si>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</si>
  <si>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</si>
  <si>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</si>
  <si>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</si>
  <si>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</si>
  <si>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</si>
  <si>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</si>
  <si>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</si>
  <si>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</si>
  <si>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</si>
  <si>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</si>
  <si>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</si>
  <si>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</si>
  <si>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</si>
  <si>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</si>
  <si>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</si>
  <si>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</si>
  <si>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</si>
  <si>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</si>
  <si>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</si>
  <si>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</si>
  <si>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</si>
  <si>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</si>
  <si>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</si>
  <si>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</si>
  <si>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</si>
  <si>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</si>
  <si>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</si>
  <si>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</si>
  <si>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</si>
  <si>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</si>
  <si>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</si>
  <si>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</si>
  <si>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</si>
  <si>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</si>
  <si>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</si>
  <si>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</si>
  <si>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</si>
  <si>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</si>
  <si>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</si>
  <si>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</si>
  <si>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</si>
  <si>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</si>
  <si>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</si>
  <si>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</si>
  <si>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</si>
  <si>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</si>
  <si>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</si>
  <si>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</si>
  <si>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</si>
  <si>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</si>
  <si>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</si>
  <si>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</si>
  <si>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</si>
  <si>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</si>
  <si>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</si>
  <si>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</si>
  <si>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</si>
  <si>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</si>
  <si>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</si>
  <si>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</si>
  <si>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</si>
  <si>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</si>
  <si>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</si>
  <si>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</si>
  <si>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</si>
  <si>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</si>
  <si>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</si>
  <si>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</si>
  <si>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</si>
  <si>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</si>
  <si>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</si>
  <si>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</si>
  <si>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</si>
  <si>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</si>
  <si>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</si>
  <si>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</si>
  <si>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</si>
  <si>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</si>
  <si>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</si>
  <si>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</si>
  <si>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</si>
  <si>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</si>
  <si>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</si>
  <si>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</si>
  <si>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</si>
  <si>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</si>
  <si>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</si>
  <si>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</si>
  <si>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</si>
  <si>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</si>
  <si>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</si>
  <si>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</si>
  <si>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</si>
  <si>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</si>
  <si>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</si>
  <si>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</si>
  <si>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</si>
  <si>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</si>
  <si>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</si>
  <si>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</si>
  <si>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</si>
  <si>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</si>
  <si>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</si>
  <si>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</si>
  <si>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</si>
  <si>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</si>
  <si>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</si>
  <si>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</si>
  <si>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</si>
  <si>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</si>
  <si>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</si>
  <si>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</si>
  <si>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</si>
  <si>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</si>
  <si>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</si>
  <si>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</si>
  <si>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</si>
  <si>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</si>
  <si>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</si>
  <si>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</si>
  <si>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</si>
  <si>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</si>
  <si>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</si>
  <si>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</si>
  <si>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</si>
  <si>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</si>
  <si>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</si>
  <si>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</si>
  <si>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</si>
  <si>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</si>
  <si>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</si>
  <si>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</si>
  <si>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</si>
  <si>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</si>
  <si>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</si>
  <si>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</si>
  <si>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</si>
  <si>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</si>
  <si>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</si>
  <si>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</si>
  <si>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</si>
  <si>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</si>
  <si>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</si>
  <si>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</si>
  <si>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</si>
  <si>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</si>
  <si>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</si>
  <si>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</si>
  <si>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</si>
  <si>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</si>
  <si>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</si>
  <si>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</si>
  <si>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</si>
  <si>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</si>
  <si>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</si>
  <si>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</si>
  <si>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</si>
  <si>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</si>
  <si>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</si>
  <si>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</si>
  <si>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</si>
  <si>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</si>
  <si>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</si>
  <si>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</si>
  <si>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</si>
  <si>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</si>
  <si>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</si>
  <si>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</si>
  <si>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</si>
  <si>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</si>
  <si>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</si>
  <si>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</si>
  <si>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</si>
  <si>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</si>
  <si>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</si>
  <si>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</si>
  <si>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</si>
  <si>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</si>
  <si>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</si>
  <si>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</si>
  <si>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</si>
  <si>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</si>
  <si>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</si>
  <si>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</si>
  <si>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</si>
  <si>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</si>
  <si>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</si>
  <si>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</si>
  <si>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</si>
  <si>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</si>
  <si>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</si>
  <si>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</si>
  <si>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</si>
  <si>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</si>
  <si>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</si>
  <si>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</si>
  <si>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</si>
  <si>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</si>
  <si>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</si>
  <si>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</si>
  <si>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</si>
  <si>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</si>
  <si>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</si>
  <si>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</si>
  <si>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</si>
  <si>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</si>
  <si>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</si>
  <si>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</si>
  <si>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</si>
  <si>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</si>
  <si>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</si>
  <si>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</si>
  <si>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</si>
  <si>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</si>
  <si>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</si>
  <si>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</si>
  <si>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</si>
  <si>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</si>
  <si>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</si>
  <si>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</si>
  <si>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</si>
  <si>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</si>
  <si>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</si>
  <si>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</si>
  <si>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</si>
  <si>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</si>
  <si>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</si>
  <si>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</si>
  <si>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</si>
  <si>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</si>
  <si>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</si>
  <si>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</si>
  <si>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</si>
  <si>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</si>
  <si>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</si>
  <si>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</si>
  <si>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</si>
  <si>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</si>
  <si>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</si>
  <si>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</si>
  <si>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</si>
  <si>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</si>
  <si>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</si>
  <si>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</si>
  <si>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</si>
  <si>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</si>
  <si>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</si>
  <si>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</si>
  <si>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</si>
  <si>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</si>
  <si>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</si>
  <si>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</si>
  <si>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</si>
  <si>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</si>
  <si>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</si>
  <si>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</si>
  <si>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</si>
  <si>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</si>
  <si>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</si>
  <si>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</si>
  <si>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</si>
  <si>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</si>
  <si>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</si>
  <si>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</si>
  <si>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</si>
  <si>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</si>
  <si>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</si>
  <si>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</si>
  <si>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</si>
  <si>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</si>
  <si>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</si>
  <si>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</si>
  <si>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</si>
  <si>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</si>
  <si>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</si>
  <si>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</si>
  <si>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</si>
  <si>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</si>
  <si>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</si>
  <si>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</si>
  <si>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</si>
  <si>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</si>
  <si>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</si>
  <si>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</si>
  <si>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</si>
  <si>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</si>
  <si>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</si>
  <si>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</si>
  <si>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</si>
  <si>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</si>
  <si>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</si>
  <si>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</si>
  <si>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</si>
  <si>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</si>
  <si>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</si>
  <si>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</si>
  <si>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</si>
  <si>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</si>
  <si>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</si>
  <si>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</si>
  <si>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</si>
  <si>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</si>
  <si>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</si>
  <si>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</si>
  <si>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</si>
  <si>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</si>
  <si>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</si>
  <si>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</si>
  <si>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</si>
  <si>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</si>
  <si>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</si>
  <si>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</si>
  <si>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</si>
  <si>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</si>
  <si>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</si>
  <si>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</si>
  <si>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</si>
  <si>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</si>
  <si>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</si>
  <si>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</si>
  <si>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</si>
  <si>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</si>
  <si>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</si>
  <si>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</si>
  <si>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</si>
  <si>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</si>
  <si>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</si>
  <si>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</si>
  <si>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</si>
  <si>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</si>
  <si>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</si>
  <si>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</si>
  <si>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</si>
  <si>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</si>
  <si>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</si>
  <si>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</si>
  <si>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</si>
  <si>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</si>
  <si>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</si>
  <si>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</si>
  <si>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</si>
  <si>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</si>
  <si>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</si>
  <si>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</si>
  <si>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</si>
  <si>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</si>
  <si>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</si>
  <si>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</si>
  <si>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</si>
  <si>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</si>
  <si>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</si>
  <si>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</si>
  <si>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</si>
  <si>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</si>
  <si>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</si>
  <si>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</si>
  <si>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</si>
  <si>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</si>
  <si>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</si>
  <si>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</si>
  <si>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</si>
  <si>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</si>
  <si>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</si>
  <si>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</si>
  <si>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</si>
  <si>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</si>
  <si>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</si>
  <si>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</si>
  <si>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</si>
  <si>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</si>
  <si>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</si>
  <si>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</si>
  <si>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</si>
  <si>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</si>
  <si>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</si>
  <si>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</si>
  <si>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</si>
  <si>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</si>
  <si>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</si>
  <si>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</si>
  <si>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</si>
  <si>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</si>
  <si>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</si>
  <si>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</si>
  <si>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</si>
  <si>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</si>
  <si>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</si>
  <si>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</si>
  <si>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</si>
  <si>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</si>
  <si>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</si>
  <si>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</si>
  <si>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</si>
  <si>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</si>
  <si>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</si>
  <si>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</si>
  <si>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</si>
  <si>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</si>
  <si>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</si>
  <si>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</si>
  <si>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</si>
  <si>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</si>
  <si>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</si>
  <si>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</si>
  <si>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</si>
  <si>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</si>
  <si>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</si>
  <si>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</si>
  <si>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</si>
  <si>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</si>
  <si>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</si>
  <si>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</si>
  <si>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</si>
  <si>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</si>
  <si>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</si>
  <si>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</si>
  <si>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</si>
  <si>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</si>
  <si>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</si>
  <si>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</si>
  <si>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</si>
  <si>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</si>
  <si>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</si>
  <si>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</si>
  <si>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</si>
  <si>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</si>
  <si>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</si>
  <si>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</si>
  <si>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</si>
  <si>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</si>
  <si>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</si>
  <si>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</si>
  <si>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</si>
  <si>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</si>
  <si>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</si>
  <si>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</si>
  <si>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</si>
  <si>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</si>
  <si>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</si>
  <si>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</si>
  <si>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</si>
  <si>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</si>
  <si>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</si>
  <si>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</si>
  <si>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</si>
  <si>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</si>
  <si>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</si>
  <si>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</si>
  <si>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</si>
  <si>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</si>
  <si>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</si>
  <si>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</si>
  <si>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</si>
  <si>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</si>
  <si>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</si>
  <si>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</si>
  <si>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</si>
  <si>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</si>
  <si>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</si>
  <si>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</si>
  <si>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</si>
  <si>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</si>
  <si>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</si>
  <si>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</si>
  <si>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</si>
  <si>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</si>
  <si>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</si>
  <si>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</si>
  <si>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</si>
  <si>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</si>
  <si>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</si>
  <si>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</si>
  <si>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</si>
  <si>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</si>
  <si>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</si>
  <si>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</si>
  <si>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</si>
  <si>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</si>
  <si>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</si>
  <si>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</si>
  <si>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</si>
  <si>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</si>
  <si>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</si>
  <si>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</si>
  <si>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</si>
  <si>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</si>
  <si>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</si>
  <si>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</si>
  <si>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</si>
  <si>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</si>
  <si>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</si>
  <si>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</si>
  <si>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</si>
  <si>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</si>
  <si>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</si>
  <si>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</si>
  <si>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</si>
  <si>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</si>
  <si>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</si>
  <si>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</si>
  <si>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</si>
  <si>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</si>
  <si>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</si>
  <si>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</si>
  <si>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</si>
  <si>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</si>
  <si>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</si>
  <si>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</si>
  <si>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</si>
  <si>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</si>
  <si>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</si>
  <si>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</si>
  <si>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</si>
  <si>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</si>
  <si>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</si>
  <si>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</si>
  <si>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</si>
  <si>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</si>
  <si>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</si>
  <si>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</si>
  <si>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</si>
  <si>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</si>
  <si>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</si>
  <si>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</si>
  <si>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</si>
  <si>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</si>
  <si>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</si>
  <si>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</si>
  <si>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</si>
  <si>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</si>
  <si>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</si>
  <si>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</si>
  <si>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</si>
  <si>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</si>
  <si>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</si>
  <si>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</si>
  <si>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</si>
  <si>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</si>
  <si>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</si>
  <si>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</si>
  <si>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</si>
  <si>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</si>
  <si>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</si>
  <si>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</si>
  <si>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</si>
  <si>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</si>
  <si>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</si>
  <si>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</si>
  <si>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</si>
  <si>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</si>
  <si>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</si>
  <si>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</si>
  <si>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</si>
  <si>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</si>
  <si>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</si>
  <si>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</si>
  <si>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</si>
  <si>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</si>
  <si>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</si>
  <si>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</si>
  <si>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</si>
  <si>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</si>
  <si>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</si>
  <si>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</si>
  <si>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</si>
  <si>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</si>
  <si>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</si>
  <si>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</si>
  <si>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</si>
  <si>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</si>
  <si>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</si>
  <si>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</si>
  <si>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</si>
  <si>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</si>
  <si>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</si>
  <si>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</si>
  <si>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</si>
  <si>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</si>
  <si>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</si>
  <si>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</si>
  <si>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</si>
  <si>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</si>
  <si>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</si>
  <si>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</si>
  <si>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</si>
  <si>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</si>
  <si>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</si>
  <si>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</si>
  <si>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</si>
  <si>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</si>
  <si>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</si>
  <si>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</si>
  <si>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</si>
  <si>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</si>
  <si>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</si>
  <si>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</si>
  <si>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</si>
  <si>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</si>
  <si>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</si>
  <si>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</si>
  <si>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</si>
  <si>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</si>
  <si>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</si>
  <si>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</si>
  <si>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</si>
  <si>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</si>
  <si>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</si>
  <si>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</si>
  <si>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</si>
  <si>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</si>
  <si>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</si>
  <si>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</si>
  <si>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</si>
  <si>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</si>
  <si>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</si>
  <si>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</si>
  <si>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</si>
  <si>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</si>
  <si>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</si>
  <si>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</si>
  <si>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</si>
  <si>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</si>
  <si>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</si>
  <si>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</si>
  <si>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</si>
  <si>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</si>
  <si>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</si>
  <si>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</si>
  <si>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</si>
  <si>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</si>
  <si>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</si>
  <si>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</si>
  <si>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</si>
  <si>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</si>
  <si>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</si>
  <si>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</si>
  <si>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</si>
  <si>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</si>
  <si>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</si>
  <si>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</si>
  <si>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</si>
  <si>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</si>
  <si>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</si>
  <si>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</si>
  <si>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</si>
  <si>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</si>
  <si>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</si>
  <si>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</si>
  <si>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</si>
  <si>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</si>
  <si>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</si>
  <si>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</si>
  <si>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</si>
  <si>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</si>
  <si>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</si>
  <si>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</si>
  <si>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</si>
  <si>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</si>
  <si>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</si>
  <si>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</si>
  <si>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</si>
  <si>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</si>
  <si>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</si>
  <si>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</si>
  <si>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</si>
  <si>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</si>
  <si>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</si>
  <si>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</si>
  <si>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</si>
  <si>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</si>
  <si>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</si>
  <si>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</si>
  <si>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</si>
  <si>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</si>
  <si>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</si>
  <si>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</si>
  <si>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</si>
  <si>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</si>
  <si>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</si>
  <si>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</si>
  <si>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</si>
  <si>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</si>
  <si>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</si>
  <si>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</si>
  <si>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</si>
  <si>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</si>
  <si>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</si>
  <si>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</si>
  <si>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</si>
  <si>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</si>
  <si>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</si>
  <si>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</si>
  <si>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</si>
  <si>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</si>
  <si>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</si>
  <si>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</si>
  <si>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</si>
  <si>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</si>
  <si>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</si>
  <si>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</si>
  <si>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</si>
  <si>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</si>
  <si>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</si>
  <si>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</si>
  <si>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</si>
  <si>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</si>
  <si>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</si>
  <si>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</si>
  <si>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</si>
  <si>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</si>
  <si>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</si>
  <si>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</si>
  <si>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</si>
  <si>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</si>
  <si>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</si>
  <si>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</si>
  <si>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</si>
  <si>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</si>
  <si>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</si>
  <si>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</si>
  <si>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</si>
  <si>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</si>
  <si>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</si>
  <si>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</si>
  <si>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</si>
  <si>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</si>
  <si>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</si>
  <si>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</si>
  <si>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</si>
  <si>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</si>
  <si>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</si>
  <si>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</si>
  <si>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</si>
  <si>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</si>
  <si>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</si>
  <si>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</si>
  <si>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</si>
  <si>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</si>
  <si>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</si>
  <si>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</si>
  <si>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</si>
  <si>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</si>
  <si>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</si>
  <si>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</si>
  <si>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</si>
  <si>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</si>
  <si>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</si>
  <si>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</si>
  <si>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</si>
  <si>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</si>
  <si>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</si>
  <si>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</si>
  <si>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</si>
  <si>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</si>
  <si>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</si>
  <si>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</si>
  <si>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</si>
  <si>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</si>
  <si>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</si>
  <si>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</si>
  <si>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</si>
  <si>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</si>
  <si>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</si>
  <si>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</si>
  <si>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</si>
  <si>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</si>
  <si>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</si>
  <si>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</si>
  <si>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</si>
  <si>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</si>
  <si>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</si>
  <si>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</si>
  <si>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</si>
  <si>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</si>
  <si>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</si>
  <si>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</si>
  <si>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</si>
  <si>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</si>
  <si>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</si>
  <si>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</si>
  <si>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</si>
  <si>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</si>
  <si>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</si>
  <si>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</si>
  <si>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</si>
  <si>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</si>
  <si>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</si>
  <si>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</si>
  <si>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</si>
  <si>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</si>
  <si>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</si>
  <si>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</si>
  <si>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</si>
  <si>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</si>
  <si>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</si>
  <si>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</si>
  <si>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</si>
  <si>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</si>
  <si>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</si>
  <si>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</si>
  <si>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</si>
  <si>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</si>
  <si>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</si>
  <si>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</si>
  <si>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</si>
  <si>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</si>
  <si>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</si>
  <si>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</si>
  <si>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</si>
  <si>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</si>
  <si>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</si>
  <si>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</si>
  <si>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</si>
  <si>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</si>
  <si>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</si>
  <si>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</si>
  <si>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</si>
  <si>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</si>
  <si>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</si>
  <si>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</si>
  <si>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</si>
  <si>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</si>
  <si>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</si>
  <si>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</si>
  <si>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</si>
  <si>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</si>
  <si>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</si>
  <si>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</si>
  <si>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</si>
  <si>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</si>
  <si>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</si>
  <si>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</si>
  <si>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</si>
  <si>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</si>
  <si>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</si>
  <si>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</si>
  <si>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</si>
  <si>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</si>
  <si>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</si>
  <si>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</si>
  <si>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</si>
  <si>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</si>
  <si>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</si>
  <si>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</si>
  <si>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</si>
  <si>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</si>
  <si>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</si>
  <si>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</si>
  <si>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</si>
  <si>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</si>
  <si>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</si>
  <si>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</si>
  <si>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</si>
  <si>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</si>
  <si>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</si>
  <si>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</si>
  <si>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</si>
  <si>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</si>
  <si>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</si>
  <si>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</si>
  <si>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</si>
  <si>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</si>
  <si>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</si>
  <si>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</si>
  <si>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</si>
  <si>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</si>
  <si>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</si>
  <si>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</si>
  <si>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</si>
  <si>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</si>
  <si>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</si>
  <si>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</si>
  <si>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</si>
  <si>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</si>
  <si>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</si>
  <si>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</si>
  <si>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</si>
  <si>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</si>
  <si>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</si>
  <si>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</si>
  <si>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</si>
  <si>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</si>
  <si>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</si>
  <si>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</si>
  <si>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</si>
  <si>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</si>
  <si>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</si>
  <si>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</si>
  <si>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</si>
  <si>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</si>
  <si>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</si>
  <si>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</si>
  <si>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</si>
  <si>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</si>
  <si>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</si>
  <si>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</si>
  <si>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</si>
  <si>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</si>
  <si>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</si>
  <si>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</si>
  <si>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</si>
  <si>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</si>
  <si>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</si>
  <si>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</si>
  <si>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</si>
  <si>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</si>
  <si>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</si>
  <si>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</si>
  <si>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</si>
  <si>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</si>
  <si>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</si>
  <si>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</si>
  <si>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</si>
  <si>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</si>
  <si>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</si>
  <si>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</si>
  <si>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</si>
  <si>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</si>
  <si>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</si>
  <si>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</si>
  <si>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</si>
  <si>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</si>
  <si>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</si>
  <si>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</si>
  <si>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</si>
  <si>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</si>
  <si>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</si>
  <si>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</si>
  <si>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</si>
  <si>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</si>
  <si>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</si>
  <si>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</si>
  <si>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</si>
  <si>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</si>
  <si>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</si>
  <si>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</si>
  <si>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</si>
  <si>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</si>
  <si>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</si>
  <si>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</si>
  <si>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</si>
  <si>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</si>
  <si>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</si>
  <si>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</si>
  <si>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</si>
  <si>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</si>
  <si>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</si>
  <si>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</si>
  <si>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</si>
  <si>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</si>
  <si>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</si>
  <si>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</si>
  <si>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</si>
  <si>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</si>
  <si>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</si>
  <si>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</si>
  <si>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</si>
  <si>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</si>
  <si>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</si>
  <si>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</si>
  <si>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</si>
  <si>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</si>
  <si>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</si>
  <si>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</si>
  <si>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</si>
  <si>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</si>
  <si>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</si>
  <si>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</si>
  <si>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</si>
  <si>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</si>
  <si>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</si>
  <si>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</si>
  <si>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</si>
  <si>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</si>
  <si>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</si>
  <si>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</si>
  <si>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</si>
  <si>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</si>
  <si>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</si>
  <si>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</si>
  <si>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</si>
  <si>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</si>
  <si>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</si>
  <si>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</si>
  <si>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</si>
  <si>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</si>
  <si>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</si>
  <si>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</si>
  <si>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</si>
  <si>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</si>
  <si>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</si>
  <si>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</si>
  <si>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</si>
  <si>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</si>
  <si>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</si>
  <si>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</si>
  <si>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</si>
  <si>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</si>
  <si>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</si>
  <si>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</si>
  <si>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</si>
  <si>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</si>
  <si>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</si>
  <si>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</si>
  <si>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</si>
  <si>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</si>
  <si>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</si>
  <si>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</si>
  <si>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</si>
  <si>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</si>
  <si>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</si>
  <si>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</si>
  <si>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</si>
  <si>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</si>
  <si>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</si>
  <si>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</si>
  <si>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</si>
  <si>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</si>
  <si>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</si>
  <si>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</si>
  <si>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</si>
  <si>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</si>
  <si>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</si>
  <si>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</si>
  <si>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</si>
  <si>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</si>
  <si>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</si>
  <si>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</si>
  <si>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</si>
  <si>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</si>
  <si>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</si>
  <si>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</si>
  <si>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</si>
  <si>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</si>
  <si>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</si>
  <si>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</si>
  <si>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</si>
  <si>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</si>
  <si>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</si>
  <si>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</si>
  <si>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</si>
  <si>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</si>
  <si>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</si>
  <si>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</si>
  <si>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</si>
  <si>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</si>
  <si>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</si>
  <si>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</si>
  <si>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</si>
  <si>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</si>
  <si>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</si>
  <si>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</si>
  <si>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</si>
  <si>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</si>
  <si>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</si>
  <si>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</si>
  <si>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</si>
  <si>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</si>
  <si>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</si>
  <si>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</si>
  <si>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</si>
  <si>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</si>
  <si>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</si>
  <si>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</si>
  <si>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</si>
  <si>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</si>
  <si>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</si>
  <si>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</si>
  <si>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</si>
  <si>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</si>
  <si>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</si>
  <si>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</si>
  <si>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</si>
  <si>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</si>
  <si>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</si>
  <si>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</si>
  <si>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</si>
  <si>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</si>
  <si>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</si>
  <si>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</si>
  <si>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</si>
  <si>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</si>
  <si>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</si>
  <si>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</si>
  <si>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</si>
  <si>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</si>
  <si>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</si>
  <si>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</si>
  <si>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</si>
  <si>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</si>
  <si>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</si>
  <si>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</si>
  <si>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</si>
  <si>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</si>
  <si>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</si>
  <si>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</si>
  <si>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</si>
  <si>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</si>
  <si>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</si>
  <si>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</si>
  <si>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</si>
  <si>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</si>
  <si>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</si>
  <si>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</si>
  <si>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</si>
  <si>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</si>
  <si>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</si>
  <si>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</si>
  <si>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</si>
  <si>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</si>
  <si>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</si>
  <si>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</si>
  <si>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</si>
  <si>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</si>
  <si>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</si>
  <si>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</si>
  <si>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</si>
  <si>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</si>
  <si>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</si>
  <si>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</si>
  <si>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</si>
  <si>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</si>
  <si>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</si>
  <si>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</si>
  <si>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</si>
  <si>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</si>
  <si>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</si>
  <si>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</si>
  <si>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</si>
  <si>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</si>
  <si>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</si>
  <si>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</si>
  <si>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</si>
  <si>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</si>
  <si>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</si>
  <si>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</si>
  <si>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</si>
  <si>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</si>
  <si>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</si>
  <si>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</si>
  <si>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</si>
  <si>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</si>
  <si>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</si>
  <si>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</si>
  <si>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</si>
  <si>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</si>
  <si>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</si>
  <si>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</si>
  <si>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</si>
  <si>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</si>
  <si>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</si>
  <si>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</si>
  <si>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</si>
  <si>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</si>
  <si>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</si>
  <si>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</si>
  <si>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</si>
  <si>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</si>
  <si>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</si>
  <si>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</si>
  <si>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</si>
  <si>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</si>
  <si>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</si>
  <si>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</si>
  <si>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</si>
  <si>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</si>
  <si>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</si>
  <si>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</si>
  <si>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</si>
  <si>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</si>
  <si>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</si>
  <si>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</si>
  <si>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</si>
  <si>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</si>
  <si>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</si>
  <si>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</si>
  <si>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</si>
  <si>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</si>
  <si>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</si>
  <si>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</si>
  <si>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</si>
  <si>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</si>
  <si>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</si>
  <si>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</si>
  <si>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</si>
  <si>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</si>
  <si>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</si>
  <si>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</si>
  <si>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</si>
  <si>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</si>
  <si>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</si>
  <si>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</si>
  <si>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</si>
  <si>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</si>
  <si>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</si>
  <si>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</si>
  <si>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</si>
  <si>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</si>
  <si>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</si>
  <si>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</si>
  <si>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</si>
  <si>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</si>
  <si>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</si>
  <si>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</si>
  <si>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</si>
  <si>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</si>
  <si>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</si>
  <si>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</si>
  <si>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</si>
  <si>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</si>
  <si>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</si>
  <si>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</si>
  <si>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</si>
  <si>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</si>
  <si>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</si>
  <si>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</si>
  <si>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</si>
  <si>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</si>
  <si>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</si>
  <si>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</si>
  <si>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</si>
  <si>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</si>
  <si>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</si>
  <si>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</si>
  <si>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</si>
  <si>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</si>
  <si>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</si>
  <si>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</si>
  <si>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</si>
  <si>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</si>
  <si>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</si>
  <si>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</si>
  <si>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</si>
  <si>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</si>
  <si>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</si>
  <si>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</si>
  <si>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</si>
  <si>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</si>
  <si>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</si>
  <si>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</si>
  <si>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</si>
  <si>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</si>
  <si>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</si>
  <si>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</si>
  <si>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</si>
  <si>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</si>
  <si>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</si>
  <si>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</si>
  <si>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</si>
  <si>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</si>
  <si>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</si>
  <si>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</si>
  <si>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</si>
  <si>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</si>
  <si>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</si>
  <si>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</si>
  <si>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</si>
  <si>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</si>
  <si>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</si>
  <si>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</si>
  <si>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</si>
  <si>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</si>
  <si>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</si>
  <si>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</si>
  <si>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</si>
  <si>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</si>
  <si>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</si>
  <si>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</si>
  <si>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</si>
  <si>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</si>
  <si>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</si>
  <si>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</si>
  <si>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</si>
  <si>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</si>
  <si>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</si>
  <si>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</si>
  <si>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</si>
  <si>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</si>
  <si>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</si>
  <si>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</si>
  <si>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</si>
  <si>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</si>
  <si>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</si>
  <si>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</si>
  <si>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</si>
  <si>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</si>
  <si>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</si>
  <si>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</si>
  <si>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</si>
  <si>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</si>
  <si>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</si>
  <si>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</si>
  <si>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</si>
  <si>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</si>
  <si>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</si>
  <si>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</si>
  <si>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</si>
  <si>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</si>
  <si>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</si>
  <si>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</si>
  <si>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</si>
  <si>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</si>
  <si>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</si>
  <si>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</si>
  <si>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</si>
  <si>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</si>
  <si>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</si>
  <si>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</si>
  <si>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</si>
  <si>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</si>
  <si>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</si>
  <si>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</si>
  <si>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</si>
  <si>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</si>
  <si>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</si>
  <si>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</si>
  <si>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</si>
  <si>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</si>
  <si>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</si>
  <si>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</si>
  <si>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</si>
  <si>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</si>
  <si>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</si>
  <si>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</si>
  <si>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</si>
  <si>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</si>
  <si>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</si>
  <si>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</si>
  <si>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</si>
  <si>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</si>
  <si>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</si>
  <si>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</si>
  <si>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</si>
  <si>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</si>
  <si>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</si>
  <si>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</si>
  <si>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</si>
  <si>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</si>
  <si>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</si>
  <si>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</si>
  <si>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</si>
  <si>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</si>
  <si>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</si>
  <si>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</si>
  <si>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</si>
  <si>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</si>
  <si>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</si>
  <si>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</si>
  <si>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</si>
  <si>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</si>
  <si>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</si>
  <si>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</si>
  <si>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</si>
  <si>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</si>
  <si>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</si>
  <si>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</si>
  <si>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</si>
  <si>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</si>
  <si>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</si>
  <si>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</si>
  <si>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</si>
  <si>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</si>
  <si>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</si>
  <si>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</si>
  <si>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</si>
  <si>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</si>
  <si>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</si>
  <si>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</si>
  <si>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</si>
  <si>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</si>
  <si>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</si>
  <si>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</si>
  <si>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</si>
  <si>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</si>
  <si>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</si>
  <si>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</si>
  <si>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</si>
  <si>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</si>
  <si>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</si>
  <si>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</si>
  <si>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</si>
  <si>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</si>
  <si>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</si>
  <si>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</si>
  <si>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</si>
  <si>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</si>
  <si>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</si>
  <si>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</si>
  <si>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</si>
  <si>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</si>
  <si>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</si>
  <si>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</si>
  <si>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</si>
  <si>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</si>
  <si>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</si>
  <si>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</si>
  <si>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</si>
  <si>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</si>
  <si>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</si>
  <si>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</si>
  <si>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</si>
  <si>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</si>
  <si>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</si>
  <si>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</si>
  <si>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</si>
  <si>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</si>
  <si>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</si>
  <si>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</si>
  <si>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</si>
  <si>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</si>
  <si>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</si>
  <si>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</si>
  <si>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</si>
  <si>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</si>
  <si>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</si>
  <si>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</si>
  <si>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</si>
  <si>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</si>
  <si>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</si>
  <si>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</si>
  <si>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</si>
  <si>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</si>
  <si>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</si>
  <si>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</si>
  <si>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</si>
  <si>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</si>
  <si>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</si>
  <si>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</si>
  <si>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</si>
  <si>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</si>
  <si>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</si>
  <si>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</si>
  <si>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</si>
  <si>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</si>
  <si>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</si>
  <si>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</si>
  <si>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</si>
  <si>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</si>
  <si>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</si>
  <si>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</si>
  <si>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</si>
  <si>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</si>
  <si>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</si>
  <si>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</si>
  <si>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</si>
  <si>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</si>
  <si>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</si>
  <si>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</si>
  <si>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</si>
  <si>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</si>
  <si>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</si>
  <si>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</si>
  <si>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</si>
  <si>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</si>
  <si>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</si>
  <si>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</si>
  <si>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</si>
  <si>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</si>
  <si>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</si>
  <si>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</si>
  <si>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</si>
  <si>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</si>
  <si>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</si>
  <si>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</si>
  <si>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</si>
  <si>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</si>
  <si>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</si>
  <si>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</si>
  <si>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</si>
  <si>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</si>
  <si>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</si>
  <si>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</si>
  <si>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</si>
  <si>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</si>
  <si>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</si>
  <si>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</si>
  <si>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</si>
  <si>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</si>
  <si>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</si>
  <si>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</si>
  <si>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</si>
  <si>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</si>
  <si>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</si>
  <si>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</si>
  <si>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</si>
  <si>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</si>
  <si>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</si>
  <si>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</si>
  <si>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</si>
  <si>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</si>
  <si>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</si>
  <si>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</si>
  <si>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</si>
  <si>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</si>
  <si>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</si>
  <si>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</si>
  <si>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</si>
  <si>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</si>
  <si>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</si>
  <si>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</si>
  <si>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</si>
  <si>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</si>
  <si>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</si>
  <si>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</si>
  <si>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</si>
  <si>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</si>
  <si>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</si>
  <si>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</si>
  <si>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</si>
  <si>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</si>
  <si>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</si>
  <si>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</si>
  <si>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</si>
  <si>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</si>
  <si>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</si>
  <si>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</si>
  <si>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</si>
  <si>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</si>
  <si>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</si>
  <si>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</si>
  <si>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</si>
  <si>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</si>
  <si>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</si>
  <si>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</si>
  <si>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</si>
  <si>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</si>
  <si>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</si>
  <si>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</si>
  <si>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</si>
  <si>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</si>
  <si>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</si>
  <si>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</si>
  <si>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</si>
  <si>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</si>
  <si>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</si>
  <si>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</si>
  <si>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</si>
  <si>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</si>
  <si>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</si>
  <si>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</si>
  <si>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</si>
  <si>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</si>
  <si>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</si>
  <si>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</si>
  <si>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</si>
  <si>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</si>
  <si>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</si>
  <si>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</si>
  <si>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</si>
  <si>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</si>
  <si>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</si>
  <si>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</si>
  <si>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</si>
  <si>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</si>
  <si>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</si>
  <si>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</si>
  <si>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</si>
  <si>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</si>
  <si>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</si>
  <si>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</si>
  <si>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</si>
  <si>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</si>
  <si>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</si>
  <si>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</si>
  <si>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</si>
  <si>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</si>
  <si>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</si>
  <si>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</si>
  <si>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</si>
  <si>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</si>
  <si>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</si>
  <si>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</si>
  <si>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</si>
  <si>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</si>
  <si>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</si>
  <si>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</si>
  <si>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</si>
  <si>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</si>
  <si>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</si>
  <si>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</si>
  <si>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</si>
  <si>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</si>
  <si>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</si>
  <si>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</si>
  <si>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</si>
  <si>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</si>
  <si>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</si>
  <si>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</si>
  <si>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</si>
  <si>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</si>
  <si>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</si>
  <si>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</si>
  <si>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</si>
  <si>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</si>
  <si>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</si>
  <si>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</si>
  <si>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</si>
  <si>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</si>
  <si>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</si>
  <si>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</si>
  <si>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</si>
  <si>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</si>
  <si>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</si>
  <si>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</si>
  <si>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</si>
  <si>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</si>
  <si>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</si>
  <si>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</si>
  <si>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</si>
  <si>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</si>
  <si>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</si>
  <si>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</si>
  <si>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</si>
  <si>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</si>
  <si>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</si>
  <si>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</si>
  <si>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</si>
  <si>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</si>
  <si>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</si>
  <si>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</si>
  <si>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</si>
  <si>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</si>
  <si>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</si>
  <si>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</si>
  <si>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</si>
  <si>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</si>
  <si>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</si>
  <si>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</si>
  <si>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</si>
  <si>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</si>
  <si>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</si>
  <si>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</si>
  <si>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</si>
  <si>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</si>
  <si>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</si>
  <si>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</si>
  <si>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</si>
  <si>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</si>
  <si>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</si>
  <si>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</si>
  <si>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</si>
  <si>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</si>
  <si>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</si>
  <si>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</si>
  <si>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</si>
  <si>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</si>
  <si>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</si>
  <si>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</si>
  <si>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</si>
  <si>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</si>
  <si>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</si>
  <si>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</si>
  <si>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</si>
  <si>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</si>
  <si>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</si>
  <si>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</si>
  <si>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</si>
  <si>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</si>
  <si>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</si>
  <si>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</si>
  <si>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</si>
  <si>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</si>
  <si>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</si>
  <si>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</si>
  <si>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</si>
  <si>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</si>
  <si>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</si>
  <si>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</si>
  <si>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</si>
  <si>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</si>
  <si>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</si>
  <si>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</si>
  <si>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</si>
  <si>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</si>
  <si>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</si>
  <si>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</si>
  <si>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</si>
  <si>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</si>
  <si>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</si>
  <si>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</si>
  <si>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</si>
  <si>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</si>
  <si>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</si>
  <si>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</si>
  <si>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</si>
  <si>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</si>
  <si>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</si>
  <si>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</si>
  <si>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</si>
  <si>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</si>
  <si>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</si>
  <si>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</si>
  <si>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</si>
  <si>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</si>
  <si>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</si>
  <si>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</si>
  <si>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</si>
  <si>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</si>
  <si>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</si>
  <si>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</si>
  <si>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</si>
  <si>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</si>
  <si>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</si>
  <si>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</si>
  <si>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</si>
  <si>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</si>
  <si>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</si>
  <si>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</si>
  <si>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</si>
  <si>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</si>
  <si>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</si>
  <si>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</si>
  <si>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</si>
  <si>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</si>
  <si>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</si>
  <si>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</si>
  <si>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</si>
  <si>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</si>
  <si>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</si>
  <si>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</si>
  <si>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</si>
  <si>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</si>
  <si>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</si>
  <si>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</si>
  <si>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</si>
  <si>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</si>
  <si>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</si>
  <si>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</si>
  <si>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</si>
  <si>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</si>
  <si>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</si>
  <si>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</si>
  <si>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</si>
  <si>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</si>
  <si>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</si>
  <si>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</si>
  <si>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</si>
  <si>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</si>
  <si>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</si>
  <si>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</si>
  <si>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</si>
  <si>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</si>
  <si>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</si>
  <si>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</si>
  <si>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</si>
  <si>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</si>
  <si>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</si>
  <si>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</si>
  <si>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</si>
  <si>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</si>
  <si>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</si>
  <si>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</si>
  <si>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</si>
  <si>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</si>
  <si>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</si>
  <si>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</si>
  <si>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</si>
  <si>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</si>
  <si>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</si>
  <si>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</si>
  <si>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</si>
  <si>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</si>
  <si>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</si>
  <si>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</si>
  <si>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</si>
  <si>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</si>
  <si>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</si>
  <si>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</si>
  <si>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</si>
  <si>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</si>
  <si>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</si>
  <si>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</si>
  <si>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</si>
  <si>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</si>
  <si>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</si>
  <si>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</si>
  <si>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</si>
  <si>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</si>
  <si>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</si>
  <si>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</si>
  <si>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</si>
  <si>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</si>
  <si>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</si>
  <si>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</si>
  <si>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</si>
  <si>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</si>
  <si>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</si>
  <si>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</si>
  <si>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</si>
  <si>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</si>
  <si>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</si>
  <si>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</si>
  <si>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</si>
  <si>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</si>
  <si>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</si>
  <si>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</si>
  <si>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</si>
  <si>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</si>
  <si>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</si>
  <si>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</si>
  <si>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</si>
  <si>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</si>
  <si>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</si>
  <si>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</si>
  <si>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</si>
  <si>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</si>
  <si>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</si>
  <si>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</si>
  <si>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</si>
  <si>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</si>
  <si>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</si>
  <si>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</si>
  <si>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</si>
  <si>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</si>
  <si>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</si>
  <si>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</si>
  <si>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</si>
  <si>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</si>
  <si>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</si>
  <si>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</si>
  <si>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</si>
  <si>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</si>
  <si>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</si>
  <si>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</si>
  <si>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</si>
  <si>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</si>
  <si>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</si>
  <si>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</si>
  <si>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</si>
  <si>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</si>
  <si>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</si>
  <si>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</si>
  <si>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</si>
  <si>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</si>
  <si>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</si>
  <si>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</si>
  <si>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</si>
  <si>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</si>
  <si>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</si>
  <si>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</si>
  <si>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</si>
  <si>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</si>
  <si>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</si>
  <si>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</si>
  <si>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</si>
  <si>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</si>
  <si>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</si>
  <si>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</si>
  <si>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</si>
  <si>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</si>
  <si>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</si>
  <si>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</si>
  <si>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</si>
  <si>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</si>
  <si>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</si>
  <si>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</si>
  <si>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</si>
  <si>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</si>
  <si>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</si>
  <si>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</si>
  <si>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</si>
  <si>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</si>
  <si>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</si>
  <si>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</si>
  <si>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</si>
  <si>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</si>
  <si>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</si>
  <si>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</si>
  <si>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</si>
  <si>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</si>
  <si>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</si>
  <si>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</si>
  <si>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</si>
  <si>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</si>
  <si>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</si>
  <si>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</si>
  <si>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</si>
  <si>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</si>
  <si>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</si>
  <si>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</si>
  <si>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</si>
  <si>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</si>
  <si>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</si>
  <si>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</si>
  <si>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</si>
  <si>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</si>
  <si>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</si>
  <si>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</si>
  <si>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</si>
  <si>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</si>
  <si>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</si>
  <si>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</si>
  <si>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</si>
  <si>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</si>
  <si>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</si>
  <si>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</si>
  <si>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</si>
  <si>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</si>
  <si>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</si>
  <si>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</si>
  <si>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</si>
  <si>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</si>
  <si>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</si>
  <si>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</si>
  <si>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</si>
  <si>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</si>
  <si>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</si>
  <si>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</si>
  <si>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</si>
  <si>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</si>
  <si>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</si>
  <si>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</si>
  <si>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</si>
  <si>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</si>
  <si>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</si>
  <si>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</si>
  <si>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</si>
  <si>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</si>
  <si>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</si>
  <si>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</si>
  <si>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</si>
  <si>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</si>
  <si>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</si>
  <si>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</si>
  <si>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</si>
  <si>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</si>
  <si>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</si>
  <si>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</si>
  <si>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</si>
  <si>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</si>
  <si>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</si>
  <si>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</si>
  <si>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</si>
  <si>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</si>
  <si>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</si>
  <si>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</si>
  <si>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</si>
  <si>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</si>
  <si>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</si>
  <si>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</si>
  <si>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</si>
  <si>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</si>
  <si>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</si>
  <si>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</si>
  <si>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</si>
  <si>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</si>
  <si>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</si>
  <si>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</si>
  <si>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</si>
  <si>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</si>
  <si>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</si>
  <si>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</si>
  <si>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</si>
  <si>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</si>
  <si>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</si>
  <si>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</si>
  <si>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</si>
  <si>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</si>
  <si>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</si>
  <si>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</si>
  <si>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</si>
  <si>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</si>
  <si>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</si>
  <si>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</si>
  <si>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</si>
  <si>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</si>
  <si>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</si>
  <si>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</si>
  <si>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</si>
  <si>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</si>
  <si>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</si>
  <si>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</si>
  <si>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</si>
  <si>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</si>
  <si>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</si>
  <si>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</si>
  <si>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</si>
  <si>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</si>
  <si>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</si>
  <si>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</si>
  <si>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</si>
  <si>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</si>
  <si>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</si>
  <si>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</si>
  <si>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</si>
  <si>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</si>
  <si>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</si>
  <si>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</si>
  <si>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</si>
  <si>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</si>
  <si>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</si>
  <si>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</si>
  <si>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</si>
  <si>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</si>
  <si>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</si>
  <si>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</si>
  <si>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</si>
  <si>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</si>
  <si>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</si>
  <si>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</si>
  <si>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</si>
  <si>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</si>
  <si>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</si>
  <si>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</si>
  <si>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</si>
  <si>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</si>
  <si>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</si>
  <si>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</si>
  <si>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</si>
  <si>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</si>
  <si>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</si>
  <si>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</si>
  <si>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</si>
  <si>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</si>
  <si>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</si>
  <si>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</si>
  <si>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</si>
  <si>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</si>
  <si>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</si>
  <si>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</si>
  <si>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</si>
  <si>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</si>
  <si>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</si>
  <si>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</si>
  <si>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</si>
  <si>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</si>
  <si>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</si>
  <si>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</si>
  <si>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</si>
  <si>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</si>
  <si>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</si>
  <si>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</si>
  <si>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</si>
  <si>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</si>
  <si>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</si>
  <si>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</si>
  <si>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</si>
  <si>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</si>
  <si>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</si>
  <si>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</si>
  <si>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</si>
  <si>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</si>
  <si>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</si>
  <si>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</si>
  <si>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</si>
  <si>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</si>
  <si>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</si>
  <si>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</si>
  <si>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</si>
  <si>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</si>
  <si>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</si>
  <si>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</si>
  <si>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</si>
  <si>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</si>
  <si>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</si>
  <si>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</si>
  <si>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</si>
  <si>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</si>
  <si>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</si>
  <si>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</si>
  <si>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</si>
  <si>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</si>
  <si>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</si>
  <si>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</si>
  <si>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</si>
  <si>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</si>
  <si>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</si>
  <si>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</si>
  <si>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</si>
  <si>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</si>
  <si>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</si>
  <si>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</si>
  <si>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</si>
  <si>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</si>
  <si>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</si>
  <si>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</si>
  <si>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</si>
  <si>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</si>
  <si>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</si>
  <si>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</si>
  <si>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</si>
  <si>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</si>
  <si>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</si>
  <si>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</si>
  <si>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</si>
  <si>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</si>
  <si>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</si>
  <si>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</si>
  <si>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</si>
  <si>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</si>
  <si>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</si>
  <si>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</si>
  <si>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</si>
  <si>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</si>
  <si>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</si>
  <si>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</si>
  <si>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</si>
  <si>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</si>
  <si>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</si>
  <si>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</si>
  <si>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</si>
  <si>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</si>
  <si>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</si>
  <si>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</si>
  <si>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</si>
  <si>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</si>
  <si>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</si>
  <si>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</si>
  <si>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</si>
  <si>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</si>
  <si>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</si>
  <si>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</si>
  <si>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</si>
  <si>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</si>
  <si>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</si>
  <si>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</si>
  <si>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</si>
  <si>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</si>
  <si>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</si>
  <si>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</si>
  <si>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</si>
  <si>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</si>
  <si>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</si>
  <si>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</si>
  <si>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</si>
  <si>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</si>
  <si>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</si>
  <si>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</si>
  <si>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</si>
  <si>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</si>
  <si>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</si>
  <si>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</si>
  <si>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</si>
  <si>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</si>
  <si>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</si>
  <si>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</si>
  <si>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</si>
  <si>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</si>
  <si>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</si>
  <si>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</si>
  <si>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</si>
  <si>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</si>
  <si>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</si>
  <si>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</si>
  <si>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</si>
  <si>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</si>
  <si>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</si>
  <si>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</si>
  <si>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</si>
  <si>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</si>
  <si>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</si>
  <si>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</si>
  <si>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</si>
  <si>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</si>
  <si>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</si>
  <si>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</si>
  <si>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</si>
  <si>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</si>
  <si>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</si>
  <si>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</si>
  <si>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</si>
  <si>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</si>
  <si>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</si>
  <si>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</si>
  <si>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</si>
  <si>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</si>
  <si>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</si>
  <si>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</si>
  <si>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</si>
  <si>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</si>
  <si>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</si>
  <si>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</si>
  <si>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</si>
  <si>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</si>
  <si>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</si>
  <si>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</si>
  <si>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</si>
  <si>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</si>
  <si>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</si>
  <si>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</si>
  <si>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</si>
  <si>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</si>
  <si>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</si>
  <si>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</si>
  <si>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</si>
  <si>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</si>
  <si>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</si>
  <si>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</si>
  <si>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</si>
  <si>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</si>
  <si>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</si>
  <si>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</si>
  <si>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</si>
  <si>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</si>
  <si>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</si>
  <si>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</si>
  <si>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</si>
  <si>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</si>
  <si>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</si>
  <si>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</si>
  <si>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</si>
  <si>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</si>
  <si>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</si>
  <si>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</si>
  <si>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</si>
  <si>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</si>
  <si>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</si>
  <si>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</si>
  <si>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</si>
  <si>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</si>
  <si>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</si>
  <si>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</si>
  <si>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</si>
  <si>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</si>
  <si>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</si>
  <si>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</si>
  <si>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</si>
  <si>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</si>
  <si>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</si>
  <si>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</si>
  <si>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</si>
  <si>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</si>
  <si>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</si>
  <si>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</si>
  <si>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</si>
  <si>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</si>
  <si>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</si>
  <si>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</si>
  <si>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</si>
  <si>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</si>
  <si>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</si>
  <si>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</si>
  <si>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</si>
  <si>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</si>
  <si>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</si>
  <si>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</si>
  <si>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</si>
  <si>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</si>
  <si>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</si>
  <si>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</si>
  <si>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</si>
  <si>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</si>
  <si>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</si>
  <si>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</si>
  <si>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</si>
  <si>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</si>
  <si>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</si>
  <si>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</si>
  <si>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</si>
  <si>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</si>
  <si>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</si>
  <si>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</si>
  <si>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</si>
  <si>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</si>
  <si>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</si>
  <si>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</si>
  <si>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</si>
  <si>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</si>
  <si>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</si>
  <si>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</si>
  <si>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</si>
  <si>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</si>
  <si>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</si>
  <si>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</si>
  <si>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</si>
  <si>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</si>
  <si>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</si>
  <si>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</si>
  <si>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</si>
  <si>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</si>
  <si>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</si>
  <si>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</si>
  <si>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</si>
  <si>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</si>
  <si>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</si>
  <si>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</si>
  <si>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</si>
  <si>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</si>
  <si>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</si>
  <si>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</si>
  <si>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</si>
  <si>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</si>
  <si>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</si>
  <si>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</si>
  <si>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</si>
  <si>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</si>
  <si>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</si>
  <si>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</si>
  <si>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</si>
  <si>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</si>
  <si>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</si>
  <si>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</si>
  <si>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</si>
  <si>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</si>
  <si>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</si>
  <si>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</si>
  <si>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</si>
  <si>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</si>
  <si>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</si>
  <si>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</si>
  <si>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</si>
  <si>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</si>
  <si>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</si>
  <si>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</si>
  <si>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</si>
  <si>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</si>
  <si>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</si>
  <si>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</si>
  <si>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</si>
  <si>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</si>
  <si>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</si>
  <si>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</si>
  <si>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</si>
  <si>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</si>
  <si>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</si>
  <si>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</si>
  <si>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</si>
  <si>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</si>
  <si>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</si>
  <si>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</si>
  <si>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</si>
  <si>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</si>
  <si>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</si>
  <si>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</si>
  <si>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</si>
  <si>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</si>
  <si>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</si>
  <si>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</si>
  <si>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</si>
  <si>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</si>
  <si>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</si>
  <si>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</si>
  <si>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</si>
  <si>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</si>
  <si>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</si>
  <si>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</si>
  <si>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</si>
  <si>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</si>
  <si>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</si>
  <si>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</si>
  <si>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</si>
  <si>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</si>
  <si>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</si>
  <si>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</si>
  <si>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</si>
  <si>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</si>
  <si>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</si>
  <si>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</si>
  <si>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</si>
  <si>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</si>
  <si>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</si>
  <si>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</si>
  <si>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</si>
  <si>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</si>
  <si>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</si>
  <si>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</si>
  <si>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</si>
  <si>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</si>
  <si>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</si>
  <si>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</si>
  <si>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</si>
  <si>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</si>
  <si>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</si>
  <si>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</si>
  <si>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</si>
  <si>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</si>
  <si>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</si>
  <si>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</si>
  <si>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</si>
  <si>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</si>
  <si>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</si>
  <si>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</si>
  <si>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</si>
  <si>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</si>
  <si>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</si>
  <si>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</si>
  <si>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</si>
  <si>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</si>
  <si>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</si>
  <si>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</si>
  <si>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</si>
  <si>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</si>
  <si>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</si>
  <si>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</si>
  <si>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</si>
  <si>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</si>
  <si>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</si>
  <si>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</si>
  <si>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</si>
  <si>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</si>
  <si>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</si>
  <si>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</si>
  <si>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</si>
  <si>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</si>
  <si>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</si>
  <si>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</si>
  <si>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</si>
  <si>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</si>
  <si>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</si>
  <si>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</si>
  <si>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</si>
  <si>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</si>
  <si>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</si>
  <si>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</si>
  <si>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</si>
  <si>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</si>
  <si>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</si>
  <si>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</si>
  <si>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</si>
  <si>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</si>
  <si>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</si>
  <si>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</si>
  <si>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</si>
  <si>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</si>
  <si>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</si>
  <si>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</si>
  <si>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</si>
  <si>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</si>
  <si>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</si>
  <si>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</si>
  <si>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</si>
  <si>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</si>
  <si>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</si>
  <si>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</si>
  <si>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</si>
  <si>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</si>
  <si>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</si>
  <si>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</si>
  <si>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</si>
  <si>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</si>
  <si>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</si>
  <si>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</si>
  <si>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</si>
  <si>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</si>
  <si>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</si>
  <si>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</si>
  <si>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</si>
  <si>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</si>
  <si>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</si>
  <si>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</si>
  <si>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</si>
  <si>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</si>
  <si>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</si>
  <si>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</si>
  <si>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</si>
  <si>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</si>
  <si>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</si>
  <si>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</si>
  <si>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</si>
  <si>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</si>
  <si>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</si>
  <si>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</si>
  <si>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</si>
  <si>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</si>
  <si>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</si>
  <si>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</si>
  <si>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</si>
  <si>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</si>
  <si>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</si>
  <si>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</si>
  <si>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</si>
  <si>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</si>
  <si>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</si>
  <si>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</si>
  <si>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</si>
  <si>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</si>
  <si>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</si>
  <si>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</si>
  <si>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</si>
  <si>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</si>
  <si>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</si>
  <si>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</si>
  <si>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</si>
  <si>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</si>
  <si>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</si>
  <si>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</si>
  <si>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</si>
  <si>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</si>
  <si>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</si>
  <si>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</si>
  <si>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</si>
  <si>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</si>
  <si>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</si>
  <si>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</si>
  <si>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</si>
  <si>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</si>
  <si>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</si>
  <si>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</si>
  <si>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</si>
  <si>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</si>
  <si>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</si>
  <si>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</si>
  <si>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</si>
  <si>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</si>
  <si>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</si>
  <si>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</si>
  <si>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</si>
  <si>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</si>
  <si>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</si>
  <si>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</si>
  <si>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</si>
  <si>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</si>
  <si>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</si>
  <si>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</si>
  <si>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</si>
  <si>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</si>
  <si>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</si>
  <si>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</si>
  <si>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</si>
  <si>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</si>
  <si>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</si>
  <si>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</si>
  <si>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</si>
  <si>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</si>
  <si>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</si>
  <si>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</si>
  <si>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</si>
  <si>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</si>
  <si>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</si>
  <si>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</si>
  <si>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</si>
  <si>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</si>
  <si>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</si>
  <si>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</si>
  <si>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</si>
  <si>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</si>
  <si>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</si>
  <si>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</si>
  <si>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</si>
  <si>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</si>
  <si>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</si>
  <si>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</si>
  <si>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</si>
  <si>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</si>
  <si>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</si>
  <si>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</si>
  <si>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</si>
  <si>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</si>
  <si>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</si>
  <si>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</si>
  <si>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</si>
  <si>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</si>
  <si>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</si>
  <si>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</si>
  <si>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</si>
  <si>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</si>
  <si>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</si>
  <si>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</si>
  <si>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</si>
  <si>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</si>
  <si>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</si>
  <si>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</si>
  <si>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</si>
  <si>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</si>
  <si>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</si>
  <si>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</si>
  <si>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</si>
  <si>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</si>
  <si>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</si>
  <si>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</si>
  <si>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</si>
  <si>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</si>
  <si>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</si>
  <si>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</si>
  <si>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</si>
  <si>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</si>
  <si>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</si>
  <si>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</si>
  <si>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</si>
  <si>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</si>
  <si>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</si>
  <si>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</si>
  <si>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</si>
  <si>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</si>
  <si>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</si>
  <si>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</si>
  <si>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</si>
  <si>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</si>
  <si>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</si>
  <si>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</si>
  <si>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</si>
  <si>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</si>
  <si>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</si>
  <si>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</si>
  <si>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</si>
  <si>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</si>
  <si>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</si>
  <si>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</si>
  <si>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</si>
  <si>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</si>
  <si>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</si>
  <si>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</si>
  <si>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</si>
  <si>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</si>
  <si>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</si>
  <si>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</si>
  <si>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</si>
  <si>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</si>
  <si>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</si>
  <si>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</si>
  <si>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</si>
  <si>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</si>
  <si>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</si>
  <si>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</si>
  <si>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</si>
  <si>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</si>
  <si>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</si>
  <si>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</si>
  <si>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</si>
  <si>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</si>
  <si>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</si>
  <si>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</si>
  <si>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</si>
  <si>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</si>
  <si>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</si>
  <si>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</si>
  <si>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</si>
  <si>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</si>
  <si>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</si>
  <si>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</si>
  <si>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</si>
  <si>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</si>
  <si>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</si>
  <si>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</si>
  <si>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</si>
  <si>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</si>
  <si>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</si>
  <si>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</si>
  <si>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</si>
  <si>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</si>
  <si>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</si>
  <si>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</si>
  <si>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</si>
  <si>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</si>
  <si>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</si>
  <si>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</si>
  <si>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</si>
  <si>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</si>
  <si>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</si>
  <si>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</si>
  <si>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</si>
  <si>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</si>
  <si>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</si>
  <si>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</si>
  <si>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</si>
  <si>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</si>
  <si>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</si>
  <si>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</si>
  <si>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</si>
  <si>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</si>
  <si>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</si>
  <si>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</si>
  <si>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</si>
  <si>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</si>
  <si>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</si>
  <si>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</si>
  <si>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</si>
  <si>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</si>
  <si>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</si>
  <si>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</si>
  <si>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</si>
  <si>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</si>
  <si>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</si>
  <si>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</si>
  <si>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</si>
  <si>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</si>
  <si>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</si>
  <si>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</si>
  <si>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</si>
  <si>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</si>
  <si>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</si>
  <si>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</si>
  <si>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</si>
  <si>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</si>
  <si>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</si>
  <si>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</si>
  <si>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</si>
  <si>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</si>
  <si>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</si>
  <si>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</si>
  <si>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</si>
  <si>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</si>
  <si>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</si>
  <si>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</si>
  <si>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</si>
  <si>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</si>
  <si>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</si>
  <si>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</si>
  <si>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</si>
  <si>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</si>
  <si>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</si>
  <si>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</si>
  <si>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</si>
  <si>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</si>
  <si>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</si>
  <si>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</si>
  <si>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</si>
  <si>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</si>
  <si>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</si>
  <si>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</si>
  <si>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</si>
  <si>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</si>
  <si>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</si>
  <si>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</si>
  <si>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</si>
  <si>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</si>
  <si>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</si>
  <si>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</si>
  <si>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</si>
  <si>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</si>
  <si>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</si>
  <si>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</si>
  <si>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</si>
  <si>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</si>
  <si>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</si>
  <si>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</si>
  <si>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</si>
  <si>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</si>
  <si>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</si>
  <si>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</si>
  <si>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</si>
  <si>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</si>
  <si>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</si>
  <si>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</si>
  <si>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</si>
  <si>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</si>
  <si>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</si>
  <si>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</si>
  <si>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</si>
  <si>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</si>
  <si>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</si>
  <si>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</si>
  <si>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</si>
  <si>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</si>
  <si>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</si>
  <si>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</si>
  <si>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</si>
  <si>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</si>
  <si>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</si>
  <si>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</si>
  <si>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</si>
  <si>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</si>
  <si>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</si>
  <si>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</si>
  <si>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</si>
  <si>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</si>
  <si>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</si>
  <si>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</si>
  <si>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</si>
  <si>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</si>
  <si>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</si>
  <si>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</si>
  <si>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</si>
  <si>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</si>
  <si>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</si>
  <si>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</si>
  <si>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</si>
  <si>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</si>
  <si>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</si>
  <si>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</si>
  <si>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</si>
  <si>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</si>
  <si>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</si>
  <si>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</si>
  <si>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</si>
  <si>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</si>
  <si>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</si>
  <si>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</si>
  <si>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</si>
  <si>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</si>
  <si>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</si>
  <si>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</si>
  <si>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</si>
  <si>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</si>
  <si>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</si>
  <si>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</si>
  <si>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</si>
  <si>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</si>
  <si>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</si>
  <si>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</si>
  <si>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</si>
  <si>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</si>
  <si>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</si>
  <si>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</si>
  <si>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</si>
  <si>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</si>
  <si>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</si>
  <si>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</si>
  <si>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</si>
  <si>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</si>
  <si>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</si>
  <si>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</si>
  <si>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</si>
  <si>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</si>
  <si>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</si>
  <si>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</si>
  <si>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</si>
  <si>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</si>
  <si>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</si>
  <si>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</si>
  <si>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</si>
  <si>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</si>
  <si>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</si>
  <si>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</si>
  <si>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</si>
  <si>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</si>
  <si>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</si>
  <si>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</si>
  <si>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</si>
  <si>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</si>
  <si>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</si>
  <si>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</si>
  <si>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</si>
  <si>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</si>
  <si>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</si>
  <si>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</si>
  <si>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</si>
  <si>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</si>
  <si>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</si>
  <si>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</si>
  <si>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</si>
  <si>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</si>
  <si>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</si>
  <si>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</si>
  <si>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</si>
  <si>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</si>
  <si>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</si>
  <si>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</si>
  <si>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</si>
  <si>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</si>
  <si>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</si>
  <si>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</si>
  <si>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</si>
  <si>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</si>
  <si>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</si>
  <si>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</si>
  <si>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</si>
  <si>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</si>
  <si>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</si>
  <si>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</si>
  <si>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</si>
  <si>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</si>
  <si>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</si>
  <si>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</si>
  <si>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</si>
  <si>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</si>
  <si>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</si>
  <si>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</si>
  <si>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</si>
  <si>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</si>
  <si>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</si>
  <si>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</si>
  <si>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</si>
  <si>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</si>
  <si>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</si>
  <si>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</si>
  <si>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</si>
  <si>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</si>
  <si>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</si>
  <si>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</si>
  <si>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</si>
  <si>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</si>
  <si>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</si>
  <si>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</si>
  <si>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</si>
  <si>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</si>
  <si>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</si>
  <si>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</si>
  <si>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</si>
  <si>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</si>
  <si>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</si>
  <si>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</si>
  <si>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</si>
  <si>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</si>
  <si>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</si>
  <si>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</si>
  <si>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</si>
  <si>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</si>
  <si>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</si>
  <si>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</si>
  <si>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</si>
  <si>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</si>
  <si>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</si>
  <si>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</si>
  <si>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</si>
  <si>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</si>
  <si>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</si>
  <si>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</si>
  <si>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</si>
  <si>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</si>
  <si>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</si>
  <si>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</si>
  <si>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</si>
  <si>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</si>
  <si>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</si>
  <si>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</si>
  <si>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</si>
  <si>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</si>
  <si>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</si>
  <si>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</si>
  <si>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</si>
  <si>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</si>
  <si>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</si>
  <si>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</si>
  <si>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</si>
  <si>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</si>
  <si>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</si>
  <si>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</si>
  <si>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</si>
  <si>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</si>
  <si>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</si>
  <si>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</si>
  <si>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</si>
  <si>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</si>
  <si>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</si>
  <si>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</si>
  <si>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</si>
  <si>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</si>
  <si>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</si>
  <si>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</si>
  <si>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</si>
  <si>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</si>
  <si>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</si>
  <si>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</si>
  <si>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</si>
  <si>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</si>
  <si>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</si>
  <si>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</si>
  <si>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</si>
  <si>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</si>
  <si>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</si>
  <si>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</si>
  <si>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</si>
  <si>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</si>
  <si>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</si>
  <si>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</si>
  <si>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</si>
  <si>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</si>
  <si>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</si>
  <si>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</si>
  <si>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</si>
  <si>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</si>
  <si>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</si>
  <si>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</si>
  <si>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</si>
  <si>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</si>
  <si>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</si>
  <si>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</si>
  <si>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</si>
  <si>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</si>
  <si>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</si>
  <si>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</si>
  <si>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</si>
  <si>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</si>
  <si>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</si>
  <si>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</si>
  <si>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</si>
  <si>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</si>
  <si>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</si>
  <si>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</si>
  <si>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</si>
  <si>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</si>
  <si>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</si>
  <si>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</si>
  <si>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</si>
  <si>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</si>
  <si>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</si>
  <si>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</si>
  <si>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</si>
  <si>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</si>
  <si>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</si>
  <si>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</si>
  <si>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</si>
  <si>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</si>
  <si>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</si>
  <si>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</si>
  <si>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</si>
  <si>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</si>
  <si>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</si>
  <si>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</si>
  <si>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</si>
  <si>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</si>
  <si>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</si>
  <si>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</si>
  <si>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</si>
  <si>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</si>
  <si>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</si>
  <si>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</si>
  <si>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</si>
  <si>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</si>
  <si>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</si>
  <si>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</si>
  <si>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</si>
  <si>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</si>
  <si>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</si>
  <si>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</si>
  <si>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</si>
  <si>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</si>
  <si>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</si>
  <si>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</si>
  <si>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</si>
  <si>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</si>
  <si>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</si>
  <si>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</si>
  <si>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</si>
  <si>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</si>
  <si>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</si>
  <si>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</si>
  <si>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</si>
  <si>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</si>
  <si>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</si>
  <si>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</si>
  <si>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</si>
  <si>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</si>
  <si>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</si>
  <si>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</si>
  <si>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</si>
  <si>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</si>
  <si>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</si>
  <si>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</si>
  <si>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</si>
  <si>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</si>
  <si>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</si>
  <si>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</si>
  <si>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</si>
  <si>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</si>
  <si>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</si>
  <si>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</si>
  <si>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</si>
  <si>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</si>
  <si>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</si>
  <si>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</si>
  <si>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</si>
  <si>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</si>
  <si>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</si>
  <si>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</si>
  <si>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</si>
  <si>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</si>
  <si>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</si>
  <si>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</si>
  <si>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</si>
  <si>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</si>
  <si>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</si>
  <si>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</si>
  <si>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</si>
  <si>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</si>
  <si>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</si>
  <si>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</si>
  <si>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</si>
  <si>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</si>
  <si>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</si>
  <si>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</si>
  <si>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</si>
  <si>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</si>
  <si>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</si>
  <si>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</si>
  <si>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</si>
  <si>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</si>
  <si>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</si>
  <si>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</si>
  <si>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</si>
  <si>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</si>
  <si>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</si>
  <si>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</si>
  <si>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</si>
  <si>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</si>
  <si>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</si>
  <si>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</si>
  <si>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</si>
  <si>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</si>
  <si>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</si>
  <si>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</si>
  <si>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</si>
  <si>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</si>
  <si>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</si>
  <si>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</si>
  <si>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</si>
  <si>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</si>
  <si>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</si>
  <si>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</si>
  <si>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</si>
  <si>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</si>
  <si>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</si>
  <si>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</si>
  <si>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</si>
  <si>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</si>
  <si>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</si>
  <si>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</si>
  <si>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</si>
  <si>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</si>
  <si>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</si>
  <si>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</si>
  <si>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</si>
  <si>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</si>
  <si>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</si>
  <si>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</si>
  <si>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</si>
  <si>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</si>
  <si>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</si>
  <si>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</si>
  <si>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</si>
  <si>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</si>
  <si>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</si>
  <si>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</si>
  <si>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</si>
  <si>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</si>
  <si>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</si>
  <si>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</si>
  <si>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</si>
  <si>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</si>
  <si>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</si>
  <si>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</si>
  <si>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</si>
  <si>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</si>
  <si>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</si>
  <si>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</si>
  <si>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</si>
  <si>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</si>
  <si>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</si>
  <si>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</si>
  <si>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</si>
  <si>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</si>
  <si>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</si>
  <si>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</si>
  <si>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</si>
  <si>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</si>
  <si>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</si>
  <si>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</si>
  <si>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</si>
  <si>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</si>
  <si>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</si>
  <si>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</si>
  <si>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</si>
  <si>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</si>
  <si>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</si>
  <si>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</si>
  <si>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</si>
  <si>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</si>
  <si>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</si>
  <si>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</si>
  <si>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</si>
  <si>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</si>
  <si>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</si>
  <si>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</si>
  <si>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</si>
  <si>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</si>
  <si>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</si>
  <si>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</si>
  <si>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</si>
  <si>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</si>
  <si>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</si>
  <si>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</si>
  <si>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</si>
  <si>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</si>
  <si>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</si>
  <si>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</si>
  <si>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</si>
  <si>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</si>
  <si>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</si>
  <si>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</si>
  <si>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</si>
  <si>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</si>
  <si>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</si>
  <si>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</si>
  <si>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</si>
  <si>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</si>
  <si>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</si>
  <si>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</si>
  <si>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</si>
  <si>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</si>
  <si>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</si>
  <si>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</si>
  <si>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</si>
  <si>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</si>
  <si>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</si>
  <si>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</si>
  <si>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</si>
  <si>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</si>
  <si>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</si>
  <si>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</si>
  <si>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</si>
  <si>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</si>
  <si>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</si>
  <si>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</si>
  <si>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</si>
  <si>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</si>
  <si>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</si>
  <si>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</si>
  <si>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</si>
  <si>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</si>
  <si>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</si>
  <si>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</si>
  <si>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</si>
  <si>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</si>
  <si>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</si>
  <si>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</si>
  <si>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</si>
  <si>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</si>
  <si>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</si>
  <si>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</si>
  <si>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</si>
  <si>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</si>
  <si>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</si>
  <si>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</si>
  <si>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</si>
  <si>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</si>
  <si>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</si>
  <si>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</si>
  <si>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</si>
  <si>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</si>
  <si>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</si>
  <si>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</si>
  <si>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</si>
  <si>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</si>
  <si>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</si>
  <si>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</si>
  <si>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</si>
  <si>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</si>
  <si>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</si>
  <si>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</si>
  <si>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</si>
  <si>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</si>
  <si>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</si>
  <si>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</si>
  <si>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</si>
  <si>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</si>
  <si>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</si>
  <si>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</si>
  <si>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</si>
  <si>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</si>
  <si>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</si>
  <si>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</si>
  <si>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</si>
  <si>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</si>
  <si>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</si>
  <si>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</si>
  <si>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</si>
  <si>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</si>
  <si>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</si>
  <si>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</si>
  <si>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</si>
  <si>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</si>
  <si>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</si>
  <si>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</si>
  <si>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</si>
  <si>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</si>
  <si>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</si>
  <si>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</si>
  <si>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</si>
  <si>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</si>
  <si>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</si>
  <si>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</si>
  <si>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</si>
  <si>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</si>
  <si>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</si>
  <si>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</si>
  <si>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</si>
  <si>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</si>
  <si>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</si>
  <si>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</si>
  <si>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</si>
  <si>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</si>
  <si>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</si>
  <si>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</si>
  <si>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</si>
  <si>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</si>
  <si>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</si>
  <si>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</si>
  <si>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</si>
  <si>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</si>
  <si>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</si>
  <si>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</si>
  <si>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</si>
  <si>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</si>
  <si>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</si>
  <si>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</si>
  <si>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</si>
  <si>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</si>
  <si>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</si>
  <si>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</si>
  <si>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</si>
  <si>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</si>
  <si>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</si>
  <si>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</si>
  <si>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</si>
  <si>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</si>
  <si>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</si>
  <si>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</si>
  <si>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</si>
  <si>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</si>
  <si>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</si>
  <si>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</si>
  <si>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</si>
  <si>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</si>
  <si>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</si>
  <si>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</si>
  <si>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</si>
  <si>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</si>
  <si>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</si>
  <si>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</si>
  <si>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</si>
  <si>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</si>
  <si>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</si>
  <si>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</si>
  <si>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</si>
  <si>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</si>
  <si>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</si>
  <si>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</si>
  <si>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</si>
  <si>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</si>
  <si>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</si>
  <si>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</si>
  <si>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</si>
  <si>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</si>
  <si>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</si>
  <si>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</si>
  <si>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</si>
  <si>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</si>
  <si>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</si>
  <si>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</si>
  <si>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</si>
  <si>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</si>
  <si>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</si>
  <si>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</si>
  <si>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</si>
  <si>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</si>
  <si>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</si>
  <si>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</si>
  <si>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</si>
  <si>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</si>
  <si>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</si>
  <si>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</si>
  <si>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</si>
  <si>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</si>
  <si>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</si>
  <si>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</si>
  <si>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</si>
  <si>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</si>
  <si>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</si>
  <si>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</si>
  <si>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</si>
  <si>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</si>
  <si>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</si>
  <si>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</si>
  <si>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</si>
  <si>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</si>
  <si>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</si>
  <si>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</si>
  <si>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</si>
  <si>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</si>
  <si>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</si>
  <si>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</si>
  <si>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</si>
  <si>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</si>
  <si>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</si>
  <si>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</si>
  <si>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</si>
  <si>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</si>
  <si>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</si>
  <si>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</si>
  <si>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</si>
  <si>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</si>
  <si>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</si>
  <si>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</si>
  <si>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</si>
  <si>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</si>
  <si>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</si>
  <si>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</si>
  <si>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</si>
  <si>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</si>
  <si>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</si>
  <si>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</si>
  <si>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</si>
  <si>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</si>
  <si>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</si>
  <si>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</si>
  <si>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</si>
  <si>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</si>
  <si>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</si>
  <si>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</si>
  <si>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</si>
  <si>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</si>
  <si>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</si>
  <si>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</si>
  <si>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</si>
  <si>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</si>
  <si>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</si>
  <si>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</si>
  <si>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</si>
  <si>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</si>
  <si>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</si>
  <si>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</si>
  <si>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</si>
  <si>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</si>
  <si>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</si>
  <si>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</si>
  <si>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</si>
  <si>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</si>
  <si>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</si>
  <si>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</si>
  <si>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</si>
  <si>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</si>
  <si>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</si>
  <si>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</si>
  <si>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</si>
  <si>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</si>
  <si>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</si>
  <si>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</si>
  <si>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</si>
  <si>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</si>
  <si>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</si>
  <si>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</si>
  <si>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</si>
  <si>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</si>
  <si>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</si>
  <si>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</si>
  <si>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</si>
  <si>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</si>
  <si>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</si>
  <si>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</si>
  <si>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</si>
  <si>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</si>
  <si>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</si>
  <si>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</si>
  <si>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</si>
  <si>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</si>
  <si>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</si>
  <si>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</si>
  <si>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</si>
  <si>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</si>
  <si>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</si>
  <si>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</si>
  <si>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</si>
  <si>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</si>
  <si>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</si>
  <si>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</si>
  <si>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</si>
  <si>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</si>
  <si>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</si>
  <si>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</si>
  <si>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</si>
  <si>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</si>
  <si>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</si>
  <si>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</si>
  <si>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</si>
  <si>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</si>
  <si>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</si>
  <si>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</si>
  <si>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</si>
  <si>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</si>
  <si>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</si>
  <si>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</si>
  <si>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</si>
  <si>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</si>
  <si>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</si>
  <si>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</si>
  <si>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</si>
  <si>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</si>
  <si>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</si>
  <si>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</si>
  <si>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</si>
  <si>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</si>
  <si>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</si>
  <si>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</si>
  <si>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</si>
  <si>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</si>
  <si>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</si>
  <si>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</si>
  <si>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</si>
  <si>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</si>
  <si>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</si>
  <si>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</si>
  <si>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</si>
  <si>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</si>
  <si>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</si>
  <si>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</si>
  <si>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</si>
  <si>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</si>
  <si>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</si>
  <si>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</si>
  <si>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</si>
  <si>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</si>
  <si>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</si>
  <si>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</si>
  <si>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</si>
  <si>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</si>
  <si>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</si>
  <si>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</si>
  <si>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</si>
  <si>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</si>
  <si>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</si>
  <si>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</si>
  <si>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</si>
  <si>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</si>
  <si>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</si>
  <si>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</si>
  <si>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</si>
  <si>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</si>
  <si>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</si>
  <si>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</si>
  <si>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</si>
  <si>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</si>
  <si>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</si>
  <si>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</si>
  <si>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</si>
  <si>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</si>
  <si>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</si>
  <si>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</si>
  <si>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</si>
  <si>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</si>
  <si>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</si>
  <si>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</si>
  <si>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</si>
  <si>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</si>
  <si>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</si>
  <si>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</si>
  <si>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</si>
  <si>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</si>
  <si>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</si>
  <si>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</si>
  <si>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</si>
  <si>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</si>
  <si>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</si>
  <si>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</si>
  <si>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</si>
  <si>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</si>
  <si>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</si>
  <si>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</si>
  <si>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</si>
  <si>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</si>
  <si>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</si>
  <si>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</si>
  <si>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</si>
  <si>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</si>
  <si>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</si>
  <si>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</si>
  <si>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</si>
  <si>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</si>
  <si>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</si>
  <si>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</si>
  <si>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</si>
  <si>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</si>
  <si>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</si>
  <si>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</si>
  <si>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</si>
  <si>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</si>
  <si>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</si>
  <si>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</si>
  <si>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</si>
  <si>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</si>
  <si>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</si>
  <si>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</si>
  <si>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</si>
  <si>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</si>
  <si>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</si>
  <si>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</si>
  <si>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</si>
  <si>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</si>
  <si>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</si>
  <si>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</si>
  <si>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</si>
  <si>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</si>
  <si>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</si>
  <si>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</si>
  <si>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</si>
  <si>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</si>
  <si>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</si>
  <si>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</si>
  <si>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</si>
  <si>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</si>
  <si>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</si>
  <si>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</si>
  <si>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</si>
  <si>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</si>
  <si>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</si>
  <si>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</si>
  <si>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</si>
  <si>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</si>
  <si>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</si>
  <si>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</si>
  <si>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</si>
  <si>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</si>
  <si>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</si>
  <si>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</si>
  <si>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</si>
  <si>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</si>
  <si>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</si>
  <si>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</si>
  <si>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</si>
  <si>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</si>
  <si>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</si>
  <si>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</si>
  <si>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</si>
  <si>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</si>
  <si>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</si>
  <si>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</si>
  <si>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</si>
  <si>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</si>
  <si>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</si>
  <si>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</si>
  <si>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</si>
  <si>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</si>
  <si>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</si>
  <si>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</si>
  <si>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</si>
  <si>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</si>
  <si>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</si>
  <si>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</si>
  <si>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</si>
  <si>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</si>
  <si>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</si>
  <si>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</si>
  <si>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</si>
  <si>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</si>
  <si>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</si>
  <si>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</si>
  <si>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</si>
  <si>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</si>
  <si>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</si>
  <si>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</si>
  <si>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</si>
  <si>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</si>
  <si>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</si>
  <si>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</si>
  <si>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</si>
  <si>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</si>
  <si>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</si>
  <si>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</si>
  <si>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</si>
  <si>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</si>
  <si>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</si>
  <si>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</si>
  <si>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</si>
  <si>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</si>
  <si>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</si>
  <si>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</si>
  <si>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</si>
  <si>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</si>
  <si>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</si>
  <si>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</si>
  <si>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</si>
  <si>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</si>
  <si>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</si>
  <si>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</si>
  <si>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</si>
  <si>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</si>
  <si>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</si>
  <si>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</si>
  <si>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</si>
  <si>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</si>
  <si>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</si>
  <si>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</si>
  <si>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</si>
  <si>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</si>
  <si>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</si>
  <si>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</si>
  <si>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</si>
  <si>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</si>
  <si>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</si>
  <si>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</si>
  <si>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</si>
  <si>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</si>
  <si>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</si>
  <si>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</si>
  <si>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</si>
  <si>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</si>
  <si>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</si>
  <si>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</si>
  <si>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</si>
  <si>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</si>
  <si>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</si>
  <si>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</si>
  <si>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</si>
  <si>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</si>
  <si>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</si>
  <si>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</si>
  <si>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</si>
  <si>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</si>
  <si>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</si>
  <si>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</si>
  <si>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</si>
  <si>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</si>
  <si>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</si>
  <si>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</si>
  <si>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</si>
  <si>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</si>
  <si>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</si>
  <si>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</si>
  <si>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</si>
  <si>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</si>
  <si>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</si>
  <si>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</si>
  <si>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</si>
  <si>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</si>
  <si>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</si>
  <si>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</si>
  <si>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</si>
  <si>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</si>
  <si>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</si>
  <si>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</si>
  <si>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</si>
  <si>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</si>
  <si>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</si>
  <si>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</si>
  <si>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</si>
  <si>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</si>
  <si>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</si>
  <si>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</si>
  <si>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</si>
  <si>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</si>
  <si>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</si>
  <si>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</si>
  <si>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</si>
  <si>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5330</t>
  </si>
  <si>
    <t>Data da referência Utilizada:</t>
  </si>
  <si>
    <t>Cumeeira de alumínio termoacústica, perfil trapezoidal - Fornecimento e instalação</t>
  </si>
  <si>
    <t xml:space="preserve">3R 08 72 14 00 00 00 13 12 </t>
  </si>
  <si>
    <t>Cabo de cobre nu 50 mm²</t>
  </si>
  <si>
    <t>Aterramento</t>
  </si>
  <si>
    <t>Haste de aterramento 5/8 para spda - fornecimento e instalação.</t>
  </si>
  <si>
    <t>Portosoft</t>
  </si>
  <si>
    <t>m³xkm</t>
  </si>
  <si>
    <t xml:space="preserve">Transporte com caminhão basculante de 6 m³, em via urbana pavimentada, DMT acima de 30 km (unidade: m³xkm). </t>
  </si>
  <si>
    <t>Carga manual de entulho em caminhão basculante 6 m³</t>
  </si>
  <si>
    <t>Mão-de-obra de servente da construção civil, inclusive encargos sociais</t>
  </si>
  <si>
    <t>h prod</t>
  </si>
  <si>
    <t xml:space="preserve">Guindauto hidráulico, capacidade máxima de carga 3300 kg, momento máximo de carga 5,8 tm, alcance máximo horizontal 7,60 m, inclusive caminhão toco pbt 16.000 kg, potência de 189 cv - chi diurno. </t>
  </si>
  <si>
    <t>3R 23 14 00 00 10 26 13 16</t>
  </si>
  <si>
    <t>Caixa PVC sifonada Ø 100 mm, altura 140 mm, entrada Ø 40 mm, saída Ø 50 mm, com corpo giratório, grelha redonda,  5 entradas, para esgoto sanitário - Fornecimento e instalação</t>
  </si>
  <si>
    <t>(69) 3222-7575</t>
  </si>
  <si>
    <t>Quadro de distribuição de energia de embutir, em chapa metálica, para 56 disjuntores termomagnéticos monopolares, com barramento trifásico e neutro, 225A</t>
  </si>
  <si>
    <t>Quadro de distribuição de energia de embutir, em chapa metálica, para 44 disjuntores termomagnéticos monopolares, com barramento trifásico e neutro, 150A</t>
  </si>
  <si>
    <t>(69) 3222-0022</t>
  </si>
  <si>
    <t>(69) 4009-8850</t>
  </si>
  <si>
    <t>Barbosa Mat. Elétrico e Hidráulico</t>
  </si>
  <si>
    <t xml:space="preserve">Barriga Verde </t>
  </si>
  <si>
    <t>(69) 3225-8477</t>
  </si>
  <si>
    <t>WMG Security</t>
  </si>
  <si>
    <t>(69) 3229-0809</t>
  </si>
  <si>
    <t>Ronsy</t>
  </si>
  <si>
    <t>(69) 3221-0101</t>
  </si>
  <si>
    <t>Revestimento cerâmico para paredes internas em alvenaria com placas tipo grês ou semi-grês de dimensões (25x35) cm aplicada em ambientes de área menor 5 m² na altura inteira das paredes</t>
  </si>
  <si>
    <t>Revestimento cerâmico para paredes internas em drywall com placas tipo grês ou semi-grês de dimensões (25x35) cm aplicada em ambientes de área menor 5 m² na altura inteira das paredes</t>
  </si>
  <si>
    <t>Azulejista ou ladrilhista com encargos complementares</t>
  </si>
  <si>
    <t>Rejunte colorido, cimentício</t>
  </si>
  <si>
    <t>Revestimento em cerâmica esmaltada extra, pei menor ou igual a 3, formato menor ou igual a 2025 cm²</t>
  </si>
  <si>
    <t>Argamassa colante ac II para cerâmicas</t>
  </si>
  <si>
    <t>Mestre de obras com encargos complementares</t>
  </si>
  <si>
    <t>Rasgo em alvenaria para ramais/ distribuição com diâmetros menores ou iguais a 40 mm</t>
  </si>
  <si>
    <t xml:space="preserve">Rasgo em alvenaria para ramais/ distribuição com diâmetros maiores que 40 mm e menores ou iguais a 75 mm. </t>
  </si>
  <si>
    <t>Enchimento de rasgo em alvenaria com argamassa mista traço 1:4, para tubulação de 1/2" a 25 mm</t>
  </si>
  <si>
    <t>Enchimento de rasgo em alvenaria com argamassa mista de cal hidratada e areia traço 1:4 com adição de 150 kg de cimento, para tubulação Ø 32 mm - 1 1/4" a 50 mm - 2"</t>
  </si>
  <si>
    <t>ESCAVAÇÃO E REATERRO DE VALA PARA TUBOS SANITÁRIOS</t>
  </si>
  <si>
    <t xml:space="preserve">Escavação manual de vala com profundidade menor ou igual a 1,30 m. </t>
  </si>
  <si>
    <t>Reaterro manual de valas com compactação mecanizada.</t>
  </si>
  <si>
    <t>Profundidade (m)</t>
  </si>
  <si>
    <t>Volume escavado</t>
  </si>
  <si>
    <t>Volume tubo 100 mm</t>
  </si>
  <si>
    <t>Volume total do reaterro com desconto</t>
  </si>
  <si>
    <t>ESCAVAÇÃO E REATERRO DE VALA PARA ELETRODUTO ENTERRADO</t>
  </si>
  <si>
    <t>Eletroduto enterrado</t>
  </si>
  <si>
    <t>Comrpimento (m)</t>
  </si>
  <si>
    <t>Volume do tubo (m³)</t>
  </si>
  <si>
    <t>Volume da escavação</t>
  </si>
  <si>
    <t>Área da obra</t>
  </si>
  <si>
    <t>Tabela SINAPI DESONERADO</t>
  </si>
  <si>
    <t>SINAPI DES</t>
  </si>
  <si>
    <t>85,64% H- 47,57% Mês</t>
  </si>
  <si>
    <t>6.4</t>
  </si>
  <si>
    <t>CONTRIB.PREV. SOBRE REC. BRUTA - CPRB</t>
  </si>
  <si>
    <t xml:space="preserve">TCPO  DESONERADO - Ago/2019 - LS: </t>
  </si>
  <si>
    <t>Média de preços</t>
  </si>
  <si>
    <t>Nova Construções</t>
  </si>
  <si>
    <t>OBRA:</t>
  </si>
  <si>
    <t>END:</t>
  </si>
  <si>
    <t>Joelho 90° de redução soldável PVC Ø 32 x 25 mm  - fornecimento e instalação.</t>
  </si>
  <si>
    <t>Encanador com encargos complementares</t>
  </si>
  <si>
    <t>Auxiliar de encanador com encargos complementares</t>
  </si>
  <si>
    <t xml:space="preserve"> Adesivo para PVC</t>
  </si>
  <si>
    <t>Joelho 90º PVC soldável de redução Ø 32 mm x 25 mm</t>
  </si>
  <si>
    <t>Junção 45° PVC soldável, Ø 100 x 50 mm - fornecimento e instalação.</t>
  </si>
  <si>
    <t>Anel de borracha para tubo PVC esgoto Ø 50 mm</t>
  </si>
  <si>
    <t>Anel de borracha para tubo PVC esgoto Ø 100 mm</t>
  </si>
  <si>
    <t>Junção 45º PVC para esgoto com redução Ø 100 mm x 50 mm</t>
  </si>
  <si>
    <t xml:space="preserve"> Pasta lubrificante para tubo PVC</t>
  </si>
  <si>
    <t>um</t>
  </si>
  <si>
    <t>Joelho 90° PVCØ 40 mm com anel - Fornecido e instalado</t>
  </si>
  <si>
    <t xml:space="preserve">Registro de esfera, pvc, com volante, vs, soldavel, dn 32 mm, com corpo dividido            </t>
  </si>
  <si>
    <t xml:space="preserve">Registro de esfera, pvc, com volante, vs, soldavel, dn 50 mm, com corpo dividido            </t>
  </si>
  <si>
    <t>Grampo paralelo em alumínio fundido ou estrudado de 2 parafusos, para cabo de 6 a 50 mm², pasta antioxidante. Fornecimento e instalação.</t>
  </si>
  <si>
    <t xml:space="preserve">Verga pré-moldada para janelas com até de 1,5m de vão. </t>
  </si>
  <si>
    <t>Verga pré-moldada para janelas com mais de 1,5m de vão.</t>
  </si>
  <si>
    <t xml:space="preserve">Verga pré-moldada para portas com mais 1,5m de vão. </t>
  </si>
  <si>
    <t>Contraverga pré-moldada para vãos de até 1,5 m de comprimento.</t>
  </si>
  <si>
    <t>Contraverga pré-moldada para vãos de mais de 1,5 m de comprimento.</t>
  </si>
  <si>
    <t>Raixo - x</t>
  </si>
  <si>
    <t>Caixa de inspeção em concreto pré-moldado dn 60cm com tampa h= 60cm - fornecimento e instalação</t>
  </si>
  <si>
    <t xml:space="preserve">Caixa enterrada elétrica retangular, em alvenaria com tijolos cerâmicos maciços, fundo com brita, dimensões internas: 0,4x0,4x0,4 m. </t>
  </si>
  <si>
    <t>Cimento CP-32</t>
  </si>
  <si>
    <t xml:space="preserve"> Areia média lavada</t>
  </si>
  <si>
    <t>Cal hidratada CH III</t>
  </si>
  <si>
    <t>Argamassa traço 1:4, preparo manual</t>
  </si>
  <si>
    <t xml:space="preserve">Caixa enterrada hidráulica retangular em alvenaria com tijolos cerâmicos maciços, dimensões internas: 0,6x0,6x0,6 m para rede de esgoto. </t>
  </si>
  <si>
    <t xml:space="preserve">Caixa enterrada hidráulica retangular em alvenaria com tijolos cerâmicos maciços, dimensões internas: 0,8x0,8x0,6 m para rede de esgoto. </t>
  </si>
  <si>
    <t>ATERRAMENTO</t>
  </si>
  <si>
    <t>15.2</t>
  </si>
  <si>
    <t>15.2.1</t>
  </si>
  <si>
    <t>15.2.2</t>
  </si>
  <si>
    <t>TOMADAS</t>
  </si>
  <si>
    <t>15.2.3</t>
  </si>
  <si>
    <t>INSTALAÇÃO DE REDE LÓGICA</t>
  </si>
  <si>
    <t>LUMINÁRIAS E ACESSÓRIOS</t>
  </si>
  <si>
    <t>Luminária tipo plafon, de sobrepor, com 01 lâmpada de LED 20W, fornecimento e instalação</t>
  </si>
  <si>
    <t>Luminária tipo plafon, de sobrepor, com 01 lâmpada de LED 30W, fornecimento e instalação</t>
  </si>
  <si>
    <t>Relé fotoelétrico para comando de iluminação externa 127V/1000W - fornecimento e instalação</t>
  </si>
  <si>
    <t>Luminária LED refletor retangular bivolt, luz branca, 20 W - fornecimento e instalação</t>
  </si>
  <si>
    <t>CPU-43</t>
  </si>
  <si>
    <t>Luminária de teto plafon/plafonier em plástico com base e27, potência máxima 60 W (não inclui lâmpada)</t>
  </si>
  <si>
    <t>Lâmpada LED tubular bivolt 18/20 W, base G13</t>
  </si>
  <si>
    <t>CPU-44</t>
  </si>
  <si>
    <t>CPU-45</t>
  </si>
  <si>
    <t>PISO CERÂMICO</t>
  </si>
  <si>
    <t>Revestimento cerâmico para piso com placas tipo esmaltada extra de dimensões 45x45 cm aplicada em ambientes de área maior que 10 m² - Fornecimento e instalação</t>
  </si>
  <si>
    <t>Rodapé cerâmico de 7cm de altura com placas tipo esmaltada extra de dimensões 45x45cm - Fornecimento e instalação</t>
  </si>
  <si>
    <t>15.1.3</t>
  </si>
  <si>
    <t>Cabo UTP 4P Categoria 6, Instalado em Edificação Institucional. Fornecimento e Instalação</t>
  </si>
  <si>
    <t>A</t>
  </si>
  <si>
    <t>C</t>
  </si>
  <si>
    <t>B</t>
  </si>
  <si>
    <t>% ITENS</t>
  </si>
  <si>
    <t>COT-1.3</t>
  </si>
  <si>
    <t>COT-1.4</t>
  </si>
  <si>
    <t>COT-1.5</t>
  </si>
  <si>
    <t>Área do emboço</t>
  </si>
  <si>
    <t>Área do chapisco</t>
  </si>
  <si>
    <t>Desconto área do emboço</t>
  </si>
  <si>
    <t>Área total da massa única</t>
  </si>
  <si>
    <t>Área das paredes em drywall</t>
  </si>
  <si>
    <t>Consultório Ortopedista</t>
  </si>
  <si>
    <t>Consultório Ortorrino</t>
  </si>
  <si>
    <t>Área total das portas</t>
  </si>
  <si>
    <t xml:space="preserve">Desconto das portas </t>
  </si>
  <si>
    <t>Área da massa única</t>
  </si>
  <si>
    <t>Área do drywall</t>
  </si>
  <si>
    <t>Desconto da área da textura externa</t>
  </si>
  <si>
    <t>Área total da pintura</t>
  </si>
  <si>
    <t>RASGO E FECHAMENTO DE RASGO EM ALVENARIA</t>
  </si>
  <si>
    <t>RASGO EM ALVENARIA</t>
  </si>
  <si>
    <t>Rasgo em alvenaria para eletroduto com diâmetros menores ou iguais a 40 mm</t>
  </si>
  <si>
    <t>Eletroduto Ø 25 mm</t>
  </si>
  <si>
    <t>Eletroduto Ø 60 mm</t>
  </si>
  <si>
    <t>CPU-46</t>
  </si>
  <si>
    <t>15.3</t>
  </si>
  <si>
    <t>15.3.1</t>
  </si>
  <si>
    <t>13.4</t>
  </si>
  <si>
    <t>13.4.1</t>
  </si>
  <si>
    <t>RASGO E CHUMBAMENTO EM ALVENARIA</t>
  </si>
  <si>
    <t>13.4.2</t>
  </si>
  <si>
    <t>15.3.2</t>
  </si>
  <si>
    <t>Rasgo em alvenaria para dreno de ar-condicionado com diâmetros menores ou iguais a 40 mm</t>
  </si>
  <si>
    <t>Enchimento de rasgo em alvenaria com argamassa mista de cal hidratada e areia traço 1:4, para eletroduto Ø 32 mm - 1 1/4" a 50 mm - 2"</t>
  </si>
  <si>
    <t>Argamassa traço 1:4</t>
  </si>
  <si>
    <t>CPU-47</t>
  </si>
  <si>
    <t>Quebra em alvenaria para instalação de quadro distribuição</t>
  </si>
  <si>
    <t>Auxiliar de encanador</t>
  </si>
  <si>
    <t xml:space="preserve">Quadro de distribuição 30 disjuntores </t>
  </si>
  <si>
    <t xml:space="preserve">Quadro de distribuição 40 disjuntores </t>
  </si>
  <si>
    <t xml:space="preserve">Quadro de distribuição 42 disjuntores </t>
  </si>
  <si>
    <t>APARELHOS SANITÁRIOS, LOUÇAS E METAIS</t>
  </si>
  <si>
    <t xml:space="preserve">Lavatório louça branca com coluna, 45 x 55cm ou equivalente, padrão médio, incluso sifão tipo garrafa, válvula e engate flexível de 40cm em metal cromado, com aparelho misturador padrão médio - fornecimento e instalação. </t>
  </si>
  <si>
    <t>Lavatório de louça de embutir (cuba), com torneira de pressão e acessórios - fornecimento e instalação</t>
  </si>
  <si>
    <t>Torneira cromada longa 1/2" ou 3/4" de bancada para pia de cozinha com arejador, padrão alto - fornecimento e instalação</t>
  </si>
  <si>
    <t>Torneira de boia, roscável, ½”, fornecida e instalada em reservação de água.</t>
  </si>
  <si>
    <t xml:space="preserve">Tanque de louça branca com coluna, 30l ou equivalente, incluso sifão flexível em PVC, válvula metálica e torneira de metal cromado padrão médio - fornecimento e instalação. </t>
  </si>
  <si>
    <t xml:space="preserve">Lavatório louça branca suspenso, 29,5 x 39cm ou equivalente, padrão popular, incluso sifão tipo garrafa em PVC, válvula e engate flexível 30cm em plástico e torneira cromada de mesa, padrão popular - fornecimento e instalação. </t>
  </si>
  <si>
    <t>Vaso Sanitario Sinfonado com Caixa Acoplada Louça Branca - Padrão Medio, Incluso Engate Flexivel em Plastico Branco, 1/2" X 40 cm - Fornecimento e Insatalação.</t>
  </si>
  <si>
    <t xml:space="preserve">Cuba de embutir de aço inoxidável média, incluso válvula tipo americana e sifão tipo garrafa em metal cromado - fornecimento e instalação. </t>
  </si>
  <si>
    <t>Ducha manual - fornecimento e instalação</t>
  </si>
  <si>
    <t>CPU-48</t>
  </si>
  <si>
    <t>Válvula em metal cromado para lavatório, 1 " sem ladrão</t>
  </si>
  <si>
    <t xml:space="preserve">Engate/rabicho flexível plástico (pvc ou abs) branco 1/2 " x 30 cm                 </t>
  </si>
  <si>
    <t xml:space="preserve">Fita veda rosca em rolos de 18 mm x 50 m (l x c)             </t>
  </si>
  <si>
    <t xml:space="preserve">Sifão em metal cromado para pia ou lavatório, 1 x 1.1/2 "       </t>
  </si>
  <si>
    <t xml:space="preserve">Torneira cromada de mesa para lavatório, bica alta </t>
  </si>
  <si>
    <t xml:space="preserve">Lavatório/cuba de embutir oval louca branca sem ladrão *50 x 35* cm         </t>
  </si>
  <si>
    <t>CPU-49</t>
  </si>
  <si>
    <t xml:space="preserve">Ducha higiênica plástica com registro metálico 1/2 "      </t>
  </si>
  <si>
    <t>MACROS SERVIÇO/SERVIÇO/ DISCRIMINAÇÃO DOS SERVIÇOS</t>
  </si>
  <si>
    <t>CUSTO REF. (R$)</t>
  </si>
  <si>
    <t>CUSTO UNIT. (R$)</t>
  </si>
  <si>
    <t>PREÇO TOTAL (R$)</t>
  </si>
  <si>
    <t>TOTAL COM BDI R$</t>
  </si>
  <si>
    <t>TOTAL ACUMULADO COM BDI R$</t>
  </si>
  <si>
    <t>PREÇO UNIT. COM BDI (R$)</t>
  </si>
  <si>
    <t>10.2.2</t>
  </si>
  <si>
    <t>P02 - 1,0x2,1m: Porta de correr em chapa dupla de alumínio, com fechadura e puxador - fornecimento e instalação</t>
  </si>
  <si>
    <t>Porta de correr em alumínio</t>
  </si>
  <si>
    <t xml:space="preserve">Argamassa para assentamento, traço 1:0,5:4,5 (cimento, cal e areia média), preparo mecânico com betoneira 400 l. </t>
  </si>
  <si>
    <t>CPU-50</t>
  </si>
  <si>
    <t>CABO, ELETRODUTOS E ELETROCALHAS</t>
  </si>
  <si>
    <t>Cabo de cobre nu 50 mm² - fornecimento e instalação</t>
  </si>
  <si>
    <t>ELETRODUTOS E ELETROCALHAS</t>
  </si>
  <si>
    <t>Concreto FCK = 25 MPA, Traço 1:2,3:2,7, Preparo Mecânico com Betoneira 400 L - Vigas</t>
  </si>
  <si>
    <t>Contrapiso em Argamassa Traço 1:4 (Cimento e Areia), Preparo Mecânico com Betoneira 400 L, Aplicado em äreas molhas, incluso impermeabilizante, espessura 3 cm</t>
  </si>
  <si>
    <t>CPU-51</t>
  </si>
  <si>
    <t>Porta de alumínio de abrir - fornecimento e instalação</t>
  </si>
  <si>
    <t>2C 05 06 02 21 04</t>
  </si>
  <si>
    <t>Fechadura em aço inoxidável completa tipo standard "L" com acabamento cromo acetinado para porta interna e externa encaixe 40 mm</t>
  </si>
  <si>
    <t>P03 e P06: Porta de abrir, chapa dupla de alumínio composto, com fechadura - fornecimento e instalação</t>
  </si>
  <si>
    <t>Reforma do Centro Médico</t>
  </si>
  <si>
    <t>PROGRAMAS DE PREVENÇAÕ DE RISCOS</t>
  </si>
  <si>
    <t>ADMINISTRAÇÃO CENTRAL</t>
  </si>
  <si>
    <t xml:space="preserve">PROGRAMAS </t>
  </si>
  <si>
    <t>3.1.4</t>
  </si>
  <si>
    <t>3.1.5</t>
  </si>
  <si>
    <t>3.1.6</t>
  </si>
  <si>
    <t>3.1.7</t>
  </si>
  <si>
    <t>3.1.8</t>
  </si>
  <si>
    <t>3.1.9</t>
  </si>
  <si>
    <t>3.1.10</t>
  </si>
  <si>
    <t>3.1.11</t>
  </si>
  <si>
    <t>3.1.12</t>
  </si>
  <si>
    <t>3.1.13</t>
  </si>
  <si>
    <t>3.1.14</t>
  </si>
  <si>
    <t>3.1.15</t>
  </si>
  <si>
    <t>3.1.16</t>
  </si>
  <si>
    <t>3.1.17</t>
  </si>
  <si>
    <t>3.1.18</t>
  </si>
  <si>
    <t>3.1.19</t>
  </si>
  <si>
    <t>3.1.20</t>
  </si>
  <si>
    <t>3.1.21</t>
  </si>
  <si>
    <t>3.1.22</t>
  </si>
  <si>
    <t>3.2</t>
  </si>
  <si>
    <t>3.2.1</t>
  </si>
  <si>
    <t>3.2.2</t>
  </si>
  <si>
    <t>5.1.3</t>
  </si>
  <si>
    <t>5.1.4</t>
  </si>
  <si>
    <t>5.1.5</t>
  </si>
  <si>
    <t>5.1.6</t>
  </si>
  <si>
    <t>5.3.5</t>
  </si>
  <si>
    <t>5.3.6</t>
  </si>
  <si>
    <t>5.3.7</t>
  </si>
  <si>
    <t>5.3.8</t>
  </si>
  <si>
    <t>5.4</t>
  </si>
  <si>
    <t>5.4.1</t>
  </si>
  <si>
    <t>5.4.2</t>
  </si>
  <si>
    <t>5.4.3</t>
  </si>
  <si>
    <t>5.4.4</t>
  </si>
  <si>
    <t>5.4.5</t>
  </si>
  <si>
    <t>5.4.6</t>
  </si>
  <si>
    <t>6.1.2</t>
  </si>
  <si>
    <t>6.2.3</t>
  </si>
  <si>
    <t>6.2.4</t>
  </si>
  <si>
    <t>6.2.5</t>
  </si>
  <si>
    <t>6.2.6</t>
  </si>
  <si>
    <t>6.2.7</t>
  </si>
  <si>
    <t>6.3.1</t>
  </si>
  <si>
    <t>6.3.2</t>
  </si>
  <si>
    <t>6.3.3</t>
  </si>
  <si>
    <t>6.3.4</t>
  </si>
  <si>
    <t>8.1.3</t>
  </si>
  <si>
    <t>8.2.2</t>
  </si>
  <si>
    <t>8.3.2</t>
  </si>
  <si>
    <t>9.3</t>
  </si>
  <si>
    <t>9.3.1</t>
  </si>
  <si>
    <t>9.4</t>
  </si>
  <si>
    <t>9.4.1</t>
  </si>
  <si>
    <t>9.4.2</t>
  </si>
  <si>
    <t>9.4.3</t>
  </si>
  <si>
    <t>9.4.4</t>
  </si>
  <si>
    <t>9.5</t>
  </si>
  <si>
    <t>9.5.1</t>
  </si>
  <si>
    <t>10.1.3</t>
  </si>
  <si>
    <t>10.1.4</t>
  </si>
  <si>
    <t>11.2</t>
  </si>
  <si>
    <t>11.2.1</t>
  </si>
  <si>
    <t>11.2.2</t>
  </si>
  <si>
    <t>11.2.3</t>
  </si>
  <si>
    <t>11.3</t>
  </si>
  <si>
    <t>11.3.1</t>
  </si>
  <si>
    <t>11.3.2</t>
  </si>
  <si>
    <t>11.3.3</t>
  </si>
  <si>
    <t>11.3.4</t>
  </si>
  <si>
    <t>11.3.5</t>
  </si>
  <si>
    <t>13.1.5</t>
  </si>
  <si>
    <t>13.1.6</t>
  </si>
  <si>
    <t>13.1.7</t>
  </si>
  <si>
    <t>13.1.8</t>
  </si>
  <si>
    <t>13.2.9</t>
  </si>
  <si>
    <t>13.2.10</t>
  </si>
  <si>
    <t>13.2.11</t>
  </si>
  <si>
    <t>13.2.12</t>
  </si>
  <si>
    <t>13.2.13</t>
  </si>
  <si>
    <t>13.2.14</t>
  </si>
  <si>
    <t>13.2.15</t>
  </si>
  <si>
    <t>13.2.16</t>
  </si>
  <si>
    <t>13.2.17</t>
  </si>
  <si>
    <t>13.2.18</t>
  </si>
  <si>
    <t>13.2.19</t>
  </si>
  <si>
    <t>13.2.20</t>
  </si>
  <si>
    <t>13.2.21</t>
  </si>
  <si>
    <t>13.2.22</t>
  </si>
  <si>
    <t>13.2.23</t>
  </si>
  <si>
    <t>13.3.2</t>
  </si>
  <si>
    <t>13.3.3</t>
  </si>
  <si>
    <t>13.4.3</t>
  </si>
  <si>
    <t>13.4.4</t>
  </si>
  <si>
    <t>13.4.5</t>
  </si>
  <si>
    <t>13.5</t>
  </si>
  <si>
    <t>13.5.1</t>
  </si>
  <si>
    <t>13.5.2</t>
  </si>
  <si>
    <t>13.5.3</t>
  </si>
  <si>
    <t>13.5.4</t>
  </si>
  <si>
    <t>13.6.1</t>
  </si>
  <si>
    <t>13.6.2</t>
  </si>
  <si>
    <t>13.6.3</t>
  </si>
  <si>
    <t>13.6.4</t>
  </si>
  <si>
    <t>13.6</t>
  </si>
  <si>
    <t>13.7</t>
  </si>
  <si>
    <t>13.7.1</t>
  </si>
  <si>
    <t>13.7.2</t>
  </si>
  <si>
    <t>13.8</t>
  </si>
  <si>
    <t>13.8.1</t>
  </si>
  <si>
    <t>13.8.2</t>
  </si>
  <si>
    <t>13.8.3</t>
  </si>
  <si>
    <t>13.8.4</t>
  </si>
  <si>
    <t>13.8.5</t>
  </si>
  <si>
    <t>13.8.6</t>
  </si>
  <si>
    <t>13.8.7</t>
  </si>
  <si>
    <t>13.8.8</t>
  </si>
  <si>
    <t>13.8.9</t>
  </si>
  <si>
    <t>14.3</t>
  </si>
  <si>
    <t>14.3.1</t>
  </si>
  <si>
    <t>15.1.4</t>
  </si>
  <si>
    <t>15.1.5</t>
  </si>
  <si>
    <t>15.2.4</t>
  </si>
  <si>
    <t>15.2.5</t>
  </si>
  <si>
    <t>15.2.6</t>
  </si>
  <si>
    <t>15.2.7</t>
  </si>
  <si>
    <t>15.2.8</t>
  </si>
  <si>
    <t>15.3.3</t>
  </si>
  <si>
    <t>15.3.4</t>
  </si>
  <si>
    <t>15.3.5</t>
  </si>
  <si>
    <t>15.3.6</t>
  </si>
  <si>
    <t>15.3.7</t>
  </si>
  <si>
    <t>15.3.8</t>
  </si>
  <si>
    <t>15.3.9</t>
  </si>
  <si>
    <t>15.3.10</t>
  </si>
  <si>
    <t>15.3.11</t>
  </si>
  <si>
    <t>15.4</t>
  </si>
  <si>
    <t>15.4.1</t>
  </si>
  <si>
    <t>15.4.2</t>
  </si>
  <si>
    <t>15.4.3</t>
  </si>
  <si>
    <t>15.4.4</t>
  </si>
  <si>
    <t>15.4.5</t>
  </si>
  <si>
    <t>15.4.6</t>
  </si>
  <si>
    <t>15.4.7</t>
  </si>
  <si>
    <t>15.4.8</t>
  </si>
  <si>
    <t>15.4.9</t>
  </si>
  <si>
    <t>15.4.10</t>
  </si>
  <si>
    <t>15.4.11</t>
  </si>
  <si>
    <t>15.4.12</t>
  </si>
  <si>
    <t>15.5</t>
  </si>
  <si>
    <t>15.5.1</t>
  </si>
  <si>
    <t>15.5.2</t>
  </si>
  <si>
    <t>15.5.3</t>
  </si>
  <si>
    <t>15.6</t>
  </si>
  <si>
    <t>15.6.1</t>
  </si>
  <si>
    <t>15.6.2</t>
  </si>
  <si>
    <t>15.6.3</t>
  </si>
  <si>
    <t>15.6.4</t>
  </si>
  <si>
    <t>15.7</t>
  </si>
  <si>
    <t>15.7.1</t>
  </si>
  <si>
    <t>15.7.2</t>
  </si>
  <si>
    <t>15.8</t>
  </si>
  <si>
    <t>15.8.1</t>
  </si>
  <si>
    <t>15.8.2</t>
  </si>
  <si>
    <t>15.8.3</t>
  </si>
  <si>
    <t>15.9</t>
  </si>
  <si>
    <t>15.9.1</t>
  </si>
  <si>
    <t>15.9.2</t>
  </si>
  <si>
    <t>15.9.3</t>
  </si>
  <si>
    <t>15.9.4</t>
  </si>
  <si>
    <t>15.9.5</t>
  </si>
  <si>
    <t>15.11</t>
  </si>
  <si>
    <t>15.11.1</t>
  </si>
  <si>
    <t>15.11.2</t>
  </si>
  <si>
    <t>16.1.2</t>
  </si>
  <si>
    <t>16.1.3</t>
  </si>
  <si>
    <t>16.2</t>
  </si>
  <si>
    <t>16.2.1</t>
  </si>
  <si>
    <t>16.2.2</t>
  </si>
  <si>
    <t>16.2.3</t>
  </si>
  <si>
    <t>16.3</t>
  </si>
  <si>
    <t>16.3.1</t>
  </si>
  <si>
    <t>16.3.2</t>
  </si>
  <si>
    <t>17.0</t>
  </si>
  <si>
    <t>17.1</t>
  </si>
  <si>
    <t>17.1.1</t>
  </si>
  <si>
    <t>ANÁLISE DE PARETO</t>
  </si>
  <si>
    <t>N</t>
  </si>
  <si>
    <t>CÓD.</t>
  </si>
  <si>
    <t>REF.</t>
  </si>
  <si>
    <t>UND.</t>
  </si>
  <si>
    <t>QUANT.</t>
  </si>
  <si>
    <t>UNIT. (R$)</t>
  </si>
  <si>
    <t>SUBTOTAL (R$)</t>
  </si>
  <si>
    <t>(R$) ACUM.</t>
  </si>
  <si>
    <t>PERC. (%)</t>
  </si>
  <si>
    <t>(%) ACUM.</t>
  </si>
  <si>
    <t>CLASSE</t>
  </si>
  <si>
    <t>TOTAL GERAL</t>
  </si>
  <si>
    <t>% R$ ACUMULADO</t>
  </si>
  <si>
    <t>VALOR ACUM.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</si>
</sst>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_-&quot;R$&quot;* #,##0.00_-;\-&quot;R$&quot;* #,##0.00_-;_-&quot;R$&quot;* &quot;-&quot;??_-;_-@_-"/>
    <numFmt numFmtId="165" formatCode="#,##0.0000"/>
    <numFmt numFmtId="166" formatCode="&quot;R$&quot;#,##0.00"/>
    <numFmt numFmtId="167" formatCode="_(* #,##0_);_(* \(#,##0\);_(* &quot;-&quot;??_);_(@_)"/>
    <numFmt numFmtId="168" formatCode="_(* #,##0.00_);_(* \(#,##0.00\);_(* \-??_);_(@_)"/>
    <numFmt numFmtId="169" formatCode="0.0000"/>
    <numFmt numFmtId="170" formatCode="&quot;R$ &quot;#,##0.00"/>
    <numFmt numFmtId="171" formatCode="0.000"/>
    <numFmt numFmtId="172" formatCode="dd\-mmm\-yy;@"/>
    <numFmt numFmtId="173" formatCode="00"/>
    <numFmt numFmtId="174" formatCode="0.00000"/>
    <numFmt numFmtId="175" formatCode="_(* #,##0.00_);_(* \(#,##0.00\);_(* &quot;-&quot;??_);_(@_)"/>
    <numFmt numFmtId="176" formatCode="&quot;R$&quot;\ #,##0.00"/>
    <numFmt numFmtId="177" formatCode="0.0000%"/>
  </numFmts>
  <fonts count="63" x14ac:knownFonts="1">
    <font>
      <sz val="11"/>
      <color theme="1"/>
      <name val="Calibri"/>
      <family val="2"/>
      <scheme val="minor"/>
    </font>
    <font>
      <sz val="11"/>
      <color theme="1"/>
      <name val="Calibri"/>
      <family val="2"/>
      <scheme val="minor"/>
    </font>
    <font>
      <sz val="12"/>
      <color theme="1"/>
      <name val="Times New Roman"/>
      <family val="1"/>
    </font>
    <font>
      <b/>
      <i/>
      <sz val="12"/>
      <color theme="1"/>
      <name val="Times New Roman"/>
      <family val="1"/>
    </font>
    <font>
      <i/>
      <sz val="12"/>
      <color theme="1"/>
      <name val="Times New Roman"/>
      <family val="1"/>
    </font>
    <font>
      <sz val="11"/>
      <name val="Arial"/>
      <family val="2"/>
    </font>
    <font>
      <b/>
      <sz val="14"/>
      <name val="Arial"/>
      <family val="2"/>
    </font>
    <font>
      <b/>
      <sz val="11"/>
      <name val="Arial"/>
      <family val="2"/>
    </font>
    <font>
      <sz val="10"/>
      <color theme="1"/>
      <name val="Courier New"/>
      <family val="3"/>
    </font>
    <font>
      <sz val="10"/>
      <color theme="1"/>
      <name val="Calibri"/>
      <family val="2"/>
      <scheme val="minor"/>
    </font>
    <font>
      <b/>
      <sz val="11"/>
      <color theme="4" tint="-0.499984740745262"/>
      <name val="Arial"/>
      <family val="2"/>
    </font>
    <font>
      <b/>
      <sz val="12"/>
      <name val="Arial"/>
      <family val="2"/>
    </font>
    <font>
      <sz val="10"/>
      <name val="Arial"/>
      <family val="2"/>
    </font>
    <font>
      <i/>
      <sz val="11"/>
      <name val="Arial"/>
      <family val="2"/>
    </font>
    <font>
      <sz val="10"/>
      <color theme="1"/>
      <name val="Arial"/>
      <family val="2"/>
    </font>
    <font>
      <b/>
      <sz val="10"/>
      <name val="Arial"/>
      <family val="2"/>
    </font>
    <font>
      <b/>
      <sz val="14"/>
      <color theme="0"/>
      <name val="Arial"/>
      <family val="2"/>
    </font>
    <font>
      <b/>
      <sz val="12"/>
      <color theme="8" tint="-0.249977111117893"/>
      <name val="Arial"/>
      <family val="2"/>
    </font>
    <font>
      <b/>
      <sz val="10"/>
      <color theme="1"/>
      <name val="Times New Roman"/>
      <family val="1"/>
    </font>
    <font>
      <sz val="10"/>
      <color theme="1"/>
      <name val="Times New Roman"/>
      <family val="1"/>
    </font>
    <font>
      <sz val="11"/>
      <color theme="1"/>
      <name val="Times New Roman"/>
      <family val="1"/>
    </font>
    <font>
      <b/>
      <sz val="11"/>
      <color theme="0"/>
      <name val="Times New Roman"/>
      <family val="1"/>
    </font>
    <font>
      <b/>
      <sz val="11"/>
      <name val="Times New Roman"/>
      <family val="1"/>
    </font>
    <font>
      <sz val="11"/>
      <name val="Times New Roman"/>
      <family val="1"/>
    </font>
    <font>
      <b/>
      <sz val="11"/>
      <color theme="1"/>
      <name val="Times New Roman"/>
      <family val="1"/>
    </font>
    <font>
      <b/>
      <i/>
      <sz val="11"/>
      <color theme="1"/>
      <name val="Times New Roman"/>
      <family val="1"/>
    </font>
    <font>
      <i/>
      <sz val="11"/>
      <color theme="1"/>
      <name val="Times New Roman"/>
      <family val="1"/>
    </font>
    <font>
      <b/>
      <sz val="12"/>
      <color theme="1"/>
      <name val="Arial"/>
      <family val="2"/>
    </font>
    <font>
      <sz val="12"/>
      <color theme="1"/>
      <name val="Arial"/>
      <family val="2"/>
    </font>
    <font>
      <sz val="8"/>
      <name val="Arial"/>
      <family val="2"/>
    </font>
    <font>
      <b/>
      <sz val="8"/>
      <color indexed="9"/>
      <name val="Arial"/>
      <family val="2"/>
    </font>
    <font>
      <sz val="10"/>
      <name val="Courier"/>
      <family val="3"/>
    </font>
    <font>
      <b/>
      <sz val="8"/>
      <name val="Arial"/>
      <family val="2"/>
    </font>
    <font>
      <sz val="8"/>
      <color theme="1"/>
      <name val="Arial"/>
      <family val="2"/>
    </font>
    <font>
      <sz val="10"/>
      <name val="Courier"/>
    </font>
    <font>
      <b/>
      <sz val="10"/>
      <color theme="1"/>
      <name val="Arial"/>
      <family val="2"/>
    </font>
    <font>
      <b/>
      <i/>
      <sz val="9"/>
      <color theme="1"/>
      <name val="Times New Roman"/>
      <family val="1"/>
    </font>
    <font>
      <b/>
      <sz val="8"/>
      <color theme="8" tint="-0.249977111117893"/>
      <name val="Arial"/>
      <family val="2"/>
    </font>
    <font>
      <b/>
      <sz val="12"/>
      <color theme="0"/>
      <name val="Arial"/>
      <family val="2"/>
    </font>
    <font>
      <sz val="8"/>
      <name val="Calibri"/>
      <family val="2"/>
      <scheme val="minor"/>
    </font>
    <font>
      <b/>
      <sz val="11"/>
      <color theme="0"/>
      <name val="Arial"/>
      <family val="2"/>
    </font>
    <font>
      <b/>
      <sz val="12"/>
      <color theme="1"/>
      <name val="Times New Roman"/>
      <family val="1"/>
    </font>
    <font>
      <sz val="12"/>
      <name val="Arial"/>
      <family val="2"/>
    </font>
    <font>
      <b/>
      <u/>
      <sz val="12"/>
      <name val="Arial"/>
      <family val="2"/>
    </font>
    <font>
      <b/>
      <sz val="12"/>
      <color indexed="13"/>
      <name val="Arial"/>
      <family val="2"/>
    </font>
    <font>
      <sz val="10"/>
      <name val="Courier New"/>
      <family val="3"/>
    </font>
    <font>
      <sz val="11"/>
      <name val="Calibri"/>
      <family val="2"/>
      <scheme val="minor"/>
    </font>
    <font>
      <sz val="10"/>
      <name val="Calibri"/>
      <family val="2"/>
      <scheme val="minor"/>
    </font>
    <font>
      <sz val="10"/>
      <name val="Times New Roman"/>
      <family val="1"/>
    </font>
    <font>
      <b/>
      <sz val="14"/>
      <name val="MS Serif"/>
      <family val="1"/>
    </font>
    <font>
      <sz val="11"/>
      <color theme="0"/>
      <name val="Arial"/>
      <family val="2"/>
    </font>
    <font>
      <sz val="10"/>
      <color rgb="FFFF0000"/>
      <name val="Times New Roman"/>
      <family val="1"/>
    </font>
    <font>
      <b/>
      <sz val="10"/>
      <color rgb="FFFF0000"/>
      <name val="Times New Roman"/>
      <family val="1"/>
    </font>
    <font>
      <sz val="11"/>
      <color rgb="FFFF0000"/>
      <name val="Arial"/>
      <family val="2"/>
    </font>
    <font>
      <b/>
      <sz val="10"/>
      <name val="Times New Roman"/>
      <family val="1"/>
    </font>
    <font>
      <sz val="10"/>
      <name val="Courier New"/>
      <family val="3"/>
    </font>
    <font>
      <b/>
      <sz val="10"/>
      <color theme="0"/>
      <name val="Arial"/>
      <family val="2"/>
    </font>
    <font>
      <sz val="11"/>
      <color rgb="FFFF0000"/>
      <name val="Times New Roman"/>
      <family val="1"/>
    </font>
    <font>
      <sz val="10"/>
      <name val="Arial"/>
      <family val="2"/>
    </font>
    <font>
      <sz val="12"/>
      <color rgb="FF000000"/>
      <name val="Verdana"/>
      <family val="2"/>
    </font>
    <font>
      <sz val="10"/>
      <color rgb="FF333333"/>
      <name val="Arial"/>
      <family val="2"/>
    </font>
    <font>
      <sz val="11"/>
      <color rgb="FF333333"/>
      <name val="Arial"/>
      <family val="2"/>
    </font>
    <font>
      <sz val="9"/>
      <name val="Arial"/>
      <family val="2"/>
    </font>
  </fonts>
  <fills count="21">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8"/>
        <bgColor indexed="64"/>
      </patternFill>
    </fill>
    <fill>
      <patternFill patternType="solid">
        <fgColor theme="0" tint="-0.499984740745262"/>
        <bgColor indexed="64"/>
      </patternFill>
    </fill>
    <fill>
      <patternFill patternType="solid">
        <fgColor indexed="22"/>
        <bgColor indexed="31"/>
      </patternFill>
    </fill>
    <fill>
      <patternFill patternType="solid">
        <fgColor indexed="8"/>
        <bgColor indexed="58"/>
      </patternFill>
    </fill>
    <fill>
      <patternFill patternType="solid">
        <fgColor rgb="FFFFFF00"/>
        <bgColor indexed="64"/>
      </patternFill>
    </fill>
    <fill>
      <patternFill patternType="solid">
        <fgColor theme="0" tint="-0.34998626667073579"/>
        <bgColor indexed="9"/>
      </patternFill>
    </fill>
    <fill>
      <patternFill patternType="solid">
        <fgColor theme="0" tint="-0.34998626667073579"/>
        <bgColor indexed="64"/>
      </patternFill>
    </fill>
    <fill>
      <patternFill patternType="solid">
        <fgColor indexed="9"/>
        <bgColor indexed="9"/>
      </patternFill>
    </fill>
    <fill>
      <patternFill patternType="solid">
        <fgColor theme="3" tint="-0.249977111117893"/>
        <bgColor indexed="64"/>
      </patternFill>
    </fill>
    <fill>
      <patternFill patternType="solid">
        <fgColor theme="0" tint="-4.9989318521683403E-2"/>
        <bgColor indexed="9"/>
      </patternFill>
    </fill>
    <fill>
      <patternFill patternType="solid">
        <fgColor theme="0" tint="-4.9989318521683403E-2"/>
        <bgColor indexed="64"/>
      </patternFill>
    </fill>
    <fill>
      <patternFill patternType="solid">
        <fgColor rgb="FFF6F6F6"/>
        <bgColor indexed="64"/>
      </patternFill>
    </fill>
    <fill>
      <patternFill patternType="solid">
        <fgColor rgb="FFFFFFFF"/>
        <bgColor indexed="64"/>
      </patternFill>
    </fill>
    <fill>
      <patternFill patternType="solid">
        <fgColor rgb="FF0000CC"/>
        <bgColor indexed="64"/>
      </patternFill>
    </fill>
    <fill>
      <patternFill patternType="solid">
        <fgColor rgb="FF00B0F0"/>
        <bgColor indexed="64"/>
      </patternFill>
    </fill>
    <fill>
      <patternFill patternType="solid">
        <fgColor rgb="FF92D050"/>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8"/>
      </left>
      <right style="thin">
        <color indexed="8"/>
      </right>
      <top style="thin">
        <color indexed="8"/>
      </top>
      <bottom style="thin">
        <color indexed="8"/>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bottom/>
      <diagonal/>
    </border>
    <border>
      <left/>
      <right style="dotted">
        <color indexed="64"/>
      </right>
      <top style="thin">
        <color indexed="64"/>
      </top>
      <bottom style="dotted">
        <color indexed="64"/>
      </bottom>
      <diagonal/>
    </border>
    <border>
      <left/>
      <right style="dotted">
        <color indexed="64"/>
      </right>
      <top/>
      <bottom style="thin">
        <color indexed="64"/>
      </bottom>
      <diagonal/>
    </border>
    <border>
      <left/>
      <right style="medium">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thin">
        <color indexed="64"/>
      </right>
      <top/>
      <bottom/>
      <diagonal/>
    </border>
    <border>
      <left/>
      <right style="dotted">
        <color indexed="64"/>
      </right>
      <top/>
      <bottom style="dotted">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dotted">
        <color indexed="64"/>
      </left>
      <right style="medium">
        <color indexed="64"/>
      </right>
      <top style="thin">
        <color auto="1"/>
      </top>
      <bottom/>
      <diagonal/>
    </border>
    <border>
      <left style="dotted">
        <color indexed="64"/>
      </left>
      <right style="medium">
        <color indexed="64"/>
      </right>
      <top/>
      <bottom style="dotted">
        <color indexed="64"/>
      </bottom>
      <diagonal/>
    </border>
    <border>
      <left style="thin">
        <color indexed="64"/>
      </left>
      <right style="dotted">
        <color indexed="64"/>
      </right>
      <top/>
      <bottom style="medium">
        <color indexed="64"/>
      </bottom>
      <diagonal/>
    </border>
    <border>
      <left style="thin">
        <color indexed="64"/>
      </left>
      <right/>
      <top style="medium">
        <color indexed="64"/>
      </top>
      <bottom style="medium">
        <color indexed="64"/>
      </bottom>
      <diagonal/>
    </border>
    <border>
      <left style="hair">
        <color indexed="64"/>
      </left>
      <right/>
      <top/>
      <bottom style="hair">
        <color indexed="64"/>
      </bottom>
      <diagonal/>
    </border>
    <border>
      <left style="medium">
        <color indexed="64"/>
      </left>
      <right style="medium">
        <color indexed="64"/>
      </right>
      <top style="medium">
        <color indexed="64"/>
      </top>
      <bottom/>
      <diagonal/>
    </border>
    <border>
      <left style="medium">
        <color rgb="FF000000"/>
      </left>
      <right style="medium">
        <color rgb="FF000000"/>
      </right>
      <top style="thick">
        <color rgb="FF3A71B2"/>
      </top>
      <bottom style="medium">
        <color rgb="FF000000"/>
      </bottom>
      <diagonal/>
    </border>
    <border>
      <left style="medium">
        <color indexed="64"/>
      </left>
      <right/>
      <top style="hair">
        <color auto="1"/>
      </top>
      <bottom style="hair">
        <color auto="1"/>
      </bottom>
      <diagonal/>
    </border>
    <border>
      <left/>
      <right style="hair">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s>
  <cellStyleXfs count="27">
    <xf numFmtId="0" fontId="0" fillId="0" borderId="0"/>
    <xf numFmtId="43" fontId="1" fillId="0" borderId="0" applyFont="0" applyFill="0" applyBorder="0" applyAlignment="0" applyProtection="0"/>
    <xf numFmtId="164" fontId="1" fillId="0" borderId="0" applyFont="0" applyFill="0" applyBorder="0" applyAlignment="0" applyProtection="0"/>
    <xf numFmtId="0" fontId="12" fillId="0" borderId="0"/>
    <xf numFmtId="0" fontId="12" fillId="0" borderId="0"/>
    <xf numFmtId="44" fontId="31" fillId="0" borderId="0" applyFont="0" applyFill="0" applyBorder="0" applyAlignment="0" applyProtection="0"/>
    <xf numFmtId="0" fontId="12" fillId="0" borderId="0"/>
    <xf numFmtId="168" fontId="12" fillId="0" borderId="0" applyFill="0" applyBorder="0" applyAlignment="0" applyProtection="0"/>
    <xf numFmtId="0" fontId="34" fillId="0" borderId="0"/>
    <xf numFmtId="9" fontId="1" fillId="0" borderId="0" applyFont="0" applyFill="0" applyBorder="0" applyAlignment="0" applyProtection="0"/>
    <xf numFmtId="0" fontId="1" fillId="0" borderId="0"/>
    <xf numFmtId="0" fontId="12" fillId="0" borderId="0"/>
    <xf numFmtId="168" fontId="12" fillId="0" borderId="0" applyFill="0" applyBorder="0" applyAlignment="0" applyProtection="0"/>
    <xf numFmtId="0" fontId="12" fillId="0" borderId="0"/>
    <xf numFmtId="0" fontId="49" fillId="0" borderId="0">
      <alignment horizontal="right"/>
    </xf>
    <xf numFmtId="168" fontId="12" fillId="0" borderId="0" applyFill="0" applyBorder="0" applyAlignment="0" applyProtection="0"/>
    <xf numFmtId="0" fontId="12" fillId="0" borderId="0"/>
    <xf numFmtId="9" fontId="12" fillId="0" borderId="0" applyFont="0" applyFill="0" applyBorder="0" applyAlignment="0" applyProtection="0"/>
    <xf numFmtId="175" fontId="12" fillId="0" borderId="0" applyFont="0" applyFill="0" applyBorder="0" applyAlignment="0" applyProtection="0"/>
    <xf numFmtId="0" fontId="58" fillId="0" borderId="0"/>
    <xf numFmtId="9" fontId="58" fillId="0" borderId="0" applyFont="0" applyFill="0" applyBorder="0" applyAlignment="0" applyProtection="0"/>
    <xf numFmtId="43" fontId="58" fillId="0" borderId="0" applyFont="0" applyFill="0" applyBorder="0" applyAlignment="0" applyProtection="0"/>
    <xf numFmtId="0" fontId="59"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4" fillId="0" borderId="0" applyFont="0" applyFill="0" applyBorder="0" applyAlignment="0" applyProtection="0"/>
  </cellStyleXfs>
  <cellXfs count="742">
    <xf numFmtId="0" fontId="0" fillId="0" borderId="0" xfId="0"/>
    <xf numFmtId="0" fontId="3" fillId="2" borderId="3" xfId="0" applyFont="1" applyFill="1" applyBorder="1" applyAlignment="1">
      <alignment vertical="center"/>
    </xf>
    <xf numFmtId="0" fontId="4" fillId="2" borderId="3" xfId="0" applyFont="1" applyFill="1" applyBorder="1"/>
    <xf numFmtId="0" fontId="2" fillId="2" borderId="3" xfId="0" applyFont="1" applyFill="1" applyBorder="1"/>
    <xf numFmtId="0" fontId="2" fillId="2" borderId="0" xfId="0" applyFont="1" applyFill="1"/>
    <xf numFmtId="0" fontId="2" fillId="0" borderId="0" xfId="0" applyFont="1"/>
    <xf numFmtId="0" fontId="3" fillId="2" borderId="8" xfId="0" applyFont="1" applyFill="1" applyBorder="1" applyAlignment="1">
      <alignment vertical="center"/>
    </xf>
    <xf numFmtId="0" fontId="4" fillId="2" borderId="8" xfId="0" applyFont="1" applyFill="1" applyBorder="1"/>
    <xf numFmtId="0" fontId="2" fillId="2" borderId="8" xfId="0" applyFont="1" applyFill="1" applyBorder="1"/>
    <xf numFmtId="0" fontId="5" fillId="2" borderId="0" xfId="0" applyFont="1" applyFill="1" applyAlignment="1">
      <alignment horizontal="left" vertical="center"/>
    </xf>
    <xf numFmtId="0" fontId="8" fillId="2" borderId="0" xfId="0" applyFont="1" applyFill="1" applyAlignment="1">
      <alignment vertical="center"/>
    </xf>
    <xf numFmtId="0" fontId="9" fillId="0" borderId="0" xfId="0" applyFont="1" applyAlignment="1">
      <alignment vertical="center"/>
    </xf>
    <xf numFmtId="0" fontId="10" fillId="2" borderId="0" xfId="0" applyFont="1" applyFill="1" applyAlignment="1">
      <alignment vertical="center" wrapText="1"/>
    </xf>
    <xf numFmtId="0" fontId="7" fillId="2" borderId="0" xfId="0" applyFont="1" applyFill="1" applyAlignment="1">
      <alignment horizontal="right" vertical="center"/>
    </xf>
    <xf numFmtId="14" fontId="11" fillId="2" borderId="0" xfId="0" applyNumberFormat="1" applyFont="1" applyFill="1" applyAlignment="1">
      <alignment vertical="center" wrapText="1"/>
    </xf>
    <xf numFmtId="4" fontId="13" fillId="2" borderId="0" xfId="3" applyNumberFormat="1" applyFont="1" applyFill="1" applyAlignment="1">
      <alignment horizontal="left" vertical="center"/>
    </xf>
    <xf numFmtId="0" fontId="9" fillId="2" borderId="0" xfId="0" applyFont="1" applyFill="1" applyAlignment="1">
      <alignment vertical="center"/>
    </xf>
    <xf numFmtId="0" fontId="7" fillId="2" borderId="0" xfId="0" applyFont="1" applyFill="1" applyAlignment="1">
      <alignment vertical="center" wrapText="1"/>
    </xf>
    <xf numFmtId="0" fontId="8" fillId="2" borderId="0" xfId="0" applyFont="1" applyFill="1" applyAlignment="1">
      <alignment vertical="center" wrapText="1"/>
    </xf>
    <xf numFmtId="0" fontId="9" fillId="0" borderId="0" xfId="0" applyFont="1" applyAlignment="1">
      <alignment vertical="center" wrapText="1"/>
    </xf>
    <xf numFmtId="0" fontId="6" fillId="2" borderId="0" xfId="0" applyFont="1" applyFill="1" applyAlignment="1">
      <alignment horizontal="center" vertical="center"/>
    </xf>
    <xf numFmtId="0" fontId="14" fillId="0" borderId="0" xfId="0" applyFont="1" applyAlignment="1">
      <alignment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vertical="center" wrapText="1"/>
    </xf>
    <xf numFmtId="0" fontId="14" fillId="0" borderId="0" xfId="0" applyFont="1" applyAlignment="1">
      <alignment vertical="center"/>
    </xf>
    <xf numFmtId="0" fontId="7" fillId="4" borderId="10" xfId="0" applyFont="1" applyFill="1" applyBorder="1" applyAlignment="1">
      <alignment horizontal="center" vertical="center" wrapText="1"/>
    </xf>
    <xf numFmtId="0" fontId="7" fillId="4" borderId="11" xfId="0" applyFont="1" applyFill="1" applyBorder="1" applyAlignment="1">
      <alignment vertical="center" wrapText="1"/>
    </xf>
    <xf numFmtId="0" fontId="14" fillId="0" borderId="0" xfId="0" applyFont="1" applyAlignment="1">
      <alignment horizontal="center" vertical="center"/>
    </xf>
    <xf numFmtId="43" fontId="17" fillId="2" borderId="11" xfId="1" applyFont="1" applyFill="1" applyBorder="1" applyAlignment="1">
      <alignment vertical="center" wrapText="1"/>
    </xf>
    <xf numFmtId="43" fontId="17" fillId="2" borderId="12" xfId="1" applyFont="1" applyFill="1" applyBorder="1" applyAlignment="1">
      <alignment vertical="center" wrapText="1"/>
    </xf>
    <xf numFmtId="43" fontId="12" fillId="0" borderId="0" xfId="1" applyFont="1" applyAlignment="1">
      <alignment horizontal="center" vertical="center"/>
    </xf>
    <xf numFmtId="43" fontId="14" fillId="0" borderId="0" xfId="1" applyFont="1" applyAlignment="1">
      <alignment horizontal="center" vertical="center"/>
    </xf>
    <xf numFmtId="0" fontId="14" fillId="2" borderId="0" xfId="0" applyFont="1" applyFill="1" applyAlignment="1">
      <alignment vertical="center"/>
    </xf>
    <xf numFmtId="0" fontId="20" fillId="2" borderId="0" xfId="0" applyFont="1" applyFill="1"/>
    <xf numFmtId="0" fontId="20" fillId="0" borderId="0" xfId="0" applyFont="1"/>
    <xf numFmtId="0" fontId="21" fillId="3" borderId="10" xfId="0" applyFont="1" applyFill="1" applyBorder="1" applyAlignment="1">
      <alignment horizontal="center" vertical="center" wrapText="1"/>
    </xf>
    <xf numFmtId="0" fontId="21" fillId="3" borderId="11" xfId="0" applyFont="1" applyFill="1" applyBorder="1" applyAlignment="1">
      <alignment vertical="center"/>
    </xf>
    <xf numFmtId="0" fontId="21" fillId="3" borderId="11" xfId="0" applyFont="1" applyFill="1" applyBorder="1" applyAlignment="1">
      <alignment vertical="center" wrapText="1"/>
    </xf>
    <xf numFmtId="43" fontId="21" fillId="3" borderId="12" xfId="1" applyFont="1" applyFill="1" applyBorder="1" applyAlignment="1">
      <alignment vertical="center" wrapText="1"/>
    </xf>
    <xf numFmtId="0" fontId="20" fillId="0" borderId="0" xfId="0" applyFont="1" applyAlignment="1">
      <alignment vertical="center"/>
    </xf>
    <xf numFmtId="0" fontId="22" fillId="4" borderId="10" xfId="0" applyFont="1" applyFill="1" applyBorder="1" applyAlignment="1">
      <alignment horizontal="center" vertical="center" wrapText="1"/>
    </xf>
    <xf numFmtId="0" fontId="22" fillId="4" borderId="11" xfId="0" applyFont="1" applyFill="1" applyBorder="1" applyAlignment="1">
      <alignment vertical="center"/>
    </xf>
    <xf numFmtId="0" fontId="22" fillId="4" borderId="11" xfId="0" applyFont="1" applyFill="1" applyBorder="1" applyAlignment="1">
      <alignment vertical="center" wrapText="1"/>
    </xf>
    <xf numFmtId="43" fontId="22" fillId="4" borderId="12" xfId="1" applyFont="1" applyFill="1" applyBorder="1" applyAlignment="1">
      <alignment horizontal="right" vertical="center" wrapText="1"/>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0" fontId="23" fillId="2" borderId="0" xfId="0" applyFont="1" applyFill="1" applyAlignment="1">
      <alignment vertical="center"/>
    </xf>
    <xf numFmtId="43" fontId="23" fillId="2" borderId="0" xfId="1" applyFont="1" applyFill="1" applyAlignment="1">
      <alignment horizontal="center" vertical="center"/>
    </xf>
    <xf numFmtId="43" fontId="23" fillId="2" borderId="0" xfId="1" applyFont="1" applyFill="1" applyAlignment="1">
      <alignment vertical="center"/>
    </xf>
    <xf numFmtId="0" fontId="20" fillId="2" borderId="0" xfId="0" applyFont="1" applyFill="1" applyAlignment="1">
      <alignment vertical="center"/>
    </xf>
    <xf numFmtId="0" fontId="23" fillId="2" borderId="10" xfId="0" applyFont="1" applyFill="1" applyBorder="1" applyAlignment="1">
      <alignment horizontal="center" vertical="center" wrapText="1"/>
    </xf>
    <xf numFmtId="0" fontId="23" fillId="2" borderId="11" xfId="0" applyFont="1" applyFill="1" applyBorder="1" applyAlignment="1">
      <alignment horizontal="center" vertical="center"/>
    </xf>
    <xf numFmtId="0" fontId="20" fillId="0" borderId="11" xfId="0" applyFont="1" applyBorder="1" applyAlignment="1">
      <alignment vertical="center"/>
    </xf>
    <xf numFmtId="43" fontId="23" fillId="2" borderId="11" xfId="1" applyFont="1" applyFill="1" applyBorder="1" applyAlignment="1">
      <alignment horizontal="center" vertical="center"/>
    </xf>
    <xf numFmtId="43" fontId="23" fillId="2" borderId="11" xfId="1" applyFont="1" applyFill="1" applyBorder="1" applyAlignment="1">
      <alignment vertical="center"/>
    </xf>
    <xf numFmtId="0" fontId="20" fillId="2" borderId="0" xfId="0" applyFont="1" applyFill="1" applyAlignment="1">
      <alignment horizontal="center" vertical="center"/>
    </xf>
    <xf numFmtId="0" fontId="19" fillId="0" borderId="0" xfId="0" applyFont="1" applyAlignment="1">
      <alignment horizontal="center" vertical="center"/>
    </xf>
    <xf numFmtId="43" fontId="19" fillId="0" borderId="0" xfId="1" applyFont="1" applyAlignment="1">
      <alignment horizontal="center" vertical="center"/>
    </xf>
    <xf numFmtId="0" fontId="18" fillId="2" borderId="2" xfId="0" applyFont="1" applyFill="1" applyBorder="1" applyAlignment="1">
      <alignment horizontal="right" vertical="center"/>
    </xf>
    <xf numFmtId="0" fontId="18" fillId="2" borderId="5" xfId="0" applyFont="1" applyFill="1" applyBorder="1" applyAlignment="1">
      <alignment horizontal="right" vertical="center"/>
    </xf>
    <xf numFmtId="0" fontId="18" fillId="2" borderId="7" xfId="0" applyFont="1" applyFill="1" applyBorder="1" applyAlignment="1">
      <alignment horizontal="right" vertical="center"/>
    </xf>
    <xf numFmtId="0" fontId="2" fillId="2" borderId="4" xfId="0" applyFont="1" applyFill="1" applyBorder="1"/>
    <xf numFmtId="0" fontId="2" fillId="2" borderId="6" xfId="0" applyFont="1" applyFill="1" applyBorder="1"/>
    <xf numFmtId="0" fontId="2" fillId="2" borderId="9" xfId="0" applyFont="1" applyFill="1" applyBorder="1"/>
    <xf numFmtId="0" fontId="9" fillId="2" borderId="0" xfId="0" applyFont="1" applyFill="1" applyAlignment="1">
      <alignment vertical="center" wrapText="1"/>
    </xf>
    <xf numFmtId="0" fontId="19" fillId="2" borderId="0" xfId="0" applyFont="1" applyFill="1" applyAlignment="1">
      <alignment horizontal="center" vertical="center"/>
    </xf>
    <xf numFmtId="43" fontId="19" fillId="2" borderId="0" xfId="1" applyFont="1" applyFill="1" applyAlignment="1">
      <alignment horizontal="center" vertical="center"/>
    </xf>
    <xf numFmtId="0" fontId="19" fillId="2" borderId="1" xfId="0" applyFont="1" applyFill="1" applyBorder="1" applyAlignment="1">
      <alignment horizontal="center" vertical="center"/>
    </xf>
    <xf numFmtId="43" fontId="19" fillId="2" borderId="1" xfId="1" applyFont="1" applyFill="1" applyBorder="1" applyAlignment="1">
      <alignment horizontal="center" vertical="center"/>
    </xf>
    <xf numFmtId="164" fontId="19" fillId="2" borderId="1" xfId="2" applyFont="1" applyFill="1" applyBorder="1" applyAlignment="1">
      <alignment horizontal="center" vertical="center"/>
    </xf>
    <xf numFmtId="43" fontId="23" fillId="2" borderId="11" xfId="1" applyFont="1" applyFill="1" applyBorder="1" applyAlignment="1">
      <alignment horizontal="left" vertical="center"/>
    </xf>
    <xf numFmtId="0" fontId="24" fillId="2" borderId="2" xfId="0" applyFont="1" applyFill="1" applyBorder="1" applyAlignment="1">
      <alignment horizontal="right" vertical="center"/>
    </xf>
    <xf numFmtId="0" fontId="25" fillId="2" borderId="3" xfId="0" applyFont="1" applyFill="1" applyBorder="1" applyAlignment="1">
      <alignment vertical="center"/>
    </xf>
    <xf numFmtId="0" fontId="26" fillId="2" borderId="3" xfId="0" applyFont="1" applyFill="1" applyBorder="1"/>
    <xf numFmtId="0" fontId="20" fillId="2" borderId="4" xfId="0" applyFont="1" applyFill="1" applyBorder="1"/>
    <xf numFmtId="0" fontId="26" fillId="2" borderId="0" xfId="0" applyFont="1" applyFill="1"/>
    <xf numFmtId="0" fontId="24" fillId="2" borderId="5" xfId="0" applyFont="1" applyFill="1" applyBorder="1" applyAlignment="1">
      <alignment horizontal="right" vertical="center"/>
    </xf>
    <xf numFmtId="0" fontId="25" fillId="2" borderId="0" xfId="0" applyFont="1" applyFill="1" applyAlignment="1">
      <alignment vertical="center"/>
    </xf>
    <xf numFmtId="0" fontId="25" fillId="2" borderId="0" xfId="0" applyFont="1" applyFill="1" applyAlignment="1">
      <alignment horizontal="right"/>
    </xf>
    <xf numFmtId="0" fontId="25" fillId="2" borderId="0" xfId="0" applyFont="1" applyFill="1" applyAlignment="1">
      <alignment horizontal="left"/>
    </xf>
    <xf numFmtId="0" fontId="20" fillId="2" borderId="6" xfId="0" applyFont="1" applyFill="1" applyBorder="1"/>
    <xf numFmtId="0" fontId="24" fillId="2" borderId="7" xfId="0" applyFont="1" applyFill="1" applyBorder="1" applyAlignment="1">
      <alignment horizontal="right" vertical="center"/>
    </xf>
    <xf numFmtId="0" fontId="25" fillId="2" borderId="8" xfId="0" applyFont="1" applyFill="1" applyBorder="1" applyAlignment="1">
      <alignment vertical="center"/>
    </xf>
    <xf numFmtId="0" fontId="26" fillId="2" borderId="8" xfId="0" applyFont="1" applyFill="1" applyBorder="1"/>
    <xf numFmtId="0" fontId="20" fillId="2" borderId="9" xfId="0" applyFont="1" applyFill="1" applyBorder="1"/>
    <xf numFmtId="14" fontId="12" fillId="2" borderId="0" xfId="0" applyNumberFormat="1" applyFont="1" applyFill="1" applyAlignment="1">
      <alignment horizontal="left" vertical="center"/>
    </xf>
    <xf numFmtId="0" fontId="12" fillId="0" borderId="0" xfId="4"/>
    <xf numFmtId="49" fontId="27" fillId="2" borderId="20" xfId="4" applyNumberFormat="1" applyFont="1" applyFill="1" applyBorder="1" applyAlignment="1">
      <alignment horizontal="center" vertical="center" wrapText="1"/>
    </xf>
    <xf numFmtId="49" fontId="27" fillId="2" borderId="21" xfId="4" applyNumberFormat="1" applyFont="1" applyFill="1" applyBorder="1" applyAlignment="1">
      <alignment horizontal="center" vertical="top" wrapText="1"/>
    </xf>
    <xf numFmtId="0" fontId="28" fillId="2" borderId="22" xfId="4" applyFont="1" applyFill="1" applyBorder="1" applyAlignment="1">
      <alignment horizontal="center" vertical="center" wrapText="1"/>
    </xf>
    <xf numFmtId="49" fontId="29" fillId="0" borderId="1" xfId="4" applyNumberFormat="1" applyFont="1" applyBorder="1" applyAlignment="1">
      <alignment horizontal="center" vertical="center" wrapText="1"/>
    </xf>
    <xf numFmtId="0" fontId="29" fillId="0" borderId="28" xfId="4" applyFont="1" applyBorder="1" applyAlignment="1">
      <alignment horizontal="center" vertical="center"/>
    </xf>
    <xf numFmtId="49" fontId="29" fillId="0" borderId="14" xfId="4" applyNumberFormat="1" applyFont="1" applyBorder="1" applyAlignment="1">
      <alignment horizontal="left"/>
    </xf>
    <xf numFmtId="49" fontId="29" fillId="0" borderId="14" xfId="4" applyNumberFormat="1" applyFont="1" applyBorder="1" applyAlignment="1">
      <alignment horizontal="center"/>
    </xf>
    <xf numFmtId="4" fontId="29" fillId="2" borderId="27" xfId="4" applyNumberFormat="1" applyFont="1" applyFill="1" applyBorder="1" applyAlignment="1">
      <alignment horizontal="right" vertical="center"/>
    </xf>
    <xf numFmtId="4" fontId="29" fillId="0" borderId="29" xfId="4" applyNumberFormat="1" applyFont="1" applyBorder="1" applyAlignment="1">
      <alignment horizontal="right"/>
    </xf>
    <xf numFmtId="165" fontId="29" fillId="0" borderId="27" xfId="4" applyNumberFormat="1" applyFont="1" applyBorder="1" applyAlignment="1">
      <alignment horizontal="right"/>
    </xf>
    <xf numFmtId="0" fontId="12" fillId="0" borderId="22" xfId="4" applyBorder="1" applyAlignment="1">
      <alignment vertical="center"/>
    </xf>
    <xf numFmtId="0" fontId="12" fillId="0" borderId="0" xfId="4" applyAlignment="1">
      <alignment horizontal="center"/>
    </xf>
    <xf numFmtId="49" fontId="29" fillId="0" borderId="0" xfId="4" applyNumberFormat="1" applyFont="1" applyAlignment="1">
      <alignment horizontal="center"/>
    </xf>
    <xf numFmtId="0" fontId="12" fillId="0" borderId="0" xfId="4" applyAlignment="1">
      <alignment vertical="center"/>
    </xf>
    <xf numFmtId="166" fontId="29" fillId="0" borderId="23" xfId="5" applyNumberFormat="1" applyFont="1" applyBorder="1" applyAlignment="1">
      <alignment horizontal="right"/>
    </xf>
    <xf numFmtId="49" fontId="29" fillId="0" borderId="0" xfId="4" applyNumberFormat="1" applyFont="1" applyAlignment="1">
      <alignment horizontal="left"/>
    </xf>
    <xf numFmtId="10" fontId="29" fillId="0" borderId="0" xfId="4" applyNumberFormat="1" applyFont="1" applyAlignment="1">
      <alignment horizontal="center" vertical="center"/>
    </xf>
    <xf numFmtId="166" fontId="29" fillId="0" borderId="23" xfId="4" applyNumberFormat="1" applyFont="1" applyBorder="1" applyAlignment="1">
      <alignment horizontal="right"/>
    </xf>
    <xf numFmtId="49" fontId="29" fillId="0" borderId="22" xfId="4" applyNumberFormat="1" applyFont="1" applyBorder="1" applyAlignment="1">
      <alignment horizontal="center" vertical="center"/>
    </xf>
    <xf numFmtId="165" fontId="32" fillId="0" borderId="0" xfId="4" applyNumberFormat="1" applyFont="1" applyAlignment="1">
      <alignment horizontal="right"/>
    </xf>
    <xf numFmtId="4" fontId="29" fillId="0" borderId="25" xfId="4" applyNumberFormat="1" applyFont="1" applyBorder="1" applyAlignment="1">
      <alignment horizontal="right" vertical="center"/>
    </xf>
    <xf numFmtId="166" fontId="32" fillId="0" borderId="13" xfId="4" applyNumberFormat="1" applyFont="1" applyBorder="1" applyAlignment="1">
      <alignment horizontal="right"/>
    </xf>
    <xf numFmtId="165" fontId="29" fillId="0" borderId="0" xfId="4" applyNumberFormat="1" applyFont="1" applyAlignment="1">
      <alignment horizontal="right"/>
    </xf>
    <xf numFmtId="4" fontId="29" fillId="0" borderId="0" xfId="4" applyNumberFormat="1" applyFont="1" applyAlignment="1">
      <alignment horizontal="right" vertical="center"/>
    </xf>
    <xf numFmtId="4" fontId="29" fillId="0" borderId="23" xfId="4" applyNumberFormat="1" applyFont="1" applyBorder="1" applyAlignment="1">
      <alignment horizontal="right"/>
    </xf>
    <xf numFmtId="167" fontId="29" fillId="0" borderId="32" xfId="3" applyNumberFormat="1" applyFont="1" applyBorder="1" applyAlignment="1">
      <alignment horizontal="center" vertical="center"/>
    </xf>
    <xf numFmtId="0" fontId="29" fillId="0" borderId="14" xfId="6" applyFont="1" applyBorder="1" applyAlignment="1">
      <alignment horizontal="left" vertical="center" wrapText="1"/>
    </xf>
    <xf numFmtId="0" fontId="29" fillId="0" borderId="14" xfId="6" applyFont="1" applyBorder="1" applyAlignment="1">
      <alignment horizontal="center" vertical="center"/>
    </xf>
    <xf numFmtId="2" fontId="29" fillId="0" borderId="26" xfId="6" applyNumberFormat="1" applyFont="1" applyBorder="1" applyAlignment="1">
      <alignment horizontal="center" vertical="center"/>
    </xf>
    <xf numFmtId="4" fontId="33" fillId="0" borderId="14" xfId="4" applyNumberFormat="1" applyFont="1" applyBorder="1" applyAlignment="1">
      <alignment horizontal="right" vertical="center"/>
    </xf>
    <xf numFmtId="168" fontId="29" fillId="0" borderId="33" xfId="7" applyFont="1" applyBorder="1" applyAlignment="1">
      <alignment horizontal="center" vertical="center"/>
    </xf>
    <xf numFmtId="167" fontId="29" fillId="0" borderId="28" xfId="7" applyNumberFormat="1" applyFont="1" applyBorder="1" applyAlignment="1">
      <alignment horizontal="center" vertical="center"/>
    </xf>
    <xf numFmtId="169" fontId="29" fillId="0" borderId="14" xfId="6" applyNumberFormat="1" applyFont="1" applyBorder="1" applyAlignment="1">
      <alignment horizontal="center" vertical="center"/>
    </xf>
    <xf numFmtId="4" fontId="33" fillId="0" borderId="27" xfId="4" applyNumberFormat="1" applyFont="1" applyBorder="1" applyAlignment="1">
      <alignment horizontal="right" vertical="center"/>
    </xf>
    <xf numFmtId="167" fontId="29" fillId="2" borderId="28" xfId="7" applyNumberFormat="1" applyFont="1" applyFill="1" applyBorder="1" applyAlignment="1">
      <alignment horizontal="center" vertical="center"/>
    </xf>
    <xf numFmtId="0" fontId="29" fillId="2" borderId="14" xfId="6" applyFont="1" applyFill="1" applyBorder="1" applyAlignment="1">
      <alignment horizontal="left" vertical="center" wrapText="1"/>
    </xf>
    <xf numFmtId="0" fontId="29" fillId="2" borderId="14" xfId="6" applyFont="1" applyFill="1" applyBorder="1" applyAlignment="1">
      <alignment horizontal="center" vertical="center"/>
    </xf>
    <xf numFmtId="2" fontId="29" fillId="2" borderId="14" xfId="6" applyNumberFormat="1" applyFont="1" applyFill="1" applyBorder="1" applyAlignment="1">
      <alignment horizontal="center" vertical="center"/>
    </xf>
    <xf numFmtId="4" fontId="33" fillId="2" borderId="27" xfId="4" applyNumberFormat="1" applyFont="1" applyFill="1" applyBorder="1" applyAlignment="1">
      <alignment horizontal="right" vertical="center"/>
    </xf>
    <xf numFmtId="168" fontId="29" fillId="0" borderId="29" xfId="7" applyFont="1" applyBorder="1" applyAlignment="1">
      <alignment horizontal="center" vertical="center"/>
    </xf>
    <xf numFmtId="170" fontId="32" fillId="0" borderId="13" xfId="4" applyNumberFormat="1" applyFont="1" applyBorder="1" applyAlignment="1">
      <alignment horizontal="right"/>
    </xf>
    <xf numFmtId="49" fontId="29" fillId="0" borderId="14" xfId="6" applyNumberFormat="1" applyFont="1" applyBorder="1" applyAlignment="1">
      <alignment horizontal="left" vertical="center" wrapText="1"/>
    </xf>
    <xf numFmtId="2" fontId="29" fillId="0" borderId="14" xfId="6" applyNumberFormat="1" applyFont="1" applyBorder="1" applyAlignment="1">
      <alignment horizontal="center" vertical="center"/>
    </xf>
    <xf numFmtId="168" fontId="29" fillId="2" borderId="29" xfId="7" applyFont="1" applyFill="1" applyBorder="1" applyAlignment="1">
      <alignment horizontal="center" vertical="center"/>
    </xf>
    <xf numFmtId="170" fontId="32" fillId="0" borderId="1" xfId="4" applyNumberFormat="1" applyFont="1" applyBorder="1" applyAlignment="1">
      <alignment horizontal="right"/>
    </xf>
    <xf numFmtId="0" fontId="5" fillId="0" borderId="0" xfId="8" applyFont="1"/>
    <xf numFmtId="0" fontId="29" fillId="2" borderId="23" xfId="4" applyFont="1" applyFill="1" applyBorder="1" applyAlignment="1">
      <alignment horizontal="center" vertical="center" wrapText="1"/>
    </xf>
    <xf numFmtId="0" fontId="5" fillId="0" borderId="0" xfId="8" applyFont="1" applyAlignment="1">
      <alignment wrapText="1"/>
    </xf>
    <xf numFmtId="0" fontId="35" fillId="0" borderId="0" xfId="0" applyFont="1" applyAlignment="1">
      <alignment vertical="center"/>
    </xf>
    <xf numFmtId="0" fontId="5" fillId="2" borderId="5" xfId="0" applyFont="1" applyFill="1" applyBorder="1" applyAlignment="1">
      <alignment horizontal="left" vertical="center"/>
    </xf>
    <xf numFmtId="0" fontId="19" fillId="2" borderId="0" xfId="0" applyFont="1" applyFill="1"/>
    <xf numFmtId="0" fontId="36" fillId="2" borderId="0" xfId="0" applyFont="1" applyFill="1" applyAlignment="1">
      <alignment vertical="center"/>
    </xf>
    <xf numFmtId="49" fontId="29" fillId="0" borderId="14" xfId="4" applyNumberFormat="1" applyFont="1" applyBorder="1" applyAlignment="1">
      <alignment horizontal="left" vertical="center" wrapText="1"/>
    </xf>
    <xf numFmtId="49" fontId="29" fillId="0" borderId="14" xfId="4" applyNumberFormat="1" applyFont="1" applyBorder="1" applyAlignment="1">
      <alignment horizontal="center" vertical="center"/>
    </xf>
    <xf numFmtId="2" fontId="20" fillId="2" borderId="0" xfId="0" applyNumberFormat="1" applyFont="1" applyFill="1" applyAlignment="1">
      <alignment horizontal="center" vertical="center"/>
    </xf>
    <xf numFmtId="0" fontId="32" fillId="4" borderId="11" xfId="0" applyFont="1" applyFill="1" applyBorder="1" applyAlignment="1">
      <alignment vertical="center" wrapText="1"/>
    </xf>
    <xf numFmtId="0" fontId="16" fillId="3" borderId="11" xfId="0" applyFont="1" applyFill="1" applyBorder="1" applyAlignment="1">
      <alignment horizontal="justify" vertical="center" wrapText="1"/>
    </xf>
    <xf numFmtId="0" fontId="7" fillId="4" borderId="11" xfId="0" applyFont="1" applyFill="1" applyBorder="1" applyAlignment="1">
      <alignment horizontal="justify" vertical="center"/>
    </xf>
    <xf numFmtId="0" fontId="24" fillId="2" borderId="0" xfId="0" applyFont="1" applyFill="1" applyAlignment="1">
      <alignment horizontal="center" vertical="center"/>
    </xf>
    <xf numFmtId="43" fontId="22" fillId="2" borderId="0" xfId="1" applyFont="1" applyFill="1" applyAlignment="1">
      <alignment horizontal="center" vertical="center"/>
    </xf>
    <xf numFmtId="0" fontId="10" fillId="2" borderId="2" xfId="0" applyFont="1" applyFill="1" applyBorder="1" applyAlignment="1">
      <alignment vertical="center" wrapText="1"/>
    </xf>
    <xf numFmtId="0" fontId="7" fillId="2" borderId="3" xfId="0" applyFont="1" applyFill="1" applyBorder="1" applyAlignment="1">
      <alignment horizontal="right" vertical="center"/>
    </xf>
    <xf numFmtId="0" fontId="7" fillId="2" borderId="0" xfId="0" applyFont="1" applyFill="1" applyBorder="1" applyAlignment="1">
      <alignment horizontal="right" vertical="center"/>
    </xf>
    <xf numFmtId="0" fontId="5" fillId="2" borderId="0" xfId="0" applyFont="1" applyFill="1" applyBorder="1" applyAlignment="1">
      <alignment horizontal="left" vertical="center"/>
    </xf>
    <xf numFmtId="0" fontId="10" fillId="2" borderId="0" xfId="0" applyFont="1" applyFill="1" applyBorder="1" applyAlignment="1">
      <alignment vertical="center" wrapText="1"/>
    </xf>
    <xf numFmtId="4" fontId="13" fillId="2" borderId="0" xfId="3" applyNumberFormat="1" applyFont="1" applyFill="1" applyBorder="1" applyAlignment="1">
      <alignment horizontal="left" vertical="center"/>
    </xf>
    <xf numFmtId="0" fontId="5" fillId="2" borderId="7" xfId="0" applyFont="1" applyFill="1" applyBorder="1" applyAlignment="1">
      <alignment horizontal="left" vertical="center"/>
    </xf>
    <xf numFmtId="0" fontId="7" fillId="2" borderId="8" xfId="0" applyFont="1" applyFill="1" applyBorder="1" applyAlignment="1">
      <alignment horizontal="right" vertical="center"/>
    </xf>
    <xf numFmtId="14" fontId="5" fillId="2" borderId="8" xfId="0" applyNumberFormat="1" applyFont="1" applyFill="1" applyBorder="1" applyAlignment="1">
      <alignment horizontal="left" vertical="center"/>
    </xf>
    <xf numFmtId="0" fontId="7" fillId="2" borderId="8" xfId="0" applyFont="1" applyFill="1" applyBorder="1" applyAlignment="1">
      <alignment vertical="center" wrapText="1"/>
    </xf>
    <xf numFmtId="0" fontId="2" fillId="2" borderId="0" xfId="0" applyFont="1" applyFill="1" applyBorder="1"/>
    <xf numFmtId="0" fontId="40" fillId="6" borderId="35" xfId="0" applyFont="1" applyFill="1" applyBorder="1" applyAlignment="1">
      <alignment horizontal="center" vertical="center" wrapText="1"/>
    </xf>
    <xf numFmtId="0" fontId="40" fillId="6" borderId="36" xfId="0" applyFont="1" applyFill="1" applyBorder="1" applyAlignment="1">
      <alignment horizontal="center" vertical="center" wrapText="1"/>
    </xf>
    <xf numFmtId="0" fontId="40" fillId="6" borderId="37" xfId="0" applyFont="1" applyFill="1" applyBorder="1" applyAlignment="1">
      <alignment horizontal="center" vertical="center" wrapText="1"/>
    </xf>
    <xf numFmtId="43" fontId="40" fillId="6" borderId="37" xfId="1" applyFont="1" applyFill="1" applyBorder="1" applyAlignment="1">
      <alignment horizontal="center" vertical="center" wrapText="1"/>
    </xf>
    <xf numFmtId="43" fontId="40" fillId="6" borderId="38" xfId="1" applyFont="1" applyFill="1" applyBorder="1" applyAlignment="1">
      <alignment horizontal="center" vertical="center" wrapText="1"/>
    </xf>
    <xf numFmtId="0" fontId="24" fillId="0" borderId="0" xfId="0" applyFont="1" applyAlignment="1">
      <alignment horizontal="center"/>
    </xf>
    <xf numFmtId="0" fontId="9" fillId="2" borderId="3" xfId="0" applyFont="1" applyFill="1" applyBorder="1" applyAlignment="1">
      <alignment vertical="center"/>
    </xf>
    <xf numFmtId="44" fontId="7" fillId="2" borderId="4" xfId="0" applyNumberFormat="1" applyFont="1" applyFill="1" applyBorder="1" applyAlignment="1">
      <alignment horizontal="right" vertical="center"/>
    </xf>
    <xf numFmtId="10" fontId="12" fillId="2" borderId="9" xfId="9" applyNumberFormat="1" applyFont="1" applyFill="1" applyBorder="1" applyAlignment="1">
      <alignment horizontal="center" vertical="center" wrapText="1"/>
    </xf>
    <xf numFmtId="14" fontId="11" fillId="2" borderId="0" xfId="0" applyNumberFormat="1" applyFont="1" applyFill="1" applyBorder="1" applyAlignment="1">
      <alignment vertical="center" wrapText="1"/>
    </xf>
    <xf numFmtId="0" fontId="8" fillId="2" borderId="0" xfId="0" applyFont="1" applyFill="1" applyBorder="1" applyAlignment="1">
      <alignment vertical="center"/>
    </xf>
    <xf numFmtId="0" fontId="9" fillId="2" borderId="6" xfId="0" applyFont="1" applyFill="1" applyBorder="1" applyAlignment="1">
      <alignment vertical="center"/>
    </xf>
    <xf numFmtId="14" fontId="12" fillId="2" borderId="8" xfId="0" applyNumberFormat="1" applyFont="1" applyFill="1" applyBorder="1" applyAlignment="1">
      <alignment horizontal="left" vertical="center"/>
    </xf>
    <xf numFmtId="14" fontId="11" fillId="2" borderId="8" xfId="0" applyNumberFormat="1" applyFont="1" applyFill="1" applyBorder="1" applyAlignment="1">
      <alignment vertical="center" wrapText="1"/>
    </xf>
    <xf numFmtId="0" fontId="8" fillId="2" borderId="8" xfId="0" applyFont="1" applyFill="1" applyBorder="1" applyAlignment="1">
      <alignment vertical="center" wrapText="1"/>
    </xf>
    <xf numFmtId="0" fontId="9" fillId="2" borderId="9" xfId="0"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horizontal="right"/>
    </xf>
    <xf numFmtId="0" fontId="3" fillId="2" borderId="0" xfId="0" applyFont="1" applyFill="1" applyBorder="1" applyAlignment="1">
      <alignment horizontal="left"/>
    </xf>
    <xf numFmtId="0" fontId="25" fillId="2" borderId="0" xfId="0" applyFont="1" applyFill="1" applyBorder="1" applyAlignment="1">
      <alignment vertical="center"/>
    </xf>
    <xf numFmtId="4" fontId="29" fillId="0" borderId="27" xfId="4" applyNumberFormat="1" applyFont="1" applyBorder="1" applyAlignment="1">
      <alignment horizontal="center"/>
    </xf>
    <xf numFmtId="171" fontId="29" fillId="0" borderId="26" xfId="6" applyNumberFormat="1" applyFont="1" applyBorder="1" applyAlignment="1">
      <alignment horizontal="center" vertical="center"/>
    </xf>
    <xf numFmtId="43" fontId="19" fillId="2" borderId="40" xfId="1" applyFont="1" applyFill="1" applyBorder="1" applyAlignment="1">
      <alignment horizontal="center" vertical="center"/>
    </xf>
    <xf numFmtId="0" fontId="19" fillId="2" borderId="40" xfId="0" applyFont="1" applyFill="1" applyBorder="1" applyAlignment="1">
      <alignment horizontal="center" vertical="center"/>
    </xf>
    <xf numFmtId="164" fontId="19" fillId="2" borderId="40" xfId="2" applyFont="1" applyFill="1" applyBorder="1" applyAlignment="1">
      <alignment horizontal="center" vertical="center"/>
    </xf>
    <xf numFmtId="0" fontId="12" fillId="0" borderId="41"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7" xfId="0" applyFont="1" applyBorder="1" applyAlignment="1">
      <alignment vertical="center" wrapText="1"/>
    </xf>
    <xf numFmtId="2" fontId="12" fillId="0" borderId="27" xfId="1" applyNumberFormat="1" applyFont="1" applyBorder="1" applyAlignment="1">
      <alignment horizontal="center" vertical="center" wrapText="1"/>
    </xf>
    <xf numFmtId="164" fontId="12" fillId="0" borderId="27" xfId="2" applyFont="1" applyBorder="1" applyAlignment="1">
      <alignment vertical="center" wrapText="1"/>
    </xf>
    <xf numFmtId="0" fontId="12" fillId="0" borderId="14" xfId="0" applyFont="1" applyBorder="1" applyAlignment="1">
      <alignment horizontal="center" vertical="center" wrapText="1"/>
    </xf>
    <xf numFmtId="164" fontId="12" fillId="0" borderId="14" xfId="2" applyFont="1" applyBorder="1" applyAlignment="1">
      <alignment vertical="center" wrapText="1"/>
    </xf>
    <xf numFmtId="43" fontId="7" fillId="4" borderId="12" xfId="1" applyFont="1" applyFill="1" applyBorder="1" applyAlignment="1">
      <alignment horizontal="right" vertical="center" wrapText="1"/>
    </xf>
    <xf numFmtId="43" fontId="12" fillId="2" borderId="41" xfId="1" applyFont="1" applyFill="1" applyBorder="1" applyAlignment="1">
      <alignment horizontal="center" vertical="center"/>
    </xf>
    <xf numFmtId="0" fontId="12" fillId="2" borderId="27" xfId="0" applyFont="1" applyFill="1" applyBorder="1" applyAlignment="1">
      <alignment horizontal="center" vertical="center"/>
    </xf>
    <xf numFmtId="0" fontId="12" fillId="2" borderId="27" xfId="0" applyFont="1" applyFill="1" applyBorder="1" applyAlignment="1">
      <alignment vertical="center" wrapText="1"/>
    </xf>
    <xf numFmtId="2" fontId="12" fillId="2" borderId="27" xfId="1" applyNumberFormat="1" applyFont="1" applyFill="1" applyBorder="1" applyAlignment="1">
      <alignment horizontal="center" vertical="center"/>
    </xf>
    <xf numFmtId="164" fontId="12" fillId="2" borderId="27" xfId="2" applyFont="1" applyFill="1" applyBorder="1" applyAlignment="1">
      <alignment horizontal="center" vertical="center"/>
    </xf>
    <xf numFmtId="164" fontId="33" fillId="0" borderId="14" xfId="2" applyFont="1" applyBorder="1" applyAlignment="1">
      <alignment horizontal="right" vertical="center"/>
    </xf>
    <xf numFmtId="164" fontId="29" fillId="0" borderId="33" xfId="2" applyFont="1" applyBorder="1" applyAlignment="1">
      <alignment horizontal="center" vertical="center"/>
    </xf>
    <xf numFmtId="0" fontId="19" fillId="0" borderId="1" xfId="0" applyFont="1" applyBorder="1" applyAlignment="1">
      <alignment horizontal="center" vertical="center"/>
    </xf>
    <xf numFmtId="0" fontId="19" fillId="0" borderId="40" xfId="0" applyFont="1" applyBorder="1" applyAlignment="1">
      <alignment horizontal="center" vertical="center"/>
    </xf>
    <xf numFmtId="2" fontId="20" fillId="2" borderId="0" xfId="0" applyNumberFormat="1" applyFont="1" applyFill="1" applyAlignment="1">
      <alignment vertical="center" wrapText="1"/>
    </xf>
    <xf numFmtId="0" fontId="20" fillId="0" borderId="0" xfId="0" applyFont="1" applyAlignment="1">
      <alignment horizontal="center"/>
    </xf>
    <xf numFmtId="0" fontId="20" fillId="0" borderId="0" xfId="0" applyFont="1" applyAlignment="1">
      <alignment horizontal="right"/>
    </xf>
    <xf numFmtId="0" fontId="20" fillId="2" borderId="0" xfId="0" applyFont="1" applyFill="1" applyAlignment="1">
      <alignment horizontal="right"/>
    </xf>
    <xf numFmtId="164" fontId="12" fillId="0" borderId="42" xfId="2" applyFont="1" applyBorder="1" applyAlignment="1">
      <alignment horizontal="right" vertical="center"/>
    </xf>
    <xf numFmtId="0" fontId="42" fillId="0" borderId="3" xfId="11" applyFont="1" applyBorder="1"/>
    <xf numFmtId="4" fontId="42" fillId="0" borderId="3" xfId="11" applyNumberFormat="1" applyFont="1" applyBorder="1"/>
    <xf numFmtId="0" fontId="42" fillId="0" borderId="3" xfId="11" applyFont="1" applyBorder="1" applyAlignment="1">
      <alignment horizontal="right"/>
    </xf>
    <xf numFmtId="0" fontId="42" fillId="0" borderId="0" xfId="11" applyFont="1"/>
    <xf numFmtId="0" fontId="42" fillId="0" borderId="0" xfId="11" applyFont="1" applyAlignment="1">
      <alignment horizontal="left"/>
    </xf>
    <xf numFmtId="168" fontId="42" fillId="0" borderId="0" xfId="11" applyNumberFormat="1" applyFont="1"/>
    <xf numFmtId="0" fontId="42" fillId="0" borderId="0" xfId="3" applyFont="1"/>
    <xf numFmtId="0" fontId="42" fillId="0" borderId="0" xfId="11" applyFont="1" applyAlignment="1">
      <alignment horizontal="right"/>
    </xf>
    <xf numFmtId="0" fontId="11" fillId="0" borderId="0" xfId="11" applyFont="1"/>
    <xf numFmtId="0" fontId="11" fillId="0" borderId="0" xfId="3" applyFont="1"/>
    <xf numFmtId="0" fontId="42" fillId="7" borderId="43" xfId="3" applyFont="1" applyFill="1" applyBorder="1"/>
    <xf numFmtId="0" fontId="42" fillId="0" borderId="43" xfId="3" applyFont="1" applyBorder="1"/>
    <xf numFmtId="4" fontId="44" fillId="8" borderId="0" xfId="3" applyNumberFormat="1" applyFont="1" applyFill="1"/>
    <xf numFmtId="4" fontId="11" fillId="0" borderId="0" xfId="3" applyNumberFormat="1" applyFont="1"/>
    <xf numFmtId="0" fontId="12" fillId="0" borderId="0" xfId="0" applyFont="1" applyBorder="1" applyAlignment="1">
      <alignment vertical="center" wrapText="1"/>
    </xf>
    <xf numFmtId="0" fontId="7" fillId="4" borderId="11" xfId="0" applyFont="1" applyFill="1" applyBorder="1" applyAlignment="1">
      <alignment horizontal="center" vertical="center"/>
    </xf>
    <xf numFmtId="0" fontId="24" fillId="0" borderId="0" xfId="0" applyFont="1"/>
    <xf numFmtId="2" fontId="20" fillId="0" borderId="0" xfId="0" applyNumberFormat="1" applyFont="1" applyAlignment="1">
      <alignment horizontal="center"/>
    </xf>
    <xf numFmtId="43" fontId="20" fillId="0" borderId="0" xfId="0" applyNumberFormat="1" applyFont="1" applyAlignment="1">
      <alignment horizontal="center"/>
    </xf>
    <xf numFmtId="0" fontId="12" fillId="2" borderId="27" xfId="0" applyFont="1" applyFill="1" applyBorder="1" applyAlignment="1">
      <alignment horizontal="center" vertical="center" wrapText="1"/>
    </xf>
    <xf numFmtId="2" fontId="24" fillId="0" borderId="3" xfId="0" applyNumberFormat="1" applyFont="1" applyBorder="1" applyAlignment="1">
      <alignment vertical="center"/>
    </xf>
    <xf numFmtId="2" fontId="20" fillId="0" borderId="0" xfId="0" applyNumberFormat="1" applyFont="1" applyAlignment="1">
      <alignment horizontal="center" vertical="center"/>
    </xf>
    <xf numFmtId="2" fontId="24" fillId="0" borderId="3" xfId="0" applyNumberFormat="1" applyFont="1" applyBorder="1" applyAlignment="1">
      <alignment horizontal="left" vertical="center"/>
    </xf>
    <xf numFmtId="0" fontId="23" fillId="2" borderId="0" xfId="0" applyFont="1" applyFill="1" applyBorder="1" applyAlignment="1">
      <alignment horizontal="center" vertical="center" wrapText="1"/>
    </xf>
    <xf numFmtId="43" fontId="23" fillId="2" borderId="0" xfId="1" applyFont="1" applyFill="1" applyBorder="1" applyAlignment="1">
      <alignment horizontal="left" vertical="center"/>
    </xf>
    <xf numFmtId="0" fontId="23" fillId="2" borderId="0" xfId="0" applyFont="1" applyFill="1" applyBorder="1" applyAlignment="1">
      <alignment horizontal="center" vertical="center"/>
    </xf>
    <xf numFmtId="0" fontId="20" fillId="0" borderId="0" xfId="0" applyFont="1" applyBorder="1" applyAlignment="1">
      <alignment vertical="center"/>
    </xf>
    <xf numFmtId="43" fontId="23" fillId="2" borderId="0" xfId="1" applyFont="1" applyFill="1" applyBorder="1" applyAlignment="1">
      <alignment vertical="center"/>
    </xf>
    <xf numFmtId="0" fontId="20" fillId="0" borderId="0" xfId="0" applyFont="1" applyAlignment="1">
      <alignment horizontal="center" vertical="center"/>
    </xf>
    <xf numFmtId="0" fontId="24" fillId="0" borderId="0" xfId="0" applyFont="1" applyAlignment="1">
      <alignment horizontal="center" vertical="center"/>
    </xf>
    <xf numFmtId="2" fontId="24" fillId="0" borderId="0" xfId="0" applyNumberFormat="1" applyFont="1" applyBorder="1" applyAlignment="1">
      <alignment horizontal="center" vertical="center"/>
    </xf>
    <xf numFmtId="43" fontId="20" fillId="0" borderId="0" xfId="0" applyNumberFormat="1" applyFont="1" applyAlignment="1">
      <alignment horizontal="center" vertical="center"/>
    </xf>
    <xf numFmtId="0" fontId="12" fillId="0" borderId="14" xfId="0" applyFont="1" applyBorder="1" applyAlignment="1">
      <alignment horizontal="left" vertical="center" wrapText="1"/>
    </xf>
    <xf numFmtId="0" fontId="20" fillId="0" borderId="0" xfId="0" applyFont="1" applyAlignment="1">
      <alignment horizontal="left" vertical="center"/>
    </xf>
    <xf numFmtId="0" fontId="23" fillId="0" borderId="0" xfId="0" applyFont="1" applyAlignment="1">
      <alignment horizontal="center" vertical="center"/>
    </xf>
    <xf numFmtId="2" fontId="23" fillId="0" borderId="0" xfId="0" applyNumberFormat="1" applyFont="1" applyAlignment="1">
      <alignment horizontal="center" vertical="center"/>
    </xf>
    <xf numFmtId="0" fontId="23" fillId="0" borderId="0" xfId="0" applyFont="1" applyAlignment="1">
      <alignment horizontal="center"/>
    </xf>
    <xf numFmtId="2" fontId="23" fillId="0" borderId="0" xfId="0" applyNumberFormat="1" applyFont="1" applyAlignment="1">
      <alignment horizontal="center"/>
    </xf>
    <xf numFmtId="0" fontId="12" fillId="0" borderId="0" xfId="13"/>
    <xf numFmtId="0" fontId="45" fillId="0" borderId="0" xfId="13" applyFont="1" applyAlignment="1">
      <alignment horizontal="left"/>
    </xf>
    <xf numFmtId="0" fontId="12" fillId="0" borderId="0" xfId="13" applyAlignment="1">
      <alignment horizontal="center"/>
    </xf>
    <xf numFmtId="1" fontId="20" fillId="0" borderId="0" xfId="0" applyNumberFormat="1" applyFont="1" applyAlignment="1">
      <alignment horizontal="center"/>
    </xf>
    <xf numFmtId="0" fontId="23" fillId="0" borderId="0" xfId="0" applyFont="1"/>
    <xf numFmtId="44" fontId="29" fillId="2" borderId="27" xfId="4" applyNumberFormat="1" applyFont="1" applyFill="1" applyBorder="1" applyAlignment="1">
      <alignment horizontal="right" vertical="center"/>
    </xf>
    <xf numFmtId="44" fontId="29" fillId="0" borderId="29" xfId="4" applyNumberFormat="1" applyFont="1" applyBorder="1" applyAlignment="1">
      <alignment horizontal="right"/>
    </xf>
    <xf numFmtId="0" fontId="19" fillId="2" borderId="1" xfId="0" applyFont="1" applyFill="1" applyBorder="1" applyAlignment="1">
      <alignment horizontal="left" vertical="center" wrapText="1"/>
    </xf>
    <xf numFmtId="0" fontId="19" fillId="2" borderId="34" xfId="0" applyFont="1" applyFill="1" applyBorder="1" applyAlignment="1">
      <alignment horizontal="center" vertical="center"/>
    </xf>
    <xf numFmtId="0" fontId="19" fillId="2" borderId="40" xfId="0" applyFont="1" applyFill="1" applyBorder="1" applyAlignment="1">
      <alignment horizontal="left" vertical="center" wrapText="1"/>
    </xf>
    <xf numFmtId="4" fontId="29" fillId="0" borderId="27" xfId="4" applyNumberFormat="1" applyFont="1" applyBorder="1" applyAlignment="1">
      <alignment horizontal="center" vertical="center"/>
    </xf>
    <xf numFmtId="1" fontId="23" fillId="0" borderId="0" xfId="0" applyNumberFormat="1" applyFont="1" applyAlignment="1">
      <alignment horizontal="center"/>
    </xf>
    <xf numFmtId="0" fontId="24" fillId="0" borderId="0" xfId="0" applyFont="1" applyAlignment="1">
      <alignment horizontal="center" vertical="center" wrapText="1"/>
    </xf>
    <xf numFmtId="0" fontId="20" fillId="0" borderId="0" xfId="0" applyFont="1" applyAlignment="1">
      <alignment horizontal="left"/>
    </xf>
    <xf numFmtId="2" fontId="24" fillId="0" borderId="0" xfId="0" applyNumberFormat="1" applyFont="1" applyAlignment="1">
      <alignment horizontal="center"/>
    </xf>
    <xf numFmtId="0" fontId="24" fillId="0" borderId="0" xfId="0" applyFont="1" applyAlignment="1">
      <alignment horizontal="left"/>
    </xf>
    <xf numFmtId="0" fontId="12" fillId="0" borderId="0" xfId="0" applyFont="1" applyAlignment="1">
      <alignment vertical="center" wrapText="1"/>
    </xf>
    <xf numFmtId="0" fontId="46" fillId="0" borderId="0" xfId="0" applyFont="1"/>
    <xf numFmtId="0" fontId="47" fillId="0" borderId="0" xfId="0" applyFont="1" applyAlignment="1">
      <alignment vertical="center"/>
    </xf>
    <xf numFmtId="43" fontId="24" fillId="0" borderId="0" xfId="0" applyNumberFormat="1" applyFont="1" applyAlignment="1">
      <alignment horizontal="center"/>
    </xf>
    <xf numFmtId="2" fontId="20" fillId="2" borderId="0" xfId="0" applyNumberFormat="1" applyFont="1" applyFill="1" applyAlignment="1">
      <alignment horizontal="center"/>
    </xf>
    <xf numFmtId="0" fontId="20" fillId="2" borderId="0" xfId="0" applyFont="1" applyFill="1" applyAlignment="1">
      <alignment horizontal="center"/>
    </xf>
    <xf numFmtId="0" fontId="23" fillId="2" borderId="0" xfId="0" applyFont="1" applyFill="1"/>
    <xf numFmtId="2" fontId="23" fillId="2" borderId="0" xfId="0" applyNumberFormat="1" applyFont="1" applyFill="1" applyAlignment="1">
      <alignment horizontal="center"/>
    </xf>
    <xf numFmtId="0" fontId="23" fillId="2" borderId="0" xfId="0" applyFont="1" applyFill="1" applyAlignment="1">
      <alignment horizontal="center"/>
    </xf>
    <xf numFmtId="0" fontId="2" fillId="2" borderId="0" xfId="0" applyFont="1" applyFill="1" applyAlignment="1">
      <alignment horizontal="center"/>
    </xf>
    <xf numFmtId="0" fontId="9" fillId="2" borderId="0" xfId="0" applyFont="1" applyFill="1" applyBorder="1" applyAlignment="1">
      <alignment horizontal="center" vertical="center"/>
    </xf>
    <xf numFmtId="4" fontId="13" fillId="2" borderId="8" xfId="3" applyNumberFormat="1" applyFont="1" applyFill="1" applyBorder="1" applyAlignment="1">
      <alignment horizontal="center" vertical="center"/>
    </xf>
    <xf numFmtId="0" fontId="21" fillId="3" borderId="11" xfId="0" applyFont="1" applyFill="1" applyBorder="1" applyAlignment="1">
      <alignment horizontal="center" vertical="center" wrapText="1"/>
    </xf>
    <xf numFmtId="0" fontId="22" fillId="4" borderId="11" xfId="0" applyFont="1" applyFill="1" applyBorder="1" applyAlignment="1">
      <alignment horizontal="center" vertical="center" wrapText="1"/>
    </xf>
    <xf numFmtId="43" fontId="23" fillId="2" borderId="0" xfId="1" applyFont="1" applyFill="1" applyBorder="1" applyAlignment="1">
      <alignment horizontal="center" vertical="center"/>
    </xf>
    <xf numFmtId="0" fontId="22" fillId="2" borderId="0" xfId="0" applyFont="1" applyFill="1" applyBorder="1" applyAlignment="1">
      <alignment horizontal="center" vertical="center"/>
    </xf>
    <xf numFmtId="43" fontId="22" fillId="2" borderId="0" xfId="1" applyFont="1" applyFill="1" applyBorder="1" applyAlignment="1">
      <alignment horizontal="center" vertical="center"/>
    </xf>
    <xf numFmtId="0" fontId="24" fillId="0" borderId="0" xfId="0" applyFont="1" applyBorder="1" applyAlignment="1">
      <alignment horizontal="center" vertical="center"/>
    </xf>
    <xf numFmtId="2" fontId="20" fillId="0" borderId="0" xfId="0" applyNumberFormat="1" applyFont="1" applyBorder="1" applyAlignment="1">
      <alignment horizontal="center" vertical="center"/>
    </xf>
    <xf numFmtId="2" fontId="23" fillId="2" borderId="0" xfId="0" applyNumberFormat="1" applyFont="1" applyFill="1" applyBorder="1" applyAlignment="1">
      <alignment horizontal="center" vertical="center"/>
    </xf>
    <xf numFmtId="2" fontId="23" fillId="2" borderId="0" xfId="1" applyNumberFormat="1" applyFont="1" applyFill="1" applyBorder="1" applyAlignment="1">
      <alignment horizontal="center" vertical="center"/>
    </xf>
    <xf numFmtId="0" fontId="24" fillId="0" borderId="0" xfId="0" applyFont="1" applyAlignment="1">
      <alignment horizontal="center"/>
    </xf>
    <xf numFmtId="0" fontId="29" fillId="0" borderId="0" xfId="6" applyFont="1" applyBorder="1" applyAlignment="1">
      <alignment horizontal="center" vertical="center"/>
    </xf>
    <xf numFmtId="2" fontId="29" fillId="0" borderId="0" xfId="6" applyNumberFormat="1" applyFont="1" applyBorder="1" applyAlignment="1">
      <alignment horizontal="center" vertical="center"/>
    </xf>
    <xf numFmtId="44" fontId="29" fillId="0" borderId="29" xfId="4" applyNumberFormat="1" applyFont="1" applyBorder="1" applyAlignment="1">
      <alignment horizontal="center" vertical="center"/>
    </xf>
    <xf numFmtId="0" fontId="12" fillId="0" borderId="14" xfId="0" applyFont="1" applyFill="1" applyBorder="1" applyAlignment="1">
      <alignment horizontal="center" vertical="center" wrapText="1"/>
    </xf>
    <xf numFmtId="0" fontId="12" fillId="0" borderId="27" xfId="0" applyFont="1" applyFill="1" applyBorder="1" applyAlignment="1">
      <alignment vertical="center" wrapText="1"/>
    </xf>
    <xf numFmtId="0" fontId="12" fillId="0" borderId="27" xfId="0" applyFont="1" applyFill="1" applyBorder="1" applyAlignment="1">
      <alignment horizontal="center" vertical="center"/>
    </xf>
    <xf numFmtId="2" fontId="12" fillId="0" borderId="27" xfId="1" applyNumberFormat="1" applyFont="1" applyFill="1" applyBorder="1" applyAlignment="1">
      <alignment horizontal="center" vertical="center"/>
    </xf>
    <xf numFmtId="164" fontId="12" fillId="0" borderId="27" xfId="2" applyFont="1" applyFill="1" applyBorder="1" applyAlignment="1">
      <alignment horizontal="center" vertical="center"/>
    </xf>
    <xf numFmtId="164" fontId="12" fillId="0" borderId="42" xfId="2" applyFont="1" applyFill="1" applyBorder="1" applyAlignment="1">
      <alignment horizontal="right" vertical="center"/>
    </xf>
    <xf numFmtId="0" fontId="14" fillId="0" borderId="0" xfId="0" applyFont="1" applyFill="1" applyAlignment="1">
      <alignment vertical="center" wrapText="1"/>
    </xf>
    <xf numFmtId="0" fontId="0" fillId="0" borderId="0" xfId="0" applyFill="1"/>
    <xf numFmtId="0" fontId="9" fillId="0" borderId="0" xfId="0" applyFont="1" applyFill="1" applyAlignment="1">
      <alignment vertical="center"/>
    </xf>
    <xf numFmtId="0" fontId="24" fillId="0" borderId="0" xfId="0" applyFont="1" applyAlignment="1">
      <alignment horizontal="center"/>
    </xf>
    <xf numFmtId="0" fontId="24" fillId="0" borderId="0" xfId="0" applyFont="1" applyAlignment="1">
      <alignment horizontal="center"/>
    </xf>
    <xf numFmtId="0" fontId="24" fillId="0" borderId="0" xfId="0" applyFont="1" applyAlignment="1">
      <alignment horizontal="center"/>
    </xf>
    <xf numFmtId="0" fontId="12" fillId="2" borderId="14" xfId="0" applyFont="1" applyFill="1" applyBorder="1" applyAlignment="1">
      <alignment horizontal="center" vertical="center" wrapText="1"/>
    </xf>
    <xf numFmtId="0" fontId="0" fillId="0" borderId="0" xfId="0" applyNumberFormat="1" applyFont="1"/>
    <xf numFmtId="44" fontId="29" fillId="0" borderId="29" xfId="4" applyNumberFormat="1" applyFont="1" applyBorder="1" applyAlignment="1">
      <alignment horizontal="right" vertical="center"/>
    </xf>
    <xf numFmtId="169" fontId="29" fillId="0" borderId="26" xfId="6" applyNumberFormat="1" applyFont="1" applyBorder="1" applyAlignment="1">
      <alignment horizontal="center" vertical="center"/>
    </xf>
    <xf numFmtId="43" fontId="20" fillId="0" borderId="0" xfId="0" applyNumberFormat="1" applyFont="1"/>
    <xf numFmtId="0" fontId="20" fillId="0" borderId="0" xfId="0" applyFont="1" applyAlignment="1">
      <alignment vertical="center" wrapText="1"/>
    </xf>
    <xf numFmtId="0" fontId="24" fillId="0" borderId="0" xfId="0" applyFont="1" applyAlignment="1">
      <alignment horizontal="center"/>
    </xf>
    <xf numFmtId="0" fontId="12" fillId="2" borderId="14" xfId="0" applyFont="1" applyFill="1" applyBorder="1" applyAlignment="1">
      <alignment horizontal="center" vertical="center"/>
    </xf>
    <xf numFmtId="0" fontId="24" fillId="0" borderId="0" xfId="0" applyFont="1" applyAlignment="1">
      <alignment horizontal="center"/>
    </xf>
    <xf numFmtId="0" fontId="22" fillId="0" borderId="0" xfId="0" applyFont="1" applyAlignment="1">
      <alignment horizontal="center" vertical="center"/>
    </xf>
    <xf numFmtId="0" fontId="22" fillId="0" borderId="0" xfId="0" applyFont="1" applyAlignment="1">
      <alignment horizontal="center" vertical="center" wrapText="1"/>
    </xf>
    <xf numFmtId="43" fontId="23" fillId="0" borderId="0" xfId="0" applyNumberFormat="1" applyFont="1" applyAlignment="1">
      <alignment horizontal="center"/>
    </xf>
    <xf numFmtId="0" fontId="22" fillId="0" borderId="0" xfId="0" applyFont="1"/>
    <xf numFmtId="0" fontId="22" fillId="0" borderId="0" xfId="0" applyFont="1" applyAlignment="1">
      <alignment horizontal="center"/>
    </xf>
    <xf numFmtId="2" fontId="22" fillId="0" borderId="0" xfId="0" applyNumberFormat="1" applyFont="1" applyAlignment="1">
      <alignment horizontal="center"/>
    </xf>
    <xf numFmtId="43" fontId="22" fillId="0" borderId="0" xfId="0" applyNumberFormat="1" applyFont="1" applyAlignment="1">
      <alignment horizontal="center"/>
    </xf>
    <xf numFmtId="43" fontId="20" fillId="2" borderId="0" xfId="0" applyNumberFormat="1" applyFont="1" applyFill="1" applyAlignment="1">
      <alignment horizontal="center"/>
    </xf>
    <xf numFmtId="0" fontId="24" fillId="0" borderId="0" xfId="0" applyFont="1" applyAlignment="1">
      <alignment horizontal="center"/>
    </xf>
    <xf numFmtId="0" fontId="12" fillId="2" borderId="0" xfId="0" applyFont="1" applyFill="1" applyBorder="1" applyAlignment="1">
      <alignment vertical="center" wrapText="1"/>
    </xf>
    <xf numFmtId="0" fontId="24" fillId="0" borderId="0" xfId="0" applyFont="1" applyAlignment="1">
      <alignment horizontal="center"/>
    </xf>
    <xf numFmtId="164" fontId="48" fillId="2" borderId="1" xfId="2" applyFont="1" applyFill="1" applyBorder="1" applyAlignment="1">
      <alignment horizontal="center" vertical="center"/>
    </xf>
    <xf numFmtId="0" fontId="12" fillId="2" borderId="0" xfId="0" applyFont="1" applyFill="1" applyBorder="1" applyAlignment="1">
      <alignment horizontal="center" vertical="center" wrapText="1"/>
    </xf>
    <xf numFmtId="164" fontId="12" fillId="2" borderId="42" xfId="2" applyFont="1" applyFill="1" applyBorder="1" applyAlignment="1">
      <alignment horizontal="right" vertical="center"/>
    </xf>
    <xf numFmtId="0" fontId="14" fillId="2" borderId="0" xfId="0" applyFont="1" applyFill="1" applyAlignment="1">
      <alignment vertical="center" wrapText="1"/>
    </xf>
    <xf numFmtId="0" fontId="0" fillId="2" borderId="0" xfId="0" applyFill="1"/>
    <xf numFmtId="0" fontId="24" fillId="0" borderId="0" xfId="0" applyFont="1" applyAlignment="1">
      <alignment horizontal="center"/>
    </xf>
    <xf numFmtId="0" fontId="18" fillId="2" borderId="15" xfId="0" applyFont="1" applyFill="1" applyBorder="1" applyAlignment="1">
      <alignment horizontal="center" vertical="center" wrapText="1"/>
    </xf>
    <xf numFmtId="2" fontId="19" fillId="0" borderId="0" xfId="0" applyNumberFormat="1" applyFont="1" applyAlignment="1">
      <alignment horizontal="center"/>
    </xf>
    <xf numFmtId="0" fontId="15" fillId="2" borderId="27" xfId="0" applyFont="1" applyFill="1" applyBorder="1" applyAlignment="1">
      <alignment vertical="center" wrapText="1"/>
    </xf>
    <xf numFmtId="0" fontId="24" fillId="0" borderId="0" xfId="0" applyFont="1" applyAlignment="1">
      <alignment horizontal="center"/>
    </xf>
    <xf numFmtId="0" fontId="20" fillId="9" borderId="0" xfId="0" applyFont="1" applyFill="1"/>
    <xf numFmtId="0" fontId="24"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center"/>
    </xf>
    <xf numFmtId="1" fontId="29" fillId="0" borderId="44" xfId="4" applyNumberFormat="1" applyFont="1" applyBorder="1" applyAlignment="1">
      <alignment horizontal="center" vertical="center"/>
    </xf>
    <xf numFmtId="0" fontId="29" fillId="0" borderId="14" xfId="4" applyNumberFormat="1" applyFont="1" applyBorder="1" applyAlignment="1">
      <alignment vertical="center" wrapText="1"/>
    </xf>
    <xf numFmtId="0" fontId="24" fillId="2" borderId="0" xfId="0" applyFont="1" applyFill="1" applyAlignment="1">
      <alignment horizontal="center"/>
    </xf>
    <xf numFmtId="164" fontId="12" fillId="2" borderId="14" xfId="2" applyFont="1" applyFill="1" applyBorder="1" applyAlignment="1">
      <alignment vertical="center" wrapText="1"/>
    </xf>
    <xf numFmtId="0" fontId="24" fillId="0" borderId="0" xfId="0" applyFont="1" applyAlignment="1">
      <alignment horizontal="center"/>
    </xf>
    <xf numFmtId="0" fontId="24"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center"/>
    </xf>
    <xf numFmtId="0" fontId="24" fillId="0" borderId="0" xfId="0" applyFont="1" applyAlignment="1">
      <alignment horizontal="center" vertical="center" wrapText="1"/>
    </xf>
    <xf numFmtId="0" fontId="41" fillId="2" borderId="2" xfId="0" applyFont="1" applyFill="1" applyBorder="1" applyAlignment="1">
      <alignment horizontal="right" vertical="center"/>
    </xf>
    <xf numFmtId="0" fontId="42" fillId="2" borderId="3" xfId="0" applyFont="1" applyFill="1" applyBorder="1"/>
    <xf numFmtId="0" fontId="42" fillId="2" borderId="3" xfId="0" applyFont="1" applyFill="1" applyBorder="1" applyAlignment="1">
      <alignment vertical="center"/>
    </xf>
    <xf numFmtId="0" fontId="11" fillId="2" borderId="3" xfId="0" applyFont="1" applyFill="1" applyBorder="1" applyAlignment="1"/>
    <xf numFmtId="0" fontId="4" fillId="2" borderId="4" xfId="0" applyFont="1" applyFill="1" applyBorder="1"/>
    <xf numFmtId="0" fontId="41" fillId="2" borderId="5" xfId="0" applyFont="1" applyFill="1" applyBorder="1" applyAlignment="1">
      <alignment horizontal="right" vertical="center"/>
    </xf>
    <xf numFmtId="0" fontId="42" fillId="2" borderId="0" xfId="0" applyFont="1" applyFill="1" applyBorder="1"/>
    <xf numFmtId="0" fontId="42" fillId="2" borderId="0" xfId="0" applyFont="1" applyFill="1" applyBorder="1" applyAlignment="1">
      <alignment vertical="center"/>
    </xf>
    <xf numFmtId="0" fontId="11" fillId="2" borderId="0" xfId="0" applyFont="1" applyFill="1" applyBorder="1" applyAlignment="1">
      <alignment horizontal="center"/>
    </xf>
    <xf numFmtId="0" fontId="42" fillId="0" borderId="0" xfId="11" applyFont="1" applyBorder="1"/>
    <xf numFmtId="0" fontId="42" fillId="0" borderId="0" xfId="11" applyFont="1" applyBorder="1" applyAlignment="1"/>
    <xf numFmtId="0" fontId="3" fillId="2" borderId="6" xfId="0" applyFont="1" applyFill="1" applyBorder="1" applyAlignment="1">
      <alignment horizontal="left"/>
    </xf>
    <xf numFmtId="0" fontId="42" fillId="0" borderId="0" xfId="11" applyFont="1" applyBorder="1" applyAlignment="1">
      <alignment horizontal="center"/>
    </xf>
    <xf numFmtId="0" fontId="3" fillId="2" borderId="6" xfId="0" applyFont="1" applyFill="1" applyBorder="1" applyAlignment="1">
      <alignment vertical="center"/>
    </xf>
    <xf numFmtId="0" fontId="11" fillId="0" borderId="0" xfId="11" applyFont="1" applyBorder="1" applyAlignment="1">
      <alignment horizontal="center"/>
    </xf>
    <xf numFmtId="0" fontId="11" fillId="0" borderId="0" xfId="11" applyFont="1" applyBorder="1" applyAlignment="1">
      <alignment horizontal="right"/>
    </xf>
    <xf numFmtId="0" fontId="42" fillId="0" borderId="0" xfId="11" applyFont="1" applyBorder="1" applyAlignment="1">
      <alignment horizontal="left"/>
    </xf>
    <xf numFmtId="10" fontId="42" fillId="0" borderId="0" xfId="12" applyNumberFormat="1" applyFont="1" applyFill="1" applyBorder="1" applyAlignment="1" applyProtection="1"/>
    <xf numFmtId="168" fontId="42" fillId="0" borderId="0" xfId="12" applyFont="1" applyFill="1" applyBorder="1" applyAlignment="1" applyProtection="1"/>
    <xf numFmtId="0" fontId="42" fillId="0" borderId="0" xfId="0" applyFont="1"/>
    <xf numFmtId="10" fontId="11" fillId="0" borderId="0" xfId="12" applyNumberFormat="1" applyFont="1" applyFill="1" applyBorder="1" applyAlignment="1" applyProtection="1"/>
    <xf numFmtId="0" fontId="42" fillId="0" borderId="0" xfId="11" applyFont="1" applyFill="1"/>
    <xf numFmtId="10" fontId="50" fillId="13" borderId="46" xfId="9" applyNumberFormat="1" applyFont="1" applyFill="1" applyBorder="1" applyAlignment="1">
      <alignment horizontal="center" vertical="center" wrapText="1"/>
    </xf>
    <xf numFmtId="44" fontId="5" fillId="0" borderId="47" xfId="2" applyNumberFormat="1" applyFont="1" applyFill="1" applyBorder="1" applyAlignment="1">
      <alignment horizontal="center" vertical="center" wrapText="1"/>
    </xf>
    <xf numFmtId="10" fontId="5" fillId="15" borderId="46" xfId="9" applyNumberFormat="1" applyFont="1" applyFill="1" applyBorder="1" applyAlignment="1">
      <alignment horizontal="center" vertical="center" wrapText="1"/>
    </xf>
    <xf numFmtId="44" fontId="5" fillId="15" borderId="47" xfId="2" applyNumberFormat="1" applyFont="1" applyFill="1" applyBorder="1" applyAlignment="1">
      <alignment horizontal="center" vertical="center" wrapText="1"/>
    </xf>
    <xf numFmtId="10" fontId="5" fillId="0" borderId="46" xfId="9" applyNumberFormat="1" applyFont="1" applyFill="1" applyBorder="1" applyAlignment="1">
      <alignment horizontal="center" vertical="center" wrapText="1"/>
    </xf>
    <xf numFmtId="44" fontId="5" fillId="12" borderId="49" xfId="2" applyNumberFormat="1" applyFont="1" applyFill="1" applyBorder="1" applyAlignment="1" applyProtection="1">
      <alignment horizontal="left" vertical="center" wrapText="1"/>
      <protection hidden="1"/>
    </xf>
    <xf numFmtId="44" fontId="5" fillId="12" borderId="50" xfId="2" applyNumberFormat="1" applyFont="1" applyFill="1" applyBorder="1" applyAlignment="1" applyProtection="1">
      <alignment horizontal="left" vertical="center" wrapText="1"/>
      <protection hidden="1"/>
    </xf>
    <xf numFmtId="10" fontId="5" fillId="12" borderId="49" xfId="14" applyNumberFormat="1" applyFont="1" applyFill="1" applyBorder="1" applyAlignment="1" applyProtection="1">
      <alignment horizontal="center" vertical="center" wrapText="1"/>
      <protection hidden="1"/>
    </xf>
    <xf numFmtId="44" fontId="0" fillId="0" borderId="0" xfId="0" applyNumberFormat="1"/>
    <xf numFmtId="49" fontId="27" fillId="2" borderId="52" xfId="4" applyNumberFormat="1" applyFont="1" applyFill="1" applyBorder="1" applyAlignment="1">
      <alignment horizontal="center" vertical="center" wrapText="1"/>
    </xf>
    <xf numFmtId="49" fontId="27" fillId="2" borderId="53" xfId="4" applyNumberFormat="1" applyFont="1" applyFill="1" applyBorder="1" applyAlignment="1">
      <alignment horizontal="center" vertical="top" wrapText="1"/>
    </xf>
    <xf numFmtId="49" fontId="29" fillId="0" borderId="14" xfId="4" applyNumberFormat="1" applyFont="1" applyBorder="1" applyAlignment="1">
      <alignment horizontal="left" wrapText="1"/>
    </xf>
    <xf numFmtId="10" fontId="42" fillId="0" borderId="0" xfId="9" applyNumberFormat="1" applyFont="1"/>
    <xf numFmtId="44" fontId="42" fillId="0" borderId="0" xfId="3" applyNumberFormat="1" applyFont="1"/>
    <xf numFmtId="2" fontId="42" fillId="0" borderId="0" xfId="3" applyNumberFormat="1" applyFont="1"/>
    <xf numFmtId="44" fontId="14" fillId="0" borderId="0" xfId="0" applyNumberFormat="1" applyFont="1" applyAlignment="1">
      <alignment vertical="center" wrapText="1"/>
    </xf>
    <xf numFmtId="0" fontId="24" fillId="0" borderId="0" xfId="0" applyFont="1" applyAlignment="1">
      <alignment horizontal="center" vertical="justify" wrapText="1"/>
    </xf>
    <xf numFmtId="2" fontId="20" fillId="0" borderId="0" xfId="0" applyNumberFormat="1" applyFont="1" applyFill="1" applyAlignment="1">
      <alignment horizontal="center"/>
    </xf>
    <xf numFmtId="171" fontId="20" fillId="0" borderId="0" xfId="0" applyNumberFormat="1" applyFont="1" applyAlignment="1">
      <alignment horizontal="center"/>
    </xf>
    <xf numFmtId="0" fontId="24" fillId="0" borderId="0" xfId="0" applyFont="1" applyAlignment="1">
      <alignment horizontal="center"/>
    </xf>
    <xf numFmtId="0" fontId="24" fillId="0" borderId="0" xfId="0" applyFont="1" applyAlignment="1">
      <alignment horizontal="center"/>
    </xf>
    <xf numFmtId="0" fontId="24" fillId="0" borderId="0" xfId="0" applyFont="1" applyAlignment="1">
      <alignment horizontal="center"/>
    </xf>
    <xf numFmtId="0" fontId="24" fillId="0" borderId="0" xfId="0" applyFont="1" applyAlignment="1">
      <alignment horizontal="center"/>
    </xf>
    <xf numFmtId="0" fontId="53" fillId="0" borderId="0" xfId="8" applyFont="1"/>
    <xf numFmtId="0" fontId="54" fillId="2" borderId="15" xfId="0" applyFont="1" applyFill="1" applyBorder="1" applyAlignment="1">
      <alignment horizontal="center" vertical="center" wrapText="1"/>
    </xf>
    <xf numFmtId="0" fontId="51"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xf>
    <xf numFmtId="0" fontId="12" fillId="2" borderId="27" xfId="0" applyFont="1" applyFill="1" applyBorder="1" applyAlignment="1">
      <alignment horizontal="left" vertical="center" wrapText="1"/>
    </xf>
    <xf numFmtId="0" fontId="19" fillId="2" borderId="55" xfId="0" applyFont="1" applyFill="1" applyBorder="1" applyAlignment="1">
      <alignment horizontal="center" vertical="center"/>
    </xf>
    <xf numFmtId="0" fontId="24" fillId="0" borderId="0" xfId="0" applyFont="1" applyAlignment="1">
      <alignment horizontal="center"/>
    </xf>
    <xf numFmtId="0" fontId="12" fillId="0" borderId="0" xfId="13"/>
    <xf numFmtId="0" fontId="24" fillId="0" borderId="0" xfId="0" applyFont="1" applyAlignment="1">
      <alignment horizontal="center"/>
    </xf>
    <xf numFmtId="0" fontId="0" fillId="0" borderId="0" xfId="0" applyNumberFormat="1" applyAlignment="1">
      <alignment horizontal="right"/>
    </xf>
    <xf numFmtId="4" fontId="0" fillId="0" borderId="0" xfId="0" applyNumberFormat="1" applyAlignment="1">
      <alignment horizontal="right"/>
    </xf>
    <xf numFmtId="10" fontId="42" fillId="0" borderId="0" xfId="3" applyNumberFormat="1" applyFont="1"/>
    <xf numFmtId="0" fontId="5" fillId="2" borderId="0" xfId="8" applyFont="1" applyFill="1"/>
    <xf numFmtId="0" fontId="52" fillId="2" borderId="15" xfId="0" applyFont="1" applyFill="1" applyBorder="1" applyAlignment="1">
      <alignment horizontal="center" vertical="center"/>
    </xf>
    <xf numFmtId="0" fontId="52" fillId="2" borderId="1" xfId="0" applyFont="1" applyFill="1" applyBorder="1" applyAlignment="1">
      <alignment horizontal="center" vertical="center"/>
    </xf>
    <xf numFmtId="164" fontId="19" fillId="0" borderId="1" xfId="2" applyFont="1" applyFill="1" applyBorder="1" applyAlignment="1">
      <alignment horizontal="center" vertical="center"/>
    </xf>
    <xf numFmtId="164" fontId="19" fillId="0" borderId="40" xfId="2" applyFont="1" applyFill="1" applyBorder="1" applyAlignment="1">
      <alignment horizontal="center" vertical="center"/>
    </xf>
    <xf numFmtId="164" fontId="48" fillId="0" borderId="1" xfId="2" applyFont="1" applyFill="1" applyBorder="1" applyAlignment="1">
      <alignment horizontal="center" vertical="center"/>
    </xf>
    <xf numFmtId="164" fontId="48" fillId="0" borderId="40" xfId="2" applyFont="1" applyFill="1" applyBorder="1" applyAlignment="1">
      <alignment horizontal="center" vertical="center"/>
    </xf>
    <xf numFmtId="0" fontId="5" fillId="0" borderId="0" xfId="8" applyFont="1" applyAlignment="1">
      <alignment vertical="center"/>
    </xf>
    <xf numFmtId="0" fontId="24" fillId="0" borderId="0" xfId="0" applyFont="1" applyAlignment="1">
      <alignment horizontal="center"/>
    </xf>
    <xf numFmtId="0" fontId="29" fillId="0" borderId="27" xfId="4" applyNumberFormat="1" applyFont="1" applyBorder="1" applyAlignment="1">
      <alignment horizontal="center"/>
    </xf>
    <xf numFmtId="174" fontId="20" fillId="0" borderId="0" xfId="0" applyNumberFormat="1" applyFont="1" applyAlignment="1">
      <alignment horizontal="center"/>
    </xf>
    <xf numFmtId="165" fontId="29" fillId="0" borderId="27" xfId="4" applyNumberFormat="1" applyFont="1" applyBorder="1" applyAlignment="1">
      <alignment horizontal="center" vertical="center"/>
    </xf>
    <xf numFmtId="14" fontId="5" fillId="2" borderId="6" xfId="0" applyNumberFormat="1" applyFont="1" applyFill="1" applyBorder="1" applyAlignment="1">
      <alignment horizontal="center" vertical="center"/>
    </xf>
    <xf numFmtId="17" fontId="5" fillId="2" borderId="6" xfId="0" applyNumberFormat="1" applyFont="1" applyFill="1" applyBorder="1" applyAlignment="1">
      <alignment horizontal="center" vertical="center"/>
    </xf>
    <xf numFmtId="0" fontId="12" fillId="2" borderId="41" xfId="0" applyFont="1" applyFill="1" applyBorder="1" applyAlignment="1">
      <alignment horizontal="center" vertical="center" wrapText="1"/>
    </xf>
    <xf numFmtId="0" fontId="14" fillId="2" borderId="5" xfId="0" applyFont="1" applyFill="1" applyBorder="1" applyAlignment="1">
      <alignment horizontal="center" vertical="center"/>
    </xf>
    <xf numFmtId="0" fontId="14" fillId="2" borderId="0" xfId="0" applyFont="1" applyFill="1" applyBorder="1" applyAlignment="1">
      <alignment vertical="center"/>
    </xf>
    <xf numFmtId="0" fontId="14" fillId="2" borderId="6" xfId="0" applyFont="1" applyFill="1" applyBorder="1" applyAlignment="1">
      <alignment vertical="center"/>
    </xf>
    <xf numFmtId="43" fontId="14" fillId="2" borderId="6" xfId="0" applyNumberFormat="1" applyFont="1" applyFill="1" applyBorder="1" applyAlignment="1">
      <alignment vertical="center"/>
    </xf>
    <xf numFmtId="0" fontId="14" fillId="2" borderId="0" xfId="0" applyFont="1" applyFill="1" applyBorder="1" applyAlignment="1">
      <alignment horizontal="center" vertical="center"/>
    </xf>
    <xf numFmtId="43" fontId="12" fillId="2" borderId="0" xfId="1" applyFont="1" applyFill="1" applyBorder="1" applyAlignment="1">
      <alignment horizontal="center" vertical="center"/>
    </xf>
    <xf numFmtId="43" fontId="14" fillId="2" borderId="0" xfId="1" applyFont="1" applyFill="1" applyBorder="1" applyAlignment="1">
      <alignment horizontal="center" vertical="center"/>
    </xf>
    <xf numFmtId="43" fontId="14" fillId="2" borderId="6" xfId="1" applyFont="1" applyFill="1" applyBorder="1" applyAlignment="1">
      <alignment horizontal="center" vertical="center"/>
    </xf>
    <xf numFmtId="43" fontId="23" fillId="2" borderId="12" xfId="1" applyFont="1" applyFill="1" applyBorder="1" applyAlignment="1">
      <alignment horizontal="left" vertical="center"/>
    </xf>
    <xf numFmtId="0" fontId="15" fillId="2" borderId="2" xfId="0" applyFont="1" applyFill="1" applyBorder="1" applyAlignment="1">
      <alignment horizontal="right" vertical="center"/>
    </xf>
    <xf numFmtId="0" fontId="15" fillId="2" borderId="5" xfId="0" applyFont="1" applyFill="1" applyBorder="1" applyAlignment="1">
      <alignment horizontal="right" vertical="center"/>
    </xf>
    <xf numFmtId="0" fontId="9" fillId="0" borderId="0" xfId="0" applyFont="1" applyBorder="1" applyAlignment="1">
      <alignment vertical="center"/>
    </xf>
    <xf numFmtId="0" fontId="15" fillId="2" borderId="7" xfId="0" applyFont="1" applyFill="1" applyBorder="1" applyAlignment="1">
      <alignment horizontal="right" vertical="center"/>
    </xf>
    <xf numFmtId="0" fontId="9" fillId="0" borderId="8" xfId="0" applyFont="1" applyBorder="1" applyAlignment="1">
      <alignment vertical="center" wrapText="1"/>
    </xf>
    <xf numFmtId="0" fontId="55" fillId="0" borderId="0" xfId="0" applyNumberFormat="1" applyFont="1" applyAlignment="1">
      <alignment horizontal="left"/>
    </xf>
    <xf numFmtId="0" fontId="55" fillId="0" borderId="0" xfId="0" applyFont="1" applyAlignment="1">
      <alignment horizontal="left"/>
    </xf>
    <xf numFmtId="0" fontId="55" fillId="0" borderId="0" xfId="0" applyNumberFormat="1" applyFont="1" applyAlignment="1">
      <alignment horizontal="right"/>
    </xf>
    <xf numFmtId="4" fontId="55" fillId="0" borderId="0" xfId="0" applyNumberFormat="1" applyFont="1" applyAlignment="1">
      <alignment horizontal="right"/>
    </xf>
    <xf numFmtId="0" fontId="42" fillId="0" borderId="0" xfId="11" applyFont="1" applyBorder="1" applyAlignment="1">
      <alignment wrapText="1"/>
    </xf>
    <xf numFmtId="14" fontId="5" fillId="2" borderId="0"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7" fillId="2" borderId="0" xfId="0" applyFont="1" applyFill="1" applyBorder="1" applyAlignment="1">
      <alignment vertical="center" wrapText="1"/>
    </xf>
    <xf numFmtId="10" fontId="12" fillId="2" borderId="6" xfId="9" applyNumberFormat="1" applyFont="1" applyFill="1" applyBorder="1" applyAlignment="1">
      <alignment horizontal="center" vertical="center" wrapText="1"/>
    </xf>
    <xf numFmtId="0" fontId="11" fillId="2" borderId="0" xfId="3" applyFont="1" applyFill="1" applyBorder="1" applyAlignment="1">
      <alignment horizontal="right"/>
    </xf>
    <xf numFmtId="0" fontId="42" fillId="2" borderId="0" xfId="3" applyFont="1" applyFill="1" applyBorder="1" applyAlignment="1">
      <alignment horizontal="left"/>
    </xf>
    <xf numFmtId="0" fontId="42" fillId="2" borderId="0" xfId="3" applyFont="1" applyFill="1" applyBorder="1"/>
    <xf numFmtId="10" fontId="42" fillId="2" borderId="0" xfId="3" applyNumberFormat="1" applyFont="1" applyFill="1" applyBorder="1"/>
    <xf numFmtId="14" fontId="42" fillId="2" borderId="0" xfId="3" applyNumberFormat="1" applyFont="1" applyFill="1" applyBorder="1" applyAlignment="1">
      <alignment horizontal="left"/>
    </xf>
    <xf numFmtId="0" fontId="4" fillId="2" borderId="6" xfId="0" applyFont="1" applyFill="1" applyBorder="1"/>
    <xf numFmtId="0" fontId="42" fillId="0" borderId="25" xfId="11" applyFont="1" applyBorder="1"/>
    <xf numFmtId="164" fontId="19" fillId="0" borderId="39" xfId="0" applyNumberFormat="1" applyFont="1" applyBorder="1" applyAlignment="1">
      <alignment horizontal="center" vertical="center"/>
    </xf>
    <xf numFmtId="164" fontId="19" fillId="0" borderId="17" xfId="0" applyNumberFormat="1" applyFont="1" applyBorder="1" applyAlignment="1">
      <alignment horizontal="center" vertical="center"/>
    </xf>
    <xf numFmtId="0" fontId="11" fillId="2" borderId="3" xfId="0" applyFont="1" applyFill="1" applyBorder="1" applyAlignment="1">
      <alignment vertical="center" wrapText="1"/>
    </xf>
    <xf numFmtId="172" fontId="12" fillId="0" borderId="0" xfId="11" applyNumberFormat="1" applyFont="1" applyBorder="1" applyAlignment="1">
      <alignment horizontal="left"/>
    </xf>
    <xf numFmtId="14" fontId="12" fillId="0" borderId="0" xfId="11" applyNumberFormat="1" applyFont="1" applyBorder="1" applyAlignment="1">
      <alignment horizontal="left"/>
    </xf>
    <xf numFmtId="0" fontId="12" fillId="0" borderId="0" xfId="11" applyFont="1" applyBorder="1" applyAlignment="1">
      <alignment horizontal="left"/>
    </xf>
    <xf numFmtId="17" fontId="12" fillId="2" borderId="0" xfId="0" applyNumberFormat="1" applyFont="1" applyFill="1" applyBorder="1" applyAlignment="1">
      <alignment horizontal="left" vertical="center"/>
    </xf>
    <xf numFmtId="10" fontId="12" fillId="2" borderId="0" xfId="9" applyNumberFormat="1" applyFont="1" applyFill="1" applyBorder="1" applyAlignment="1">
      <alignment horizontal="left" vertical="center" wrapText="1"/>
    </xf>
    <xf numFmtId="0" fontId="5" fillId="0" borderId="0" xfId="11" applyFont="1" applyBorder="1"/>
    <xf numFmtId="0" fontId="7" fillId="0" borderId="0" xfId="11" applyFont="1" applyBorder="1" applyAlignment="1">
      <alignment horizontal="right"/>
    </xf>
    <xf numFmtId="0" fontId="7" fillId="0" borderId="0" xfId="11" applyFont="1" applyBorder="1"/>
    <xf numFmtId="0" fontId="7" fillId="0" borderId="0" xfId="11" applyFont="1" applyBorder="1" applyAlignment="1">
      <alignment horizontal="right" vertical="center"/>
    </xf>
    <xf numFmtId="0" fontId="5" fillId="2" borderId="0" xfId="3" applyFont="1" applyFill="1" applyBorder="1"/>
    <xf numFmtId="44" fontId="5" fillId="2" borderId="0" xfId="3" applyNumberFormat="1" applyFont="1" applyFill="1" applyBorder="1"/>
    <xf numFmtId="17" fontId="5" fillId="2" borderId="0" xfId="3" applyNumberFormat="1" applyFont="1" applyFill="1" applyBorder="1" applyAlignment="1">
      <alignment horizontal="left"/>
    </xf>
    <xf numFmtId="172" fontId="5" fillId="2" borderId="0" xfId="3" applyNumberFormat="1" applyFont="1" applyFill="1" applyBorder="1" applyAlignment="1">
      <alignment horizontal="left"/>
    </xf>
    <xf numFmtId="0" fontId="11" fillId="2" borderId="0" xfId="3" applyFont="1" applyFill="1" applyBorder="1" applyAlignment="1">
      <alignment horizontal="center"/>
    </xf>
    <xf numFmtId="10" fontId="5" fillId="2" borderId="0" xfId="9" applyNumberFormat="1" applyFont="1" applyFill="1" applyBorder="1" applyAlignment="1">
      <alignment horizontal="left" vertical="center" wrapText="1"/>
    </xf>
    <xf numFmtId="10" fontId="7" fillId="12" borderId="6" xfId="14" applyNumberFormat="1" applyFont="1" applyFill="1" applyBorder="1" applyAlignment="1" applyProtection="1">
      <alignment horizontal="right" vertical="center" wrapText="1"/>
      <protection hidden="1"/>
    </xf>
    <xf numFmtId="10" fontId="5" fillId="12" borderId="70" xfId="14" applyNumberFormat="1" applyFont="1" applyFill="1" applyBorder="1" applyAlignment="1" applyProtection="1">
      <alignment horizontal="center" vertical="center" wrapText="1"/>
      <protection hidden="1"/>
    </xf>
    <xf numFmtId="10" fontId="5" fillId="12" borderId="71" xfId="14" applyNumberFormat="1" applyFont="1" applyFill="1" applyBorder="1" applyAlignment="1" applyProtection="1">
      <alignment horizontal="center" vertical="center" wrapText="1"/>
      <protection hidden="1"/>
    </xf>
    <xf numFmtId="10" fontId="5" fillId="12" borderId="9" xfId="14" applyNumberFormat="1" applyFont="1" applyFill="1" applyBorder="1" applyAlignment="1" applyProtection="1">
      <alignment horizontal="right" vertical="center" wrapText="1"/>
      <protection hidden="1"/>
    </xf>
    <xf numFmtId="10" fontId="50" fillId="13" borderId="73" xfId="9" applyNumberFormat="1" applyFont="1" applyFill="1" applyBorder="1" applyAlignment="1">
      <alignment horizontal="center" vertical="center" wrapText="1"/>
    </xf>
    <xf numFmtId="0" fontId="7" fillId="10" borderId="76" xfId="14" applyNumberFormat="1" applyFont="1" applyFill="1" applyBorder="1" applyAlignment="1" applyProtection="1">
      <alignment horizontal="center" vertical="center" wrapText="1"/>
      <protection hidden="1"/>
    </xf>
    <xf numFmtId="0" fontId="7" fillId="10" borderId="40" xfId="14" applyNumberFormat="1" applyFont="1" applyFill="1" applyBorder="1" applyAlignment="1" applyProtection="1">
      <alignment horizontal="center" vertical="center" wrapText="1"/>
      <protection hidden="1"/>
    </xf>
    <xf numFmtId="44" fontId="12" fillId="11" borderId="40" xfId="2" applyNumberFormat="1" applyFont="1" applyFill="1" applyBorder="1" applyAlignment="1" applyProtection="1">
      <alignment horizontal="center" vertical="center" wrapText="1"/>
      <protection hidden="1"/>
    </xf>
    <xf numFmtId="0" fontId="12" fillId="11" borderId="17" xfId="0" applyFont="1" applyFill="1" applyBorder="1" applyAlignment="1" applyProtection="1">
      <alignment horizontal="center" vertical="center" wrapText="1"/>
      <protection hidden="1"/>
    </xf>
    <xf numFmtId="44" fontId="5" fillId="12" borderId="77" xfId="2" applyNumberFormat="1" applyFont="1" applyFill="1" applyBorder="1" applyAlignment="1" applyProtection="1">
      <alignment horizontal="left" vertical="center" wrapText="1"/>
      <protection hidden="1"/>
    </xf>
    <xf numFmtId="44" fontId="5" fillId="12" borderId="78" xfId="2" applyNumberFormat="1" applyFont="1" applyFill="1" applyBorder="1" applyAlignment="1" applyProtection="1">
      <alignment horizontal="left" vertical="center" wrapText="1"/>
      <protection hidden="1"/>
    </xf>
    <xf numFmtId="10" fontId="5" fillId="12" borderId="78" xfId="14" applyNumberFormat="1" applyFont="1" applyFill="1" applyBorder="1" applyAlignment="1" applyProtection="1">
      <alignment horizontal="center" vertical="center" wrapText="1"/>
      <protection hidden="1"/>
    </xf>
    <xf numFmtId="10" fontId="5" fillId="12" borderId="79" xfId="14" applyNumberFormat="1" applyFont="1" applyFill="1" applyBorder="1" applyAlignment="1" applyProtection="1">
      <alignment horizontal="center" vertical="center" wrapText="1"/>
      <protection hidden="1"/>
    </xf>
    <xf numFmtId="0" fontId="24" fillId="0" borderId="0" xfId="0" applyFont="1" applyAlignment="1">
      <alignment horizontal="center"/>
    </xf>
    <xf numFmtId="0" fontId="24" fillId="0" borderId="0" xfId="0" applyFont="1" applyAlignment="1">
      <alignment horizontal="center"/>
    </xf>
    <xf numFmtId="0" fontId="42" fillId="2" borderId="22" xfId="4" applyFont="1" applyFill="1" applyBorder="1" applyAlignment="1">
      <alignment horizontal="center" vertical="center" wrapText="1"/>
    </xf>
    <xf numFmtId="0" fontId="18" fillId="2" borderId="15" xfId="0" applyFont="1" applyFill="1" applyBorder="1" applyAlignment="1">
      <alignment horizontal="center" vertical="center"/>
    </xf>
    <xf numFmtId="0" fontId="18" fillId="2" borderId="1" xfId="0" applyFont="1" applyFill="1" applyBorder="1" applyAlignment="1">
      <alignment horizontal="center" vertical="center"/>
    </xf>
    <xf numFmtId="0" fontId="54" fillId="2" borderId="1" xfId="0" applyFont="1" applyFill="1" applyBorder="1" applyAlignment="1">
      <alignment horizontal="center" vertical="center"/>
    </xf>
    <xf numFmtId="0" fontId="45" fillId="0" borderId="0" xfId="0" applyFont="1" applyAlignment="1">
      <alignment horizontal="left"/>
    </xf>
    <xf numFmtId="0" fontId="12" fillId="0" borderId="27" xfId="0" applyFont="1" applyBorder="1" applyAlignment="1">
      <alignment horizontal="left" vertical="center" wrapText="1"/>
    </xf>
    <xf numFmtId="0" fontId="7" fillId="2" borderId="5" xfId="0" applyFont="1" applyFill="1" applyBorder="1" applyAlignment="1">
      <alignment horizontal="right" vertical="center"/>
    </xf>
    <xf numFmtId="0" fontId="2" fillId="2" borderId="2" xfId="0" applyFont="1" applyFill="1" applyBorder="1"/>
    <xf numFmtId="0" fontId="11" fillId="2" borderId="0" xfId="0" applyFont="1" applyFill="1" applyBorder="1" applyAlignment="1">
      <alignment vertical="center"/>
    </xf>
    <xf numFmtId="0" fontId="9" fillId="2" borderId="0" xfId="0" applyFont="1" applyFill="1" applyBorder="1" applyAlignment="1">
      <alignment vertical="center"/>
    </xf>
    <xf numFmtId="0" fontId="7" fillId="2" borderId="7" xfId="0" applyFont="1" applyFill="1" applyBorder="1" applyAlignment="1">
      <alignment horizontal="right" vertical="center"/>
    </xf>
    <xf numFmtId="0" fontId="9" fillId="2" borderId="8" xfId="0" applyFont="1" applyFill="1" applyBorder="1" applyAlignment="1">
      <alignment vertical="center" wrapText="1"/>
    </xf>
    <xf numFmtId="4" fontId="13" fillId="2" borderId="8" xfId="3" applyNumberFormat="1" applyFont="1" applyFill="1" applyBorder="1" applyAlignment="1">
      <alignment horizontal="left" vertical="center"/>
    </xf>
    <xf numFmtId="0" fontId="9" fillId="2" borderId="9" xfId="0" applyFont="1" applyFill="1" applyBorder="1" applyAlignment="1">
      <alignment vertical="center"/>
    </xf>
    <xf numFmtId="0" fontId="24" fillId="0" borderId="0" xfId="0" applyFont="1" applyAlignment="1">
      <alignment horizontal="center"/>
    </xf>
    <xf numFmtId="0" fontId="24" fillId="0" borderId="0" xfId="0" applyFont="1" applyAlignment="1">
      <alignment horizontal="center"/>
    </xf>
    <xf numFmtId="43" fontId="20" fillId="0" borderId="0" xfId="0" applyNumberFormat="1" applyFont="1" applyAlignment="1">
      <alignment vertical="center"/>
    </xf>
    <xf numFmtId="0" fontId="20" fillId="0" borderId="0" xfId="0" applyFont="1" applyFill="1"/>
    <xf numFmtId="0" fontId="24" fillId="0" borderId="0" xfId="0" applyFont="1" applyFill="1" applyAlignment="1">
      <alignment horizontal="center"/>
    </xf>
    <xf numFmtId="0" fontId="24" fillId="0" borderId="0" xfId="0" applyFont="1" applyFill="1" applyAlignment="1">
      <alignment horizontal="center" vertical="center"/>
    </xf>
    <xf numFmtId="0" fontId="20" fillId="0" borderId="0" xfId="0" applyFont="1" applyFill="1" applyAlignment="1">
      <alignment horizontal="center"/>
    </xf>
    <xf numFmtId="43" fontId="20" fillId="0" borderId="0" xfId="0" applyNumberFormat="1" applyFont="1" applyFill="1" applyAlignment="1">
      <alignment horizontal="center"/>
    </xf>
    <xf numFmtId="0" fontId="23" fillId="0" borderId="0" xfId="0" applyFont="1" applyFill="1"/>
    <xf numFmtId="0" fontId="24" fillId="0" borderId="0" xfId="0" applyFont="1" applyFill="1"/>
    <xf numFmtId="2" fontId="24" fillId="0" borderId="0" xfId="0" applyNumberFormat="1" applyFont="1" applyFill="1" applyAlignment="1">
      <alignment horizontal="center"/>
    </xf>
    <xf numFmtId="43" fontId="24" fillId="0" borderId="0" xfId="0" applyNumberFormat="1" applyFont="1" applyFill="1" applyAlignment="1">
      <alignment horizontal="center"/>
    </xf>
    <xf numFmtId="0" fontId="22" fillId="0" borderId="0" xfId="0" applyFont="1" applyFill="1" applyAlignment="1">
      <alignment horizontal="left"/>
    </xf>
    <xf numFmtId="0" fontId="24" fillId="0" borderId="0" xfId="0" applyFont="1" applyFill="1" applyAlignment="1">
      <alignment horizontal="left"/>
    </xf>
    <xf numFmtId="2" fontId="24" fillId="0" borderId="0" xfId="0" applyNumberFormat="1" applyFont="1" applyFill="1" applyAlignment="1">
      <alignment horizontal="left"/>
    </xf>
    <xf numFmtId="43" fontId="24" fillId="0" borderId="0" xfId="0" applyNumberFormat="1" applyFont="1" applyFill="1" applyAlignment="1">
      <alignment horizontal="left"/>
    </xf>
    <xf numFmtId="0" fontId="23" fillId="2" borderId="0" xfId="0" applyFont="1" applyFill="1" applyBorder="1" applyAlignment="1">
      <alignment horizontal="left" vertical="center" wrapText="1"/>
    </xf>
    <xf numFmtId="43" fontId="20" fillId="0" borderId="0" xfId="0" applyNumberFormat="1" applyFont="1" applyFill="1"/>
    <xf numFmtId="2" fontId="20" fillId="0" borderId="0" xfId="0" applyNumberFormat="1" applyFont="1"/>
    <xf numFmtId="44" fontId="14" fillId="0" borderId="0" xfId="0" applyNumberFormat="1" applyFont="1" applyAlignment="1">
      <alignment vertical="center"/>
    </xf>
    <xf numFmtId="165" fontId="29" fillId="0" borderId="27" xfId="4" applyNumberFormat="1" applyFont="1" applyBorder="1" applyAlignment="1">
      <alignment horizontal="center"/>
    </xf>
    <xf numFmtId="0" fontId="12" fillId="2" borderId="14" xfId="0" applyFont="1" applyFill="1" applyBorder="1" applyAlignment="1">
      <alignment horizontal="left" vertical="center" wrapText="1"/>
    </xf>
    <xf numFmtId="0" fontId="57" fillId="0" borderId="0" xfId="0" applyFont="1"/>
    <xf numFmtId="2" fontId="57" fillId="0" borderId="0" xfId="0" applyNumberFormat="1" applyFont="1" applyAlignment="1">
      <alignment horizontal="center"/>
    </xf>
    <xf numFmtId="43" fontId="23" fillId="0" borderId="0" xfId="0" applyNumberFormat="1" applyFont="1" applyAlignment="1">
      <alignment horizontal="center" vertical="center"/>
    </xf>
    <xf numFmtId="43" fontId="40" fillId="6" borderId="88" xfId="1" applyFont="1" applyFill="1" applyBorder="1" applyAlignment="1">
      <alignment horizontal="center" vertical="center" wrapText="1"/>
    </xf>
    <xf numFmtId="164" fontId="12" fillId="0" borderId="89" xfId="2" applyFont="1" applyBorder="1" applyAlignment="1">
      <alignment vertical="center" wrapText="1"/>
    </xf>
    <xf numFmtId="164" fontId="12" fillId="2" borderId="89" xfId="2" applyFont="1" applyFill="1" applyBorder="1" applyAlignment="1">
      <alignment horizontal="center" vertical="center"/>
    </xf>
    <xf numFmtId="164" fontId="12" fillId="0" borderId="89" xfId="2" applyFont="1" applyFill="1" applyBorder="1" applyAlignment="1">
      <alignment horizontal="center" vertical="center"/>
    </xf>
    <xf numFmtId="164" fontId="9" fillId="0" borderId="0" xfId="2" applyFont="1" applyBorder="1" applyAlignment="1">
      <alignment horizontal="center" vertical="center"/>
    </xf>
    <xf numFmtId="0" fontId="9" fillId="0" borderId="0" xfId="0" applyFont="1" applyBorder="1" applyAlignment="1">
      <alignment horizontal="center" vertical="center"/>
    </xf>
    <xf numFmtId="9" fontId="9" fillId="0" borderId="0" xfId="9" applyFont="1" applyBorder="1" applyAlignment="1">
      <alignment horizontal="center" vertical="center"/>
    </xf>
    <xf numFmtId="9" fontId="9" fillId="0" borderId="0" xfId="0" applyNumberFormat="1" applyFont="1" applyBorder="1" applyAlignment="1">
      <alignment horizontal="center" vertical="center"/>
    </xf>
    <xf numFmtId="10" fontId="12" fillId="0" borderId="89" xfId="2" applyNumberFormat="1" applyFont="1" applyBorder="1" applyAlignment="1">
      <alignment horizontal="center" vertical="center" wrapText="1"/>
    </xf>
    <xf numFmtId="164" fontId="12" fillId="0" borderId="89" xfId="2" applyFont="1" applyBorder="1" applyAlignment="1">
      <alignment horizontal="center" vertical="center" wrapText="1"/>
    </xf>
    <xf numFmtId="164" fontId="12" fillId="0" borderId="42" xfId="2" applyFont="1" applyBorder="1" applyAlignment="1">
      <alignment horizontal="center" vertical="center"/>
    </xf>
    <xf numFmtId="10" fontId="12" fillId="2" borderId="89" xfId="2" applyNumberFormat="1" applyFont="1" applyFill="1" applyBorder="1" applyAlignment="1">
      <alignment horizontal="center" vertical="center"/>
    </xf>
    <xf numFmtId="0" fontId="16" fillId="3" borderId="3" xfId="0" applyFont="1" applyFill="1" applyBorder="1" applyAlignment="1">
      <alignment horizontal="justify" vertical="center" wrapText="1"/>
    </xf>
    <xf numFmtId="0" fontId="16" fillId="3" borderId="3" xfId="0" applyFont="1" applyFill="1" applyBorder="1" applyAlignment="1">
      <alignment vertical="center" wrapText="1"/>
    </xf>
    <xf numFmtId="164" fontId="38" fillId="3" borderId="90" xfId="2" applyFont="1" applyFill="1" applyBorder="1" applyAlignment="1">
      <alignment vertical="center" wrapText="1"/>
    </xf>
    <xf numFmtId="0" fontId="16" fillId="3" borderId="2" xfId="0" applyFont="1" applyFill="1" applyBorder="1" applyAlignment="1">
      <alignment horizontal="center" vertical="center" wrapText="1"/>
    </xf>
    <xf numFmtId="43" fontId="7" fillId="4" borderId="11" xfId="1" applyFont="1" applyFill="1" applyBorder="1" applyAlignment="1">
      <alignment horizontal="right" vertical="center" wrapText="1"/>
    </xf>
    <xf numFmtId="0" fontId="17" fillId="2" borderId="2" xfId="0" applyFont="1" applyFill="1" applyBorder="1" applyAlignment="1">
      <alignment vertical="center" wrapText="1"/>
    </xf>
    <xf numFmtId="0" fontId="37" fillId="2" borderId="3" xfId="0" applyFont="1" applyFill="1" applyBorder="1" applyAlignment="1">
      <alignment vertical="center" wrapText="1"/>
    </xf>
    <xf numFmtId="0" fontId="17" fillId="2" borderId="3" xfId="0" applyFont="1" applyFill="1" applyBorder="1" applyAlignment="1">
      <alignment vertical="center" wrapText="1"/>
    </xf>
    <xf numFmtId="0" fontId="17" fillId="2" borderId="3" xfId="0" applyFont="1" applyFill="1" applyBorder="1" applyAlignment="1">
      <alignment horizontal="justify" vertical="center" wrapText="1"/>
    </xf>
    <xf numFmtId="43" fontId="17" fillId="2" borderId="3" xfId="1" applyFont="1" applyFill="1" applyBorder="1" applyAlignment="1">
      <alignment vertical="center" wrapText="1"/>
    </xf>
    <xf numFmtId="43" fontId="17" fillId="2" borderId="4" xfId="1" applyFont="1" applyFill="1" applyBorder="1" applyAlignment="1">
      <alignment horizontal="right"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xf>
    <xf numFmtId="0" fontId="7" fillId="4" borderId="8" xfId="0" applyFont="1" applyFill="1" applyBorder="1" applyAlignment="1">
      <alignment vertical="center" wrapText="1"/>
    </xf>
    <xf numFmtId="0" fontId="7" fillId="4" borderId="8" xfId="0" applyFont="1" applyFill="1" applyBorder="1" applyAlignment="1">
      <alignment horizontal="justify" vertical="center"/>
    </xf>
    <xf numFmtId="43" fontId="7" fillId="4" borderId="8" xfId="1" applyFont="1" applyFill="1" applyBorder="1" applyAlignment="1">
      <alignment horizontal="right" vertical="center" wrapText="1"/>
    </xf>
    <xf numFmtId="43" fontId="7" fillId="4" borderId="9" xfId="1" applyFont="1" applyFill="1" applyBorder="1" applyAlignment="1">
      <alignment horizontal="right" vertical="center" wrapText="1"/>
    </xf>
    <xf numFmtId="164" fontId="38" fillId="3" borderId="11" xfId="2" applyFont="1" applyFill="1" applyBorder="1" applyAlignment="1">
      <alignment vertical="center" wrapText="1"/>
    </xf>
    <xf numFmtId="164" fontId="38" fillId="3" borderId="12" xfId="2" applyFont="1" applyFill="1" applyBorder="1" applyAlignment="1">
      <alignment vertical="center" wrapText="1"/>
    </xf>
    <xf numFmtId="43" fontId="17" fillId="2" borderId="4" xfId="1" applyFont="1" applyFill="1" applyBorder="1" applyAlignment="1">
      <alignment vertical="center" wrapText="1"/>
    </xf>
    <xf numFmtId="164" fontId="38" fillId="3" borderId="3" xfId="2" applyFont="1" applyFill="1" applyBorder="1" applyAlignment="1">
      <alignment vertical="center" wrapText="1"/>
    </xf>
    <xf numFmtId="164" fontId="38" fillId="3" borderId="4" xfId="2" applyFont="1" applyFill="1" applyBorder="1" applyAlignment="1">
      <alignment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44" fontId="14" fillId="2" borderId="0" xfId="0" applyNumberFormat="1" applyFont="1" applyFill="1" applyBorder="1" applyAlignment="1">
      <alignment vertical="center"/>
    </xf>
    <xf numFmtId="43" fontId="9" fillId="0" borderId="0" xfId="0" applyNumberFormat="1" applyFont="1" applyAlignment="1">
      <alignment vertical="center"/>
    </xf>
    <xf numFmtId="44" fontId="9" fillId="0" borderId="0" xfId="0" applyNumberFormat="1" applyFont="1" applyAlignment="1">
      <alignment vertical="center"/>
    </xf>
    <xf numFmtId="2" fontId="29" fillId="0" borderId="27" xfId="4" applyNumberFormat="1" applyFont="1" applyBorder="1" applyAlignment="1">
      <alignment horizontal="center"/>
    </xf>
    <xf numFmtId="176" fontId="5" fillId="0" borderId="0" xfId="8" applyNumberFormat="1" applyFont="1"/>
    <xf numFmtId="0" fontId="24" fillId="0" borderId="0" xfId="0" applyFont="1" applyAlignment="1">
      <alignment horizont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8" xfId="0" applyFont="1" applyFill="1" applyBorder="1" applyAlignment="1">
      <alignment vertical="center"/>
    </xf>
    <xf numFmtId="43" fontId="12" fillId="2" borderId="8" xfId="1" applyFont="1" applyFill="1" applyBorder="1" applyAlignment="1">
      <alignment horizontal="center" vertical="center"/>
    </xf>
    <xf numFmtId="43" fontId="14" fillId="2" borderId="8" xfId="1" applyFont="1" applyFill="1" applyBorder="1" applyAlignment="1">
      <alignment horizontal="center" vertical="center"/>
    </xf>
    <xf numFmtId="43" fontId="14" fillId="2" borderId="9" xfId="1" applyFont="1" applyFill="1" applyBorder="1" applyAlignment="1">
      <alignment horizontal="center" vertical="center"/>
    </xf>
    <xf numFmtId="0" fontId="24" fillId="0" borderId="0" xfId="0" applyFont="1" applyAlignment="1">
      <alignment horizontal="center"/>
    </xf>
    <xf numFmtId="164" fontId="33" fillId="0" borderId="14" xfId="2" applyFont="1" applyFill="1" applyBorder="1" applyAlignment="1">
      <alignment horizontal="right" vertical="center"/>
    </xf>
    <xf numFmtId="164" fontId="29" fillId="0" borderId="33" xfId="2" applyFont="1" applyFill="1" applyBorder="1" applyAlignment="1">
      <alignment horizontal="center" vertical="center"/>
    </xf>
    <xf numFmtId="0" fontId="11" fillId="2" borderId="0" xfId="3" applyFont="1" applyFill="1" applyBorder="1" applyAlignment="1"/>
    <xf numFmtId="0" fontId="42" fillId="2" borderId="0" xfId="3" applyFont="1" applyFill="1"/>
    <xf numFmtId="0" fontId="22" fillId="2" borderId="0" xfId="0" applyFont="1" applyFill="1" applyAlignment="1">
      <alignment horizontal="center" vertical="center"/>
    </xf>
    <xf numFmtId="2" fontId="23" fillId="2" borderId="0" xfId="0" applyNumberFormat="1" applyFont="1" applyFill="1" applyAlignment="1">
      <alignment horizontal="center" vertical="center"/>
    </xf>
    <xf numFmtId="44" fontId="5" fillId="0" borderId="0" xfId="8" applyNumberFormat="1" applyFont="1"/>
    <xf numFmtId="43" fontId="12" fillId="0" borderId="41" xfId="1" applyFont="1" applyFill="1" applyBorder="1" applyAlignment="1">
      <alignment horizontal="center" vertical="center"/>
    </xf>
    <xf numFmtId="4" fontId="60" fillId="0" borderId="0" xfId="0" applyNumberFormat="1" applyFont="1"/>
    <xf numFmtId="0" fontId="60" fillId="0" borderId="0" xfId="0" applyFont="1"/>
    <xf numFmtId="4" fontId="61" fillId="16" borderId="91" xfId="0" applyNumberFormat="1" applyFont="1" applyFill="1" applyBorder="1" applyAlignment="1">
      <alignment horizontal="right" vertical="center" wrapText="1"/>
    </xf>
    <xf numFmtId="0" fontId="61" fillId="16" borderId="91" xfId="0" applyFont="1" applyFill="1" applyBorder="1" applyAlignment="1">
      <alignment horizontal="center" vertical="center" wrapText="1"/>
    </xf>
    <xf numFmtId="4" fontId="61" fillId="17" borderId="91" xfId="0" applyNumberFormat="1" applyFont="1" applyFill="1" applyBorder="1" applyAlignment="1">
      <alignment horizontal="right" vertical="center" wrapText="1"/>
    </xf>
    <xf numFmtId="0" fontId="61" fillId="17" borderId="91" xfId="0" applyFont="1" applyFill="1" applyBorder="1" applyAlignment="1">
      <alignment horizontal="center" vertical="center" wrapText="1"/>
    </xf>
    <xf numFmtId="0" fontId="62" fillId="0" borderId="27" xfId="0" applyFont="1" applyBorder="1" applyAlignment="1">
      <alignment horizontal="center" vertical="center" wrapText="1"/>
    </xf>
    <xf numFmtId="0" fontId="62" fillId="0" borderId="14" xfId="0" applyFont="1" applyBorder="1" applyAlignment="1">
      <alignment horizontal="center" vertical="center" wrapText="1"/>
    </xf>
    <xf numFmtId="0" fontId="62" fillId="2" borderId="14" xfId="0" applyFont="1" applyFill="1" applyBorder="1" applyAlignment="1">
      <alignment horizontal="center" vertical="center" wrapText="1"/>
    </xf>
    <xf numFmtId="43" fontId="23" fillId="2" borderId="10"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9" fillId="0" borderId="0" xfId="0" applyFont="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11" fillId="2" borderId="3" xfId="0" applyFont="1" applyFill="1" applyBorder="1" applyAlignment="1">
      <alignment horizontal="left" vertical="center" wrapText="1"/>
    </xf>
    <xf numFmtId="0" fontId="7" fillId="2" borderId="8" xfId="0" applyFont="1" applyFill="1" applyBorder="1" applyAlignment="1">
      <alignment horizontal="right" vertical="center" wrapText="1"/>
    </xf>
    <xf numFmtId="0" fontId="11" fillId="2" borderId="10" xfId="0" applyFont="1" applyFill="1" applyBorder="1" applyAlignment="1">
      <alignment horizontal="right" vertical="center" wrapText="1"/>
    </xf>
    <xf numFmtId="0" fontId="11" fillId="2" borderId="11" xfId="0" applyFont="1" applyFill="1" applyBorder="1" applyAlignment="1">
      <alignment horizontal="right" vertical="center" wrapText="1"/>
    </xf>
    <xf numFmtId="44" fontId="11" fillId="2" borderId="10" xfId="1" applyNumberFormat="1" applyFont="1" applyFill="1" applyBorder="1" applyAlignment="1">
      <alignment horizontal="center" vertical="center" wrapText="1"/>
    </xf>
    <xf numFmtId="44" fontId="11" fillId="2" borderId="11" xfId="1" applyNumberFormat="1" applyFont="1" applyFill="1" applyBorder="1" applyAlignment="1">
      <alignment horizontal="center" vertical="center" wrapText="1"/>
    </xf>
    <xf numFmtId="44" fontId="11" fillId="2" borderId="12" xfId="1" applyNumberFormat="1"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22" fillId="0" borderId="0" xfId="0" applyFont="1" applyFill="1" applyAlignment="1">
      <alignment horizontal="center"/>
    </xf>
    <xf numFmtId="0" fontId="24" fillId="0" borderId="0" xfId="0" applyFont="1" applyAlignment="1">
      <alignment horizontal="center"/>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left" wrapText="1"/>
    </xf>
    <xf numFmtId="0" fontId="24" fillId="2" borderId="0" xfId="0" applyFont="1" applyFill="1" applyAlignment="1">
      <alignment horizontal="center"/>
    </xf>
    <xf numFmtId="49" fontId="27" fillId="2" borderId="3" xfId="4" applyNumberFormat="1" applyFont="1" applyFill="1" applyBorder="1" applyAlignment="1">
      <alignment horizontal="center" vertical="top"/>
    </xf>
    <xf numFmtId="0" fontId="30" fillId="5" borderId="18" xfId="4" applyFont="1" applyFill="1" applyBorder="1" applyAlignment="1">
      <alignment horizontal="center" vertical="center"/>
    </xf>
    <xf numFmtId="0" fontId="30" fillId="5" borderId="30" xfId="4" applyFont="1" applyFill="1" applyBorder="1" applyAlignment="1">
      <alignment horizontal="center" vertical="center"/>
    </xf>
    <xf numFmtId="0" fontId="30" fillId="5" borderId="31" xfId="4" applyFont="1" applyFill="1" applyBorder="1" applyAlignment="1">
      <alignment horizontal="center" vertical="center"/>
    </xf>
    <xf numFmtId="170" fontId="30" fillId="5" borderId="24" xfId="4" applyNumberFormat="1" applyFont="1" applyFill="1" applyBorder="1" applyAlignment="1">
      <alignment horizontal="right"/>
    </xf>
    <xf numFmtId="170" fontId="30" fillId="5" borderId="25" xfId="4" applyNumberFormat="1" applyFont="1" applyFill="1" applyBorder="1" applyAlignment="1">
      <alignment horizontal="right"/>
    </xf>
    <xf numFmtId="170" fontId="30" fillId="5" borderId="13" xfId="4" applyNumberFormat="1" applyFont="1" applyFill="1" applyBorder="1" applyAlignment="1">
      <alignment horizontal="right"/>
    </xf>
    <xf numFmtId="49" fontId="27" fillId="2" borderId="51" xfId="4" applyNumberFormat="1" applyFont="1" applyFill="1" applyBorder="1" applyAlignment="1">
      <alignment horizontal="left" vertical="center" wrapText="1"/>
    </xf>
    <xf numFmtId="0" fontId="42" fillId="2" borderId="0" xfId="4" applyFont="1" applyFill="1" applyAlignment="1">
      <alignment horizontal="left" vertical="center" wrapText="1"/>
    </xf>
    <xf numFmtId="0" fontId="30" fillId="5" borderId="1" xfId="4" applyFont="1" applyFill="1" applyBorder="1" applyAlignment="1">
      <alignment horizontal="center" vertical="center"/>
    </xf>
    <xf numFmtId="0" fontId="28" fillId="2" borderId="0" xfId="4" applyFont="1" applyFill="1" applyAlignment="1">
      <alignment horizontal="left" vertical="center" wrapText="1"/>
    </xf>
    <xf numFmtId="49" fontId="27" fillId="2" borderId="19" xfId="4" applyNumberFormat="1" applyFont="1" applyFill="1" applyBorder="1" applyAlignment="1">
      <alignment horizontal="left" vertical="center" wrapText="1"/>
    </xf>
    <xf numFmtId="0" fontId="11" fillId="2" borderId="0" xfId="0" applyFont="1" applyFill="1" applyAlignment="1">
      <alignment horizontal="left" vertical="center" wrapText="1"/>
    </xf>
    <xf numFmtId="49" fontId="27" fillId="2" borderId="0" xfId="4" applyNumberFormat="1" applyFont="1" applyFill="1" applyAlignment="1">
      <alignment horizontal="center" vertical="top" wrapText="1"/>
    </xf>
    <xf numFmtId="0" fontId="12" fillId="0" borderId="0" xfId="13"/>
    <xf numFmtId="0" fontId="18" fillId="2" borderId="16" xfId="0" applyFont="1" applyFill="1" applyBorder="1" applyAlignment="1">
      <alignment horizontal="center" vertical="center" wrapText="1"/>
    </xf>
    <xf numFmtId="0" fontId="18" fillId="2" borderId="39"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34"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 xfId="0" applyFont="1" applyFill="1" applyBorder="1" applyAlignment="1">
      <alignment horizontal="center" vertical="center"/>
    </xf>
    <xf numFmtId="43" fontId="18" fillId="2" borderId="15" xfId="1" applyFont="1" applyFill="1" applyBorder="1" applyAlignment="1">
      <alignment horizontal="center" vertical="center"/>
    </xf>
    <xf numFmtId="43" fontId="18" fillId="2" borderId="1" xfId="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12" xfId="0" applyFont="1" applyFill="1" applyBorder="1" applyAlignment="1">
      <alignment horizontal="center" vertical="center"/>
    </xf>
    <xf numFmtId="0" fontId="54" fillId="2" borderId="54" xfId="0" applyFont="1" applyFill="1" applyBorder="1" applyAlignment="1">
      <alignment horizontal="center" vertical="center"/>
    </xf>
    <xf numFmtId="0" fontId="54" fillId="2" borderId="34"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 xfId="0" applyFont="1" applyFill="1" applyBorder="1" applyAlignment="1">
      <alignment horizontal="center" vertical="center"/>
    </xf>
    <xf numFmtId="43" fontId="54" fillId="2" borderId="15" xfId="1" applyFont="1" applyFill="1" applyBorder="1" applyAlignment="1">
      <alignment horizontal="center" vertical="center"/>
    </xf>
    <xf numFmtId="43" fontId="54" fillId="2" borderId="1" xfId="1" applyFont="1" applyFill="1" applyBorder="1" applyAlignment="1">
      <alignment horizontal="center" vertical="center"/>
    </xf>
    <xf numFmtId="0" fontId="43" fillId="0" borderId="0" xfId="11" applyFont="1" applyBorder="1" applyAlignment="1">
      <alignment horizontal="center"/>
    </xf>
    <xf numFmtId="0" fontId="42" fillId="0" borderId="0" xfId="11" applyFont="1" applyBorder="1" applyAlignment="1">
      <alignment horizontal="left" wrapText="1"/>
    </xf>
    <xf numFmtId="0" fontId="7" fillId="2" borderId="0" xfId="0" applyFont="1" applyFill="1" applyBorder="1" applyAlignment="1">
      <alignment horizontal="right" vertical="center" wrapText="1"/>
    </xf>
    <xf numFmtId="172" fontId="12" fillId="0" borderId="0" xfId="11" applyNumberFormat="1" applyFont="1" applyBorder="1" applyAlignment="1">
      <alignment horizontal="left" wrapText="1"/>
    </xf>
    <xf numFmtId="44" fontId="7" fillId="12" borderId="80" xfId="2" applyNumberFormat="1" applyFont="1" applyFill="1" applyBorder="1" applyAlignment="1" applyProtection="1">
      <alignment horizontal="center" vertical="center" wrapText="1"/>
      <protection hidden="1"/>
    </xf>
    <xf numFmtId="44" fontId="7" fillId="12" borderId="81" xfId="2" applyNumberFormat="1" applyFont="1" applyFill="1" applyBorder="1" applyAlignment="1" applyProtection="1">
      <alignment horizontal="center" vertical="center" wrapText="1"/>
      <protection hidden="1"/>
    </xf>
    <xf numFmtId="9" fontId="7" fillId="12" borderId="85" xfId="9" applyFont="1" applyFill="1" applyBorder="1" applyAlignment="1" applyProtection="1">
      <alignment horizontal="center" vertical="center" wrapText="1"/>
      <protection hidden="1"/>
    </xf>
    <xf numFmtId="9" fontId="7" fillId="12" borderId="86" xfId="9" applyFont="1" applyFill="1" applyBorder="1" applyAlignment="1" applyProtection="1">
      <alignment horizontal="center" vertical="center" wrapText="1"/>
      <protection hidden="1"/>
    </xf>
    <xf numFmtId="9" fontId="7" fillId="12" borderId="82" xfId="2" applyNumberFormat="1" applyFont="1" applyFill="1" applyBorder="1" applyAlignment="1" applyProtection="1">
      <alignment horizontal="center" vertical="center" wrapText="1"/>
      <protection hidden="1"/>
    </xf>
    <xf numFmtId="44" fontId="7" fillId="12" borderId="87" xfId="2" applyNumberFormat="1" applyFont="1" applyFill="1" applyBorder="1" applyAlignment="1" applyProtection="1">
      <alignment horizontal="center" vertical="center" wrapText="1"/>
      <protection hidden="1"/>
    </xf>
    <xf numFmtId="0" fontId="11" fillId="2" borderId="0" xfId="3" applyFont="1" applyFill="1" applyBorder="1" applyAlignment="1">
      <alignment horizontal="left"/>
    </xf>
    <xf numFmtId="44" fontId="7" fillId="10" borderId="61" xfId="2" applyNumberFormat="1" applyFont="1" applyFill="1" applyBorder="1" applyAlignment="1" applyProtection="1">
      <alignment horizontal="center" vertical="center" wrapText="1"/>
      <protection hidden="1"/>
    </xf>
    <xf numFmtId="44" fontId="7" fillId="10" borderId="62" xfId="2" applyNumberFormat="1" applyFont="1" applyFill="1" applyBorder="1" applyAlignment="1" applyProtection="1">
      <alignment horizontal="center" vertical="center" wrapText="1"/>
      <protection hidden="1"/>
    </xf>
    <xf numFmtId="0" fontId="7" fillId="10" borderId="57" xfId="14" applyFont="1" applyFill="1" applyBorder="1" applyAlignment="1" applyProtection="1">
      <alignment horizontal="center" vertical="center" wrapText="1"/>
      <protection hidden="1"/>
    </xf>
    <xf numFmtId="0" fontId="12" fillId="11" borderId="68" xfId="0" applyFont="1" applyFill="1" applyBorder="1" applyAlignment="1" applyProtection="1">
      <alignment horizontal="center" vertical="center" wrapText="1"/>
      <protection hidden="1"/>
    </xf>
    <xf numFmtId="0" fontId="7" fillId="10" borderId="58" xfId="14" applyFont="1" applyFill="1" applyBorder="1" applyAlignment="1" applyProtection="1">
      <alignment horizontal="left" vertical="center" wrapText="1"/>
      <protection hidden="1"/>
    </xf>
    <xf numFmtId="0" fontId="12" fillId="11" borderId="75" xfId="0" applyFont="1" applyFill="1" applyBorder="1" applyAlignment="1" applyProtection="1">
      <alignment horizontal="left" vertical="center" wrapText="1"/>
      <protection hidden="1"/>
    </xf>
    <xf numFmtId="173" fontId="7" fillId="12" borderId="72" xfId="14" applyNumberFormat="1" applyFont="1" applyFill="1" applyBorder="1" applyAlignment="1" applyProtection="1">
      <alignment horizontal="center" vertical="center" wrapText="1"/>
      <protection hidden="1"/>
    </xf>
    <xf numFmtId="173" fontId="7" fillId="12" borderId="63" xfId="14" applyNumberFormat="1" applyFont="1" applyFill="1" applyBorder="1" applyAlignment="1" applyProtection="1">
      <alignment horizontal="center" vertical="center" wrapText="1"/>
      <protection hidden="1"/>
    </xf>
    <xf numFmtId="4" fontId="7" fillId="0" borderId="45" xfId="14" applyNumberFormat="1" applyFont="1" applyBorder="1" applyAlignment="1" applyProtection="1">
      <alignment horizontal="left" vertical="center" wrapText="1"/>
      <protection hidden="1"/>
    </xf>
    <xf numFmtId="4" fontId="7" fillId="0" borderId="56" xfId="14" applyNumberFormat="1" applyFont="1" applyBorder="1" applyAlignment="1" applyProtection="1">
      <alignment horizontal="left" vertical="center" wrapText="1"/>
      <protection hidden="1"/>
    </xf>
    <xf numFmtId="10" fontId="5" fillId="12" borderId="45" xfId="14" applyNumberFormat="1" applyFont="1" applyFill="1" applyBorder="1" applyAlignment="1" applyProtection="1">
      <alignment horizontal="center" vertical="center" wrapText="1"/>
      <protection hidden="1"/>
    </xf>
    <xf numFmtId="10" fontId="5" fillId="12" borderId="66" xfId="14" applyNumberFormat="1" applyFont="1" applyFill="1" applyBorder="1" applyAlignment="1" applyProtection="1">
      <alignment horizontal="center" vertical="center" wrapText="1"/>
      <protection hidden="1"/>
    </xf>
    <xf numFmtId="4" fontId="7" fillId="10" borderId="57" xfId="14" applyNumberFormat="1" applyFont="1" applyFill="1" applyBorder="1" applyAlignment="1" applyProtection="1">
      <alignment horizontal="center" vertical="center" wrapText="1"/>
      <protection hidden="1"/>
    </xf>
    <xf numFmtId="4" fontId="7" fillId="10" borderId="59" xfId="14" applyNumberFormat="1" applyFont="1" applyFill="1" applyBorder="1" applyAlignment="1" applyProtection="1">
      <alignment horizontal="center" vertical="center" wrapText="1"/>
      <protection hidden="1"/>
    </xf>
    <xf numFmtId="4" fontId="7" fillId="10" borderId="60" xfId="14" applyNumberFormat="1" applyFont="1" applyFill="1" applyBorder="1" applyAlignment="1" applyProtection="1">
      <alignment horizontal="center" vertical="center" wrapText="1"/>
      <protection hidden="1"/>
    </xf>
    <xf numFmtId="173" fontId="7" fillId="14" borderId="64" xfId="14" applyNumberFormat="1" applyFont="1" applyFill="1" applyBorder="1" applyAlignment="1" applyProtection="1">
      <alignment horizontal="center" vertical="center" wrapText="1"/>
      <protection hidden="1"/>
    </xf>
    <xf numFmtId="173" fontId="7" fillId="14" borderId="63" xfId="14" applyNumberFormat="1" applyFont="1" applyFill="1" applyBorder="1" applyAlignment="1" applyProtection="1">
      <alignment horizontal="center" vertical="center" wrapText="1"/>
      <protection hidden="1"/>
    </xf>
    <xf numFmtId="10" fontId="5" fillId="14" borderId="65" xfId="14" applyNumberFormat="1" applyFont="1" applyFill="1" applyBorder="1" applyAlignment="1" applyProtection="1">
      <alignment horizontal="center" vertical="center" wrapText="1"/>
      <protection hidden="1"/>
    </xf>
    <xf numFmtId="10" fontId="5" fillId="14" borderId="66" xfId="14" applyNumberFormat="1" applyFont="1" applyFill="1" applyBorder="1" applyAlignment="1" applyProtection="1">
      <alignment horizontal="center" vertical="center" wrapText="1"/>
      <protection hidden="1"/>
    </xf>
    <xf numFmtId="44" fontId="5" fillId="12" borderId="74" xfId="2" applyNumberFormat="1" applyFont="1" applyFill="1" applyBorder="1" applyAlignment="1" applyProtection="1">
      <alignment horizontal="center" vertical="center" wrapText="1"/>
      <protection hidden="1"/>
    </xf>
    <xf numFmtId="44" fontId="5" fillId="12" borderId="83" xfId="2" applyNumberFormat="1" applyFont="1" applyFill="1" applyBorder="1" applyAlignment="1" applyProtection="1">
      <alignment horizontal="center" vertical="center" wrapText="1"/>
      <protection hidden="1"/>
    </xf>
    <xf numFmtId="173" fontId="7" fillId="12" borderId="64" xfId="14" applyNumberFormat="1" applyFont="1" applyFill="1" applyBorder="1" applyAlignment="1" applyProtection="1">
      <alignment horizontal="center" vertical="center" wrapText="1"/>
      <protection hidden="1"/>
    </xf>
    <xf numFmtId="10" fontId="5" fillId="12" borderId="65" xfId="14" applyNumberFormat="1" applyFont="1" applyFill="1" applyBorder="1" applyAlignment="1" applyProtection="1">
      <alignment horizontal="center" vertical="center" wrapText="1"/>
      <protection hidden="1"/>
    </xf>
    <xf numFmtId="10" fontId="5" fillId="12" borderId="84" xfId="14" applyNumberFormat="1" applyFont="1" applyFill="1" applyBorder="1" applyAlignment="1" applyProtection="1">
      <alignment horizontal="center" vertical="center" wrapText="1"/>
      <protection hidden="1"/>
    </xf>
    <xf numFmtId="10" fontId="5" fillId="12" borderId="56" xfId="14" applyNumberFormat="1" applyFont="1" applyFill="1" applyBorder="1" applyAlignment="1" applyProtection="1">
      <alignment horizontal="center" vertical="center" wrapText="1"/>
      <protection hidden="1"/>
    </xf>
    <xf numFmtId="10" fontId="5" fillId="14" borderId="56" xfId="14" applyNumberFormat="1" applyFont="1" applyFill="1" applyBorder="1" applyAlignment="1" applyProtection="1">
      <alignment horizontal="center" vertical="center" wrapText="1"/>
      <protection hidden="1"/>
    </xf>
    <xf numFmtId="0" fontId="7" fillId="12" borderId="68" xfId="14" applyFont="1" applyFill="1" applyBorder="1" applyAlignment="1" applyProtection="1">
      <alignment horizontal="left" vertical="center"/>
      <protection hidden="1"/>
    </xf>
    <xf numFmtId="0" fontId="7" fillId="12" borderId="69" xfId="14" applyFont="1" applyFill="1" applyBorder="1" applyAlignment="1" applyProtection="1">
      <alignment horizontal="left" vertical="center"/>
      <protection hidden="1"/>
    </xf>
    <xf numFmtId="0" fontId="7" fillId="12" borderId="67" xfId="14" applyFont="1" applyFill="1" applyBorder="1" applyAlignment="1" applyProtection="1">
      <alignment horizontal="left" vertical="center"/>
      <protection hidden="1"/>
    </xf>
    <xf numFmtId="0" fontId="7" fillId="12" borderId="48" xfId="14" applyFont="1" applyFill="1" applyBorder="1" applyAlignment="1" applyProtection="1">
      <alignment horizontal="left" vertical="center"/>
      <protection hidden="1"/>
    </xf>
    <xf numFmtId="0" fontId="12" fillId="0" borderId="0" xfId="23"/>
    <xf numFmtId="0" fontId="11" fillId="0" borderId="10" xfId="23" applyFont="1" applyBorder="1" applyAlignment="1">
      <alignment horizontal="center" vertical="center"/>
    </xf>
    <xf numFmtId="0" fontId="11" fillId="0" borderId="11" xfId="23" applyFont="1" applyBorder="1" applyAlignment="1">
      <alignment horizontal="center" vertical="center"/>
    </xf>
    <xf numFmtId="0" fontId="11" fillId="0" borderId="12" xfId="23" applyFont="1" applyBorder="1" applyAlignment="1">
      <alignment horizontal="center" vertical="center"/>
    </xf>
    <xf numFmtId="0" fontId="15" fillId="0" borderId="5" xfId="23" applyFont="1" applyBorder="1" applyAlignment="1">
      <alignment horizontal="left" vertical="center"/>
    </xf>
    <xf numFmtId="0" fontId="12" fillId="0" borderId="0" xfId="23" applyAlignment="1">
      <alignment horizontal="left" vertical="center"/>
    </xf>
    <xf numFmtId="0" fontId="12" fillId="0" borderId="0" xfId="23" applyAlignment="1">
      <alignment horizontal="center" vertical="center"/>
    </xf>
    <xf numFmtId="0" fontId="12" fillId="0" borderId="0" xfId="23" applyAlignment="1">
      <alignment vertical="center" wrapText="1"/>
    </xf>
    <xf numFmtId="43" fontId="0" fillId="0" borderId="0" xfId="24" applyFont="1" applyBorder="1" applyAlignment="1">
      <alignment vertical="center"/>
    </xf>
    <xf numFmtId="43" fontId="1" fillId="0" borderId="0" xfId="24" applyFont="1" applyBorder="1" applyAlignment="1">
      <alignment vertical="center"/>
    </xf>
    <xf numFmtId="0" fontId="12" fillId="0" borderId="0" xfId="23" applyAlignment="1">
      <alignment vertical="center"/>
    </xf>
    <xf numFmtId="0" fontId="12" fillId="0" borderId="6" xfId="23" applyBorder="1" applyAlignment="1">
      <alignment horizontal="center" vertical="center"/>
    </xf>
    <xf numFmtId="0" fontId="12" fillId="0" borderId="5" xfId="23" applyBorder="1" applyAlignment="1">
      <alignment horizontal="center" vertical="center"/>
    </xf>
    <xf numFmtId="0" fontId="56" fillId="18" borderId="5" xfId="23" applyFont="1" applyFill="1" applyBorder="1" applyAlignment="1">
      <alignment horizontal="center" vertical="center"/>
    </xf>
    <xf numFmtId="0" fontId="56" fillId="18" borderId="0" xfId="23" applyFont="1" applyFill="1" applyAlignment="1">
      <alignment horizontal="center" vertical="center"/>
    </xf>
    <xf numFmtId="0" fontId="56" fillId="18" borderId="6" xfId="23" applyFont="1" applyFill="1" applyBorder="1" applyAlignment="1">
      <alignment horizontal="center" vertical="center"/>
    </xf>
    <xf numFmtId="0" fontId="56" fillId="18" borderId="92" xfId="23" applyFont="1" applyFill="1" applyBorder="1" applyAlignment="1">
      <alignment horizontal="center" vertical="center"/>
    </xf>
    <xf numFmtId="0" fontId="56" fillId="18" borderId="14" xfId="23" applyFont="1" applyFill="1" applyBorder="1" applyAlignment="1">
      <alignment horizontal="center" vertical="center"/>
    </xf>
    <xf numFmtId="0" fontId="56" fillId="18" borderId="14" xfId="23" applyFont="1" applyFill="1" applyBorder="1" applyAlignment="1">
      <alignment vertical="center" wrapText="1"/>
    </xf>
    <xf numFmtId="43" fontId="56" fillId="18" borderId="14" xfId="24" applyFont="1" applyFill="1" applyBorder="1" applyAlignment="1">
      <alignment horizontal="center" vertical="center"/>
    </xf>
    <xf numFmtId="0" fontId="56" fillId="18" borderId="93" xfId="23" applyFont="1" applyFill="1" applyBorder="1" applyAlignment="1">
      <alignment horizontal="center" vertical="center"/>
    </xf>
    <xf numFmtId="0" fontId="56" fillId="18" borderId="94" xfId="23" applyFont="1" applyFill="1" applyBorder="1" applyAlignment="1">
      <alignment horizontal="center" vertical="center"/>
    </xf>
    <xf numFmtId="0" fontId="12" fillId="0" borderId="92" xfId="23" applyBorder="1" applyAlignment="1">
      <alignment horizontal="center" vertical="center"/>
    </xf>
    <xf numFmtId="0" fontId="35" fillId="0" borderId="14" xfId="23" applyFont="1" applyBorder="1" applyAlignment="1">
      <alignment horizontal="center" vertical="center"/>
    </xf>
    <xf numFmtId="0" fontId="12" fillId="0" borderId="14" xfId="23" applyBorder="1" applyAlignment="1">
      <alignment horizontal="center" vertical="center"/>
    </xf>
    <xf numFmtId="0" fontId="35" fillId="0" borderId="14" xfId="23" applyFont="1" applyBorder="1" applyAlignment="1">
      <alignment wrapText="1"/>
    </xf>
    <xf numFmtId="43" fontId="0" fillId="0" borderId="14" xfId="24" applyFont="1" applyBorder="1" applyAlignment="1">
      <alignment vertical="center"/>
    </xf>
    <xf numFmtId="43" fontId="1" fillId="0" borderId="14" xfId="24" applyFont="1" applyBorder="1" applyAlignment="1">
      <alignment vertical="center"/>
    </xf>
    <xf numFmtId="43" fontId="0" fillId="0" borderId="93" xfId="24" applyFont="1" applyBorder="1" applyAlignment="1">
      <alignment vertical="center"/>
    </xf>
    <xf numFmtId="177" fontId="0" fillId="0" borderId="14" xfId="25" applyNumberFormat="1" applyFont="1" applyBorder="1" applyAlignment="1">
      <alignment vertical="center"/>
    </xf>
    <xf numFmtId="0" fontId="12" fillId="9" borderId="94" xfId="23" applyFill="1" applyBorder="1" applyAlignment="1">
      <alignment horizontal="center" vertical="center"/>
    </xf>
    <xf numFmtId="0" fontId="12" fillId="19" borderId="94" xfId="23" applyFill="1" applyBorder="1" applyAlignment="1">
      <alignment horizontal="center" vertical="center"/>
    </xf>
    <xf numFmtId="43" fontId="14" fillId="0" borderId="14" xfId="24" applyFont="1" applyBorder="1" applyAlignment="1">
      <alignment vertical="center"/>
    </xf>
    <xf numFmtId="0" fontId="12" fillId="20" borderId="94" xfId="23" applyFill="1" applyBorder="1" applyAlignment="1">
      <alignment horizontal="center" vertical="center"/>
    </xf>
    <xf numFmtId="0" fontId="12" fillId="0" borderId="94" xfId="23" applyBorder="1" applyAlignment="1">
      <alignment horizontal="center" vertical="center"/>
    </xf>
    <xf numFmtId="0" fontId="12" fillId="4" borderId="55" xfId="23" applyFill="1" applyBorder="1" applyAlignment="1">
      <alignment horizontal="center" vertical="center"/>
    </xf>
    <xf numFmtId="0" fontId="15" fillId="4" borderId="40" xfId="23" applyFont="1" applyFill="1" applyBorder="1" applyAlignment="1">
      <alignment horizontal="center" vertical="center"/>
    </xf>
    <xf numFmtId="0" fontId="12" fillId="4" borderId="40" xfId="23" applyFill="1" applyBorder="1" applyAlignment="1">
      <alignment horizontal="center" vertical="center"/>
    </xf>
    <xf numFmtId="0" fontId="12" fillId="4" borderId="40" xfId="23" applyFill="1" applyBorder="1" applyAlignment="1">
      <alignment vertical="center" wrapText="1"/>
    </xf>
    <xf numFmtId="43" fontId="0" fillId="4" borderId="40" xfId="24" applyFont="1" applyFill="1" applyBorder="1" applyAlignment="1">
      <alignment vertical="center"/>
    </xf>
    <xf numFmtId="43" fontId="12" fillId="4" borderId="40" xfId="24" applyFont="1" applyFill="1" applyBorder="1" applyAlignment="1">
      <alignment vertical="center"/>
    </xf>
    <xf numFmtId="0" fontId="15" fillId="4" borderId="40" xfId="23" applyFont="1" applyFill="1" applyBorder="1" applyAlignment="1">
      <alignment vertical="center"/>
    </xf>
    <xf numFmtId="10" fontId="15" fillId="4" borderId="40" xfId="25" applyNumberFormat="1" applyFont="1" applyFill="1" applyBorder="1" applyAlignment="1">
      <alignment vertical="center"/>
    </xf>
    <xf numFmtId="0" fontId="12" fillId="4" borderId="17" xfId="23" applyFill="1" applyBorder="1" applyAlignment="1">
      <alignment horizontal="center" vertical="center"/>
    </xf>
    <xf numFmtId="43" fontId="0" fillId="0" borderId="0" xfId="24" applyFont="1" applyAlignment="1">
      <alignment vertical="center"/>
    </xf>
    <xf numFmtId="43" fontId="1" fillId="0" borderId="0" xfId="24" applyFont="1" applyAlignment="1">
      <alignment vertical="center"/>
    </xf>
    <xf numFmtId="0" fontId="12" fillId="0" borderId="6" xfId="23" applyBorder="1"/>
    <xf numFmtId="0" fontId="12" fillId="0" borderId="5" xfId="23" applyBorder="1"/>
    <xf numFmtId="0" fontId="15" fillId="0" borderId="1" xfId="23" applyFont="1" applyBorder="1" applyAlignment="1">
      <alignment horizontal="center"/>
    </xf>
    <xf numFmtId="9" fontId="0" fillId="9" borderId="1" xfId="25" applyFont="1" applyFill="1" applyBorder="1" applyAlignment="1">
      <alignment horizontal="center"/>
    </xf>
    <xf numFmtId="10" fontId="0" fillId="9" borderId="1" xfId="25" applyNumberFormat="1" applyFont="1" applyFill="1" applyBorder="1" applyAlignment="1">
      <alignment horizontal="right"/>
    </xf>
    <xf numFmtId="2" fontId="12" fillId="9" borderId="1" xfId="23" applyNumberFormat="1" applyFill="1" applyBorder="1"/>
    <xf numFmtId="0" fontId="15" fillId="9" borderId="1" xfId="23" applyFont="1" applyFill="1" applyBorder="1" applyAlignment="1">
      <alignment horizontal="center"/>
    </xf>
    <xf numFmtId="10" fontId="12" fillId="9" borderId="1" xfId="25" applyNumberFormat="1" applyFont="1" applyFill="1" applyBorder="1" applyAlignment="1">
      <alignment horizontal="right"/>
    </xf>
    <xf numFmtId="43" fontId="12" fillId="9" borderId="1" xfId="26" applyFont="1" applyFill="1" applyBorder="1" applyAlignment="1">
      <alignment horizontal="right"/>
    </xf>
    <xf numFmtId="9" fontId="0" fillId="19" borderId="1" xfId="25" applyFont="1" applyFill="1" applyBorder="1" applyAlignment="1">
      <alignment horizontal="center"/>
    </xf>
    <xf numFmtId="10" fontId="12" fillId="19" borderId="1" xfId="25" applyNumberFormat="1" applyFont="1" applyFill="1" applyBorder="1" applyAlignment="1">
      <alignment horizontal="right"/>
    </xf>
    <xf numFmtId="43" fontId="12" fillId="19" borderId="1" xfId="26" applyFont="1" applyFill="1" applyBorder="1" applyAlignment="1">
      <alignment horizontal="right"/>
    </xf>
    <xf numFmtId="0" fontId="15" fillId="19" borderId="1" xfId="23" applyFont="1" applyFill="1" applyBorder="1" applyAlignment="1">
      <alignment horizontal="center"/>
    </xf>
    <xf numFmtId="9" fontId="0" fillId="20" borderId="1" xfId="25" applyFont="1" applyFill="1" applyBorder="1" applyAlignment="1">
      <alignment horizontal="center"/>
    </xf>
    <xf numFmtId="10" fontId="12" fillId="20" borderId="1" xfId="25" applyNumberFormat="1" applyFont="1" applyFill="1" applyBorder="1" applyAlignment="1">
      <alignment horizontal="right"/>
    </xf>
    <xf numFmtId="43" fontId="12" fillId="20" borderId="1" xfId="26" applyFont="1" applyFill="1" applyBorder="1" applyAlignment="1">
      <alignment horizontal="right"/>
    </xf>
    <xf numFmtId="0" fontId="15" fillId="20" borderId="1" xfId="23" applyFont="1" applyFill="1" applyBorder="1" applyAlignment="1">
      <alignment horizontal="center"/>
    </xf>
    <xf numFmtId="0" fontId="12" fillId="0" borderId="7" xfId="23" applyBorder="1"/>
    <xf numFmtId="0" fontId="12" fillId="0" borderId="8" xfId="23" applyBorder="1"/>
    <xf numFmtId="0" fontId="12" fillId="0" borderId="9" xfId="23" applyBorder="1"/>
  </cellXfs>
  <cellStyles count="27">
    <cellStyle name="Moeda" xfId="2" builtinId="4"/>
    <cellStyle name="Moeda 2" xfId="5" xr:uid="{00000000-0005-0000-0000-000001000000}"/>
    <cellStyle name="Normal" xfId="0" builtinId="0"/>
    <cellStyle name="Normal 10 2 2 2" xfId="3" xr:uid="{00000000-0005-0000-0000-000003000000}"/>
    <cellStyle name="Normal 10 3" xfId="16" xr:uid="{00000000-0005-0000-0000-000004000000}"/>
    <cellStyle name="Normal 103 2" xfId="10" xr:uid="{00000000-0005-0000-0000-000005000000}"/>
    <cellStyle name="Normal 2" xfId="8" xr:uid="{00000000-0005-0000-0000-000006000000}"/>
    <cellStyle name="Normal 2 10 4" xfId="6" xr:uid="{00000000-0005-0000-0000-000007000000}"/>
    <cellStyle name="Normal 2 2" xfId="11" xr:uid="{00000000-0005-0000-0000-000008000000}"/>
    <cellStyle name="Normal 3" xfId="19" xr:uid="{00000000-0005-0000-0000-000009000000}"/>
    <cellStyle name="Normal 3 2" xfId="13" xr:uid="{00000000-0005-0000-0000-00000A000000}"/>
    <cellStyle name="Normal 4" xfId="22" xr:uid="{DA408F05-C7D3-48BE-85EF-5EE41668369F}"/>
    <cellStyle name="Normal 4 2" xfId="23" xr:uid="{FBC793C5-BA2E-4CB7-B6F4-680D59FAB1CC}"/>
    <cellStyle name="Normal 91 2" xfId="4" xr:uid="{00000000-0005-0000-0000-00000B000000}"/>
    <cellStyle name="Normal_C_modelo 4 meses" xfId="14" xr:uid="{00000000-0005-0000-0000-00000C000000}"/>
    <cellStyle name="Porcentagem" xfId="9" builtinId="5"/>
    <cellStyle name="Porcentagem 2" xfId="17" xr:uid="{00000000-0005-0000-0000-00000E000000}"/>
    <cellStyle name="Porcentagem 3" xfId="20" xr:uid="{00000000-0005-0000-0000-00000F000000}"/>
    <cellStyle name="Porcentagem 3 2" xfId="25" xr:uid="{392AAD31-655F-4274-AB6D-6544377CFC39}"/>
    <cellStyle name="Separador de milhares 2" xfId="15" xr:uid="{00000000-0005-0000-0000-000011000000}"/>
    <cellStyle name="Vírgula" xfId="1" builtinId="3"/>
    <cellStyle name="Vírgula 2" xfId="18" xr:uid="{00000000-0005-0000-0000-000012000000}"/>
    <cellStyle name="Vírgula 2 7" xfId="7" xr:uid="{00000000-0005-0000-0000-000013000000}"/>
    <cellStyle name="Vírgula 3" xfId="21" xr:uid="{00000000-0005-0000-0000-000014000000}"/>
    <cellStyle name="Vírgula 3 2" xfId="12" xr:uid="{00000000-0005-0000-0000-000015000000}"/>
    <cellStyle name="Vírgula 3 3" xfId="24" xr:uid="{49D3B63E-4788-46D4-9615-9355CD1130BC}"/>
    <cellStyle name="Vírgula 4" xfId="26" xr:uid="{C4BD9E64-CC8E-4E84-803A-4CA7EC321A04}"/>
  </cellStyles>
  <dxfs count="3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pPr>
            <a:r>
              <a:rPr lang="pt-BR"/>
              <a:t>Curva ABC</a:t>
            </a:r>
          </a:p>
        </c:rich>
      </c:tx>
      <c:overlay val="0"/>
    </c:title>
    <c:autoTitleDeleted val="0"/>
    <c:plotArea>
      <c:layout/>
      <c:lineChart>
        <c:grouping val="standard"/>
        <c:varyColors val="0"/>
        <c:ser>
          <c:idx val="0"/>
          <c:order val="0"/>
          <c:tx>
            <c:strRef>
              <c:f>'CURVA ABC'!$H$10</c:f>
              <c:strCache>
                <c:ptCount val="1"/>
                <c:pt idx="0">
                  <c:v>% R$ ACUMULADO</c:v>
                </c:pt>
              </c:strCache>
            </c:strRef>
          </c:tx>
          <c:dLbls>
            <c:dLbl>
              <c:idx val="2"/>
              <c:layout>
                <c:manualLayout>
                  <c:x val="-0.10911156224362033"/>
                  <c:y val="-5.2101835405565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25-4354-9676-F5731279F706}"/>
                </c:ext>
              </c:extLst>
            </c:dLbl>
            <c:dLbl>
              <c:idx val="5"/>
              <c:layout>
                <c:manualLayout>
                  <c:x val="-6.2109658507906333E-2"/>
                  <c:y val="-4.973375663743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25-4354-9676-F5731279F7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'CURVA ABC'!$G$11:$G$21</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'CURVA ABC'!$H$11:$H$21</c:f>
              <c:numCache>
                <c:formatCode>0.00%</c:formatCode>
                <c:ptCount val="11"/>
                <c:pt idx="0">
                  <c:v>0</c:v>
                </c:pt>
                <c:pt idx="1">
                  <c:v>0.60245937546869777</c:v>
                </c:pt>
                <c:pt idx="2">
                  <c:v>0.77572655913094501</c:v>
                </c:pt>
                <c:pt idx="3">
                  <c:v>0.86667878820935129</c:v>
                </c:pt>
                <c:pt idx="4">
                  <c:v>0.91911337205116139</c:v>
                </c:pt>
                <c:pt idx="5">
                  <c:v>0.95493024647403824</c:v>
                </c:pt>
                <c:pt idx="6">
                  <c:v>0.97694776946565787</c:v>
                </c:pt>
                <c:pt idx="7">
                  <c:v>0.98938086519411128</c:v>
                </c:pt>
                <c:pt idx="8">
                  <c:v>0.99578312928747525</c:v>
                </c:pt>
                <c:pt idx="9">
                  <c:v>0.99896316714855893</c:v>
                </c:pt>
                <c:pt idx="10">
                  <c:v>1</c:v>
                </c:pt>
              </c:numCache>
            </c:numRef>
          </c:val>
          <c:smooth val="0"/>
          <c:extLst>
            <c:ext xmlns:c16="http://schemas.microsoft.com/office/drawing/2014/chart" uri="{C3380CC4-5D6E-409C-BE32-E72D297353CC}">
              <c16:uniqueId val="{00000002-7525-4354-9676-F5731279F706}"/>
            </c:ext>
          </c:extLst>
        </c:ser>
        <c:dLbls>
          <c:showLegendKey val="0"/>
          <c:showVal val="0"/>
          <c:showCatName val="0"/>
          <c:showSerName val="0"/>
          <c:showPercent val="0"/>
          <c:showBubbleSize val="0"/>
        </c:dLbls>
        <c:marker val="1"/>
        <c:smooth val="0"/>
        <c:axId val="129270528"/>
        <c:axId val="129272064"/>
      </c:lineChart>
      <c:catAx>
        <c:axId val="129270528"/>
        <c:scaling>
          <c:orientation val="minMax"/>
        </c:scaling>
        <c:delete val="0"/>
        <c:axPos val="b"/>
        <c:majorGridlines/>
        <c:numFmt formatCode="0%" sourceLinked="1"/>
        <c:majorTickMark val="out"/>
        <c:minorTickMark val="none"/>
        <c:tickLblPos val="nextTo"/>
        <c:crossAx val="129272064"/>
        <c:crosses val="autoZero"/>
        <c:auto val="1"/>
        <c:lblAlgn val="ctr"/>
        <c:lblOffset val="100"/>
        <c:noMultiLvlLbl val="0"/>
      </c:catAx>
      <c:valAx>
        <c:axId val="129272064"/>
        <c:scaling>
          <c:orientation val="minMax"/>
        </c:scaling>
        <c:delete val="0"/>
        <c:axPos val="l"/>
        <c:majorGridlines/>
        <c:numFmt formatCode="0.00%" sourceLinked="1"/>
        <c:majorTickMark val="out"/>
        <c:minorTickMark val="none"/>
        <c:tickLblPos val="nextTo"/>
        <c:crossAx val="129270528"/>
        <c:crosses val="autoZero"/>
        <c:crossBetween val="between"/>
      </c:valAx>
    </c:plotArea>
    <c:plotVisOnly val="1"/>
    <c:dispBlanksAs val="gap"/>
    <c:showDLblsOverMax val="0"/>
  </c:chart>
  <c:printSettings>
    <c:headerFooter/>
    <c:pageMargins b="0.75000000000000444" l="0.25" r="0.25" t="0.75000000000000444" header="0.30000000000000032" footer="0.30000000000000032"/>
    <c:pageSetup orientation="landscape"/>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9</xdr:col>
      <xdr:colOff>1905</xdr:colOff>
      <xdr:row>23</xdr:row>
      <xdr:rowOff>64770</xdr:rowOff>
    </xdr:from>
    <xdr:to>
      <xdr:col>13</xdr:col>
      <xdr:colOff>276257</xdr:colOff>
      <xdr:row>33</xdr:row>
      <xdr:rowOff>51955</xdr:rowOff>
    </xdr:to>
    <xdr:sp macro="" textlink="" fLocksText="0">
      <xdr:nvSpPr>
        <xdr:cNvPr id="2" name="CaixaDeTexto 2">
          <a:extLst>
            <a:ext uri="{FF2B5EF4-FFF2-40B4-BE49-F238E27FC236}">
              <a16:creationId xmlns:a16="http://schemas.microsoft.com/office/drawing/2014/main" id="{00000000-0008-0000-0800-000002000000}"/>
            </a:ext>
          </a:extLst>
        </xdr:cNvPr>
        <xdr:cNvSpPr txBox="1">
          <a:spLocks noChangeArrowheads="1"/>
        </xdr:cNvSpPr>
      </xdr:nvSpPr>
      <xdr:spPr bwMode="auto">
        <a:xfrm>
          <a:off x="5890087" y="4359679"/>
          <a:ext cx="4664511" cy="1528503"/>
        </a:xfrm>
        <a:prstGeom prst="rect">
          <a:avLst/>
        </a:prstGeom>
        <a:solidFill>
          <a:srgbClr val="FFFFFF"/>
        </a:solidFill>
        <a:ln w="9360" cap="sq">
          <a:solidFill>
            <a:srgbClr val="BCBCBC"/>
          </a:solidFill>
          <a:miter lim="800000"/>
          <a:headEnd/>
          <a:tailEnd/>
        </a:ln>
        <a:effectLst/>
      </xdr:spPr>
      <xdr:txBody>
        <a:bodyPr vertOverflow="clip" wrap="square" lIns="20160" tIns="20160" rIns="20160" bIns="20160" anchor="t"/>
        <a:lstStyle/>
        <a:p>
          <a:pPr algn="l" rtl="0">
            <a:defRPr sz="1000"/>
          </a:pPr>
          <a:r>
            <a:rPr lang="pt-BR" sz="1100" b="1" i="0" u="none" strike="noStrike" baseline="0">
              <a:solidFill>
                <a:srgbClr val="000000"/>
              </a:solidFill>
              <a:latin typeface="Calibri"/>
            </a:rPr>
            <a:t>*</a:t>
          </a:r>
          <a:r>
            <a:rPr lang="pt-BR" sz="1100" b="0" i="0" u="none" strike="noStrike" baseline="0">
              <a:solidFill>
                <a:srgbClr val="000000"/>
              </a:solidFill>
              <a:latin typeface="Calibri"/>
            </a:rPr>
            <a:t>Fonte da composição, valores  de  referência  e  fórmula  do  BDI:   Acórdão 2622/2013 - TCU - Plenário </a:t>
          </a:r>
        </a:p>
        <a:p>
          <a:pPr algn="l" rtl="0">
            <a:defRPr sz="1000"/>
          </a:pPr>
          <a:endParaRPr lang="pt-BR" sz="1100" b="0"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BDI = </a:t>
          </a:r>
          <a:r>
            <a:rPr lang="pt-BR" sz="1100" b="1" i="0" u="sng" strike="noStrike" baseline="0">
              <a:solidFill>
                <a:srgbClr val="000000"/>
              </a:solidFill>
              <a:latin typeface="Calibri"/>
            </a:rPr>
            <a:t>(1 + AC + S + G + R) x (1 + DF)  x (1 + L)</a:t>
          </a:r>
          <a:r>
            <a:rPr lang="pt-BR" sz="1100" b="1" i="0" u="none" strike="noStrike" baseline="0">
              <a:solidFill>
                <a:srgbClr val="000000"/>
              </a:solidFill>
              <a:latin typeface="Calibri"/>
            </a:rPr>
            <a:t> - 1</a:t>
          </a:r>
        </a:p>
        <a:p>
          <a:pPr algn="l" rtl="0">
            <a:defRPr sz="1000"/>
          </a:pPr>
          <a:r>
            <a:rPr lang="pt-BR" sz="1100" b="1" i="0" u="none" strike="noStrike" baseline="0">
              <a:solidFill>
                <a:srgbClr val="000000"/>
              </a:solidFill>
              <a:latin typeface="Calibri"/>
            </a:rPr>
            <a:t>	          (1 - I)</a:t>
          </a:r>
        </a:p>
        <a:p>
          <a:pPr algn="l" rtl="0">
            <a:defRPr sz="1000"/>
          </a:pPr>
          <a:endParaRPr lang="pt-BR" sz="1100" b="1"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BDI - Conforme Acordão TCU 2622/2013.</a:t>
          </a:r>
        </a:p>
        <a:p>
          <a:pPr algn="l" rtl="0">
            <a:defRPr sz="1000"/>
          </a:pPr>
          <a:r>
            <a:rPr lang="pt-BR" sz="1100" b="1" i="0" u="none" strike="noStrike" baseline="0">
              <a:solidFill>
                <a:srgbClr val="000000"/>
              </a:solidFill>
              <a:latin typeface="Calibri"/>
            </a:rPr>
            <a:t>Lei Municipal </a:t>
          </a:r>
          <a:r>
            <a:rPr lang="pt-BR" sz="1100" b="0" i="0" u="none" strike="noStrike" baseline="0">
              <a:solidFill>
                <a:srgbClr val="000000"/>
              </a:solidFill>
              <a:latin typeface="Calibri"/>
            </a:rPr>
            <a:t>- ISS - Imposto Sobre Serviço - 5%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206375</xdr:colOff>
      <xdr:row>9</xdr:row>
      <xdr:rowOff>0</xdr:rowOff>
    </xdr:from>
    <xdr:to>
      <xdr:col>5</xdr:col>
      <xdr:colOff>387350</xdr:colOff>
      <xdr:row>38</xdr:row>
      <xdr:rowOff>28575</xdr:rowOff>
    </xdr:to>
    <xdr:graphicFrame macro="">
      <xdr:nvGraphicFramePr>
        <xdr:cNvPr id="2" name="Gráfico 1">
          <a:extLst>
            <a:ext uri="{FF2B5EF4-FFF2-40B4-BE49-F238E27FC236}">
              <a16:creationId xmlns:a16="http://schemas.microsoft.com/office/drawing/2014/main" id="{AAADC4B7-8B9B-41FE-AB2C-23AAB2386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403412</xdr:colOff>
      <xdr:row>18</xdr:row>
      <xdr:rowOff>0</xdr:rowOff>
    </xdr:from>
    <xdr:to>
      <xdr:col>2</xdr:col>
      <xdr:colOff>461682</xdr:colOff>
      <xdr:row>36</xdr:row>
      <xdr:rowOff>56029</xdr:rowOff>
    </xdr:to>
    <xdr:cxnSp macro="">
      <xdr:nvCxnSpPr>
        <xdr:cNvPr id="3" name="Conector de seta reta 2">
          <a:extLst>
            <a:ext uri="{FF2B5EF4-FFF2-40B4-BE49-F238E27FC236}">
              <a16:creationId xmlns:a16="http://schemas.microsoft.com/office/drawing/2014/main" id="{151DD145-0D03-4F6A-94E7-82301CC500B1}"/>
            </a:ext>
          </a:extLst>
        </xdr:cNvPr>
        <xdr:cNvCxnSpPr/>
      </xdr:nvCxnSpPr>
      <xdr:spPr>
        <a:xfrm>
          <a:off x="2994212" y="5267325"/>
          <a:ext cx="58270" cy="3056404"/>
        </a:xfrm>
        <a:prstGeom prst="straightConnector1">
          <a:avLst/>
        </a:prstGeom>
        <a:ln w="28575">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0.70483</cdr:x>
      <cdr:y>0.5704</cdr:y>
    </cdr:from>
    <cdr:to>
      <cdr:x>0.76742</cdr:x>
      <cdr:y>0.74721</cdr:y>
    </cdr:to>
    <cdr:sp macro="" textlink="">
      <cdr:nvSpPr>
        <cdr:cNvPr id="5" name="CaixaDeTexto 4"/>
        <cdr:cNvSpPr txBox="1"/>
      </cdr:nvSpPr>
      <cdr:spPr>
        <a:xfrm xmlns:a="http://schemas.openxmlformats.org/drawingml/2006/main">
          <a:off x="5773623" y="2721960"/>
          <a:ext cx="512706" cy="843757"/>
        </a:xfrm>
        <a:prstGeom xmlns:a="http://schemas.openxmlformats.org/drawingml/2006/main" prst="rect">
          <a:avLst/>
        </a:prstGeom>
        <a:solidFill xmlns:a="http://schemas.openxmlformats.org/drawingml/2006/main">
          <a:sysClr val="window" lastClr="FFFFFF">
            <a:lumMod val="75000"/>
          </a:sysClr>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pt-BR" sz="4800">
              <a:solidFill>
                <a:srgbClr val="00B050"/>
              </a:solidFill>
            </a:rPr>
            <a:t>C</a:t>
          </a:r>
          <a:endParaRPr lang="pt-BR" sz="6600">
            <a:solidFill>
              <a:srgbClr val="00B050"/>
            </a:solidFill>
          </a:endParaRPr>
        </a:p>
      </cdr:txBody>
    </cdr:sp>
  </cdr:relSizeAnchor>
  <cdr:relSizeAnchor xmlns:cdr="http://schemas.openxmlformats.org/drawingml/2006/chartDrawing">
    <cdr:from>
      <cdr:x>0.20453</cdr:x>
      <cdr:y>0.57841</cdr:y>
    </cdr:from>
    <cdr:to>
      <cdr:x>0.26712</cdr:x>
      <cdr:y>0.75523</cdr:y>
    </cdr:to>
    <cdr:sp macro="" textlink="">
      <cdr:nvSpPr>
        <cdr:cNvPr id="6" name="CaixaDeTexto 1"/>
        <cdr:cNvSpPr txBox="1"/>
      </cdr:nvSpPr>
      <cdr:spPr>
        <a:xfrm xmlns:a="http://schemas.openxmlformats.org/drawingml/2006/main">
          <a:off x="1675407" y="2760203"/>
          <a:ext cx="512706" cy="843757"/>
        </a:xfrm>
        <a:prstGeom xmlns:a="http://schemas.openxmlformats.org/drawingml/2006/main" prst="rect">
          <a:avLst/>
        </a:prstGeom>
        <a:solidFill xmlns:a="http://schemas.openxmlformats.org/drawingml/2006/main">
          <a:sysClr val="window" lastClr="FFFFFF">
            <a:lumMod val="75000"/>
          </a:sysClr>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4800">
              <a:solidFill>
                <a:srgbClr val="FFFF00"/>
              </a:solidFill>
            </a:rPr>
            <a:t>A</a:t>
          </a:r>
          <a:endParaRPr lang="pt-BR" sz="6600">
            <a:solidFill>
              <a:srgbClr val="FFFF00"/>
            </a:solidFill>
          </a:endParaRPr>
        </a:p>
      </cdr:txBody>
    </cdr:sp>
  </cdr:relSizeAnchor>
  <cdr:relSizeAnchor xmlns:cdr="http://schemas.openxmlformats.org/drawingml/2006/chartDrawing">
    <cdr:from>
      <cdr:x>0.37104</cdr:x>
      <cdr:y>0.57133</cdr:y>
    </cdr:from>
    <cdr:to>
      <cdr:x>0.43363</cdr:x>
      <cdr:y>0.74815</cdr:y>
    </cdr:to>
    <cdr:sp macro="" textlink="">
      <cdr:nvSpPr>
        <cdr:cNvPr id="7" name="CaixaDeTexto 1"/>
        <cdr:cNvSpPr txBox="1"/>
      </cdr:nvSpPr>
      <cdr:spPr>
        <a:xfrm xmlns:a="http://schemas.openxmlformats.org/drawingml/2006/main">
          <a:off x="3039374" y="2726417"/>
          <a:ext cx="512706" cy="843757"/>
        </a:xfrm>
        <a:prstGeom xmlns:a="http://schemas.openxmlformats.org/drawingml/2006/main" prst="rect">
          <a:avLst/>
        </a:prstGeom>
        <a:solidFill xmlns:a="http://schemas.openxmlformats.org/drawingml/2006/main">
          <a:sysClr val="window" lastClr="FFFFFF">
            <a:lumMod val="75000"/>
          </a:sysClr>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4800">
              <a:solidFill>
                <a:srgbClr val="00B0F0"/>
              </a:solidFill>
            </a:rPr>
            <a:t>B</a:t>
          </a:r>
          <a:endParaRPr lang="pt-BR" sz="6600">
            <a:solidFill>
              <a:srgbClr val="00B0F0"/>
            </a:solidFill>
          </a:endParaRPr>
        </a:p>
      </cdr:txBody>
    </cdr:sp>
  </cdr:relSizeAnchor>
  <cdr:relSizeAnchor xmlns:cdr="http://schemas.openxmlformats.org/drawingml/2006/chartDrawing">
    <cdr:from>
      <cdr:x>0.5314</cdr:x>
      <cdr:y>0.25301</cdr:y>
    </cdr:from>
    <cdr:to>
      <cdr:x>0.53728</cdr:x>
      <cdr:y>0.94128</cdr:y>
    </cdr:to>
    <cdr:sp macro="" textlink="">
      <cdr:nvSpPr>
        <cdr:cNvPr id="9" name="Conector de seta reta 8"/>
        <cdr:cNvSpPr/>
      </cdr:nvSpPr>
      <cdr:spPr>
        <a:xfrm xmlns:a="http://schemas.openxmlformats.org/drawingml/2006/main" rot="5400000" flipV="1">
          <a:off x="2410367" y="3002729"/>
          <a:ext cx="3487271" cy="45719"/>
        </a:xfrm>
        <a:prstGeom xmlns:a="http://schemas.openxmlformats.org/drawingml/2006/main" prst="straightConnector1">
          <a:avLst/>
        </a:prstGeom>
        <a:ln xmlns:a="http://schemas.openxmlformats.org/drawingml/2006/main" w="28575">
          <a:solidFill>
            <a:srgbClr val="0000CC"/>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pt-B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TABELA%20CONSULTORIA%20PROJETOS-BAS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audio-not\d\A1\Porto%20Veho-%20Unidade%20Mista%20-%20Jo&#227;o%20Leandro%20Barbosa%20-%20distrito%20extre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ngenharia01/Desktop/SABRINA/CURVA%20A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xandre\c\ARQXLS\PR\Conservas%20dez-02\Pato%20PRRTN%20-%20BR47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Projetos%20F&#225;bio\tra&#231;o%20cbuq%20faixa%20c%20Carpizza%20CONT.%20LES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3\f\Meus%20Documentos%20-%20Henrique\Medi&#231;&#245;es\Henrique\TABELA%20CONSULTORIA%20PROJETOS-BAST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bsa00535\dyna01\PATO%20-%20BR%20-%20425%20aditiv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00.132.171\check_list_csd$\Tec_1\tec1\ARQ\SOLOTEC\BR-476\VIGA\ANALIS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samuel\Documents\Marilia\A:\TABELA%20CONSULTORIA%20PROJETOS-BASTO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3\0%20-%20padr&#227;o%20pas\PLANILHA\Planilhas%20CIVIL\2019\CAIXA%20JANEIRO\CAIXA%20JANEI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0.3\f\1%20-%20Municipios%20-%20Projetos%20Engenharia\14%20-Projetos%20-%202019\1.0-GRUPO%20ARQUITET&#212;NICO\ROLIM%20DE%20MOURA\9593-CONSTRU&#199;&#195;O%20DA%20PREFEITURA%20MUNICIPAL%20%202%20ETAPA\REV_01\DOC\Z_LIXO\PLAN_PREVIA.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celso\PLANILHAS%20LAB\Faixa%20C\PROJ.CBUQ%20F-B-1160602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ra&#231;o%20cbuq%20faixa%20c%20Carpizza%20CONT.%20LES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ATO%20BR-364RO/Meus%20documentos/DER-SP/PLANILHA%20OFICI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0.10\f\engenharia\Meus%20documentos\DEVOP\COMPOSI&#199;&#195;O%20DEVOP%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FAIXA%20'C'%20CORRIGIDO%20=%205.7%25\Joaquim\Backup\PROJ.C.BET.USIN.QUENTE%20F-B-116MODCON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0.132.171\check_list_csd$\Lote%2002\MG\27%20PROJETO%20BANCO%20MUNDIAL\1%20-%20BR-040(471,5%20ao%20532,9)-LOTE%205\Projeto%20Nova%20solu&#231;&#227;o%20(28-07-09)_SINAL.-MB\Projeto%20CREMA%20BR-040(471,5%20ao%20532,9)-LOTE%2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100.132.171\check_list_csd$\Lote%2002\MG\27%20PROJETOS%20-%20OGU_SET09%20(BM)\27%20-%20BR-452%20(58,4%20a%2091,8%20&amp;%20173,9%20a%20224,9)\PROJETO%20FINAL\Projeto%20%20CREMA%20BR-4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RPVH\3%20Fiscalizacao\Claudio\Editais\2008\INCRA\Planilha%20Antonio%20Conselheir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0.3\f\0798\TECNICO\TEACOMP\LOTE06\P09\P10\RELAT6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efe\projetos\PC%20KURODA-%20PROJETOS%202011\CONTRATO%20N&#186;%20004-2011-CAERD%20PAC%20II\Administra&#231;&#227;o%20Loc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ATO%20BR-364RO/Projetos%20em%20andamento/DNIT/DNIT%20CREMA%20RN%20Planservi/Levantamento%20de%20Campo/Acostamento/Dynatestms_01/meus%20documentos/Meus%20documentos/Egesa-antigos/TO-134/Meus%20Documentos/FV-DNE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uliana\projetos\Meus%20documentos\Egesa-antigos\TO-134\Meus%20Documentos\FV-DN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ice\CREMA%201&#170;%20Etapa\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uliana\projetos\Meus%20documentos\Egesa-antigos\TO-134\0798\TECNICO\TEACOMP\LOTE06\P09\P10\RELAT6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EGESA-Projetos\TO-050PALMAS-TAQUARALTO\Meus%20documentos\EGESA\Br-482mg\Volume1\CANA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eus%20documentos\EGESA\Br-482mg\Volume1\CANA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ATO%20BR-364RO/Maia%20Melo/Levantamentos%20P%20Crema/Levantamento%20km%20305,06%20ao%20431,10/Anexos%20PG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PVH\3%20Fiscalizacao\Claudio\Propostas\Propostas%202012\PM%20Rolim%20de%20Moura\Reforma%20e%20Amplia&#231;&#227;o%20de%20Escola%20DINA%20SFAT_TP_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bsa00535\dyna01\Documents%20and%20Settings\C%20arlos%20%20Machado\My%20Documents\Disco%201\BR-262-MS(3)\Anexos%20PGQ.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efe\projetos\PC%20KURODA-%20PROJETOS%202011\CONTRATO%20N&#186;%20004-2011-CAERD%20PAC%20II\Adm%20Local%20-%20Porto%20Velh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00.132.124\server_csd$\CD-01\Projetos\BR-364%20MT2_Exe_Def_10_07_02\Vol04_Or&#231;amento\Lote_08\Documents%20and%20Settings\bruno\Meus%20documentos\Servi&#231;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Priscila/Downloads/montagem%20planilha%20-%20rev18%20(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ebmail4.click21.com.br/horde/imp/My%20Documents/Particular/Mestrado/FX-B-RE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udio-not\d\Claudio\Editais\2008\INCRA\Planilha%20Antonio%20Conselhei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ngenharia/Meus%20documentos/DEVOP/COMPOSI&#199;&#195;O%20DEVOP%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laudio\Propostas\Propostas%202012\PM%20Ministro%20Andreazza\Sistema%20de%20esgotamento%20sanit&#225;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vrpvh\1%20Processos%20por%20Regiao\6%20PVH\Porto%20Velho\PVH031%20Inst.%20de%20Criminal&#237;stica\3.%20Planilha%20Or&#231;ament&#225;ria\Revisao\PO_IC_PVH_201706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vhsdc05\dados-ceron\Documents%20and%20Settings\jose.abilio\Meus%20documentos\LISTA%20DE%20EQUIPAMENTO%20SE%20CORUMBIARA%2018_02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onsultoria"/>
      <sheetName val="Composições"/>
      <sheetName val="comp. custos1"/>
      <sheetName val="INCCTOT"/>
      <sheetName val="PLANILHA"/>
      <sheetName val="CRONOGRAMA"/>
      <sheetName val="COTAÇÕES"/>
      <sheetName val="COMPOSIÇÕES "/>
      <sheetName val="comp__custos1"/>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ORIGINAL"/>
      <sheetName val="João Leandro Barbosa"/>
      <sheetName val="Cronograma"/>
    </sheetNames>
    <sheetDataSet>
      <sheetData sheetId="0"/>
      <sheetData sheetId="1">
        <row r="3">
          <cell r="D3" t="str">
            <v xml:space="preserve">                     GOVERNO DO ESTADO DE RONDÔNIA</v>
          </cell>
        </row>
        <row r="4">
          <cell r="D4" t="str">
            <v>DEPARTAMENTO  DE VIAÇÃO E OBRAS PÚBLICAS</v>
          </cell>
        </row>
        <row r="6">
          <cell r="B6" t="str">
            <v>OBRA:</v>
          </cell>
          <cell r="D6" t="str">
            <v>Reforma da Unidade Mista "João Leandro Barbosa"</v>
          </cell>
        </row>
        <row r="7">
          <cell r="B7" t="str">
            <v>LOCAL:</v>
          </cell>
          <cell r="D7" t="str">
            <v>Distrito de Extrema/RO</v>
          </cell>
        </row>
        <row r="9">
          <cell r="K9" t="str">
            <v>PREÇOS</v>
          </cell>
        </row>
        <row r="10">
          <cell r="A10" t="str">
            <v>ITEM</v>
          </cell>
          <cell r="B10" t="str">
            <v>Discriminação</v>
          </cell>
          <cell r="H10" t="str">
            <v>Unid.</v>
          </cell>
          <cell r="I10" t="str">
            <v>Quant.</v>
          </cell>
          <cell r="J10" t="str">
            <v>Unitário</v>
          </cell>
          <cell r="K10" t="str">
            <v>subtotais</v>
          </cell>
          <cell r="L10" t="str">
            <v>Totais</v>
          </cell>
        </row>
        <row r="13">
          <cell r="A13" t="str">
            <v>1.0</v>
          </cell>
          <cell r="B13" t="str">
            <v>SERVIÇOS PRELIMINARES:</v>
          </cell>
        </row>
        <row r="14">
          <cell r="B14" t="str">
            <v>1.1</v>
          </cell>
          <cell r="C14" t="str">
            <v>Administração e Controle</v>
          </cell>
          <cell r="H14" t="str">
            <v>mês</v>
          </cell>
          <cell r="I14">
            <v>4</v>
          </cell>
          <cell r="J14">
            <v>1476.38</v>
          </cell>
          <cell r="K14">
            <v>5905.52</v>
          </cell>
        </row>
        <row r="15">
          <cell r="B15" t="str">
            <v>1.2</v>
          </cell>
          <cell r="C15" t="str">
            <v>Placa da Obra</v>
          </cell>
          <cell r="H15" t="str">
            <v>un</v>
          </cell>
          <cell r="I15">
            <v>1</v>
          </cell>
          <cell r="J15">
            <v>371.56</v>
          </cell>
          <cell r="K15">
            <v>371.56</v>
          </cell>
        </row>
        <row r="16">
          <cell r="B16" t="str">
            <v>1.3</v>
          </cell>
          <cell r="C16" t="str">
            <v>Tanque e masseira  (ate 500 m2 de obra)</v>
          </cell>
          <cell r="H16" t="str">
            <v>cj</v>
          </cell>
          <cell r="I16">
            <v>1</v>
          </cell>
          <cell r="J16">
            <v>562.5</v>
          </cell>
          <cell r="K16">
            <v>562.5</v>
          </cell>
        </row>
        <row r="17">
          <cell r="B17" t="str">
            <v>1.4</v>
          </cell>
          <cell r="C17" t="str">
            <v xml:space="preserve">Equipamentos e Ferramentas </v>
          </cell>
          <cell r="H17" t="str">
            <v>cj</v>
          </cell>
          <cell r="I17">
            <v>1</v>
          </cell>
          <cell r="J17">
            <v>1550.5</v>
          </cell>
          <cell r="K17">
            <v>1550.5</v>
          </cell>
        </row>
        <row r="18">
          <cell r="B18" t="str">
            <v>1.5</v>
          </cell>
          <cell r="C18" t="str">
            <v>Barracão da obra</v>
          </cell>
          <cell r="H18" t="str">
            <v>m2</v>
          </cell>
          <cell r="I18">
            <v>20</v>
          </cell>
          <cell r="J18">
            <v>92.19</v>
          </cell>
          <cell r="K18">
            <v>1843.8</v>
          </cell>
        </row>
        <row r="19">
          <cell r="B19" t="str">
            <v>1.6</v>
          </cell>
          <cell r="C19" t="str">
            <v>Taxas e Emolumentos</v>
          </cell>
          <cell r="H19" t="str">
            <v>tx</v>
          </cell>
          <cell r="I19">
            <v>1</v>
          </cell>
          <cell r="J19">
            <v>1476.38</v>
          </cell>
          <cell r="K19">
            <v>1476.38</v>
          </cell>
          <cell r="L19">
            <v>11710.26</v>
          </cell>
        </row>
        <row r="20">
          <cell r="K20">
            <v>0</v>
          </cell>
        </row>
        <row r="21">
          <cell r="A21" t="str">
            <v>2.0</v>
          </cell>
          <cell r="B21" t="str">
            <v>DEMOLIÇÕES E RETIRADAS:</v>
          </cell>
          <cell r="K21">
            <v>0</v>
          </cell>
        </row>
        <row r="22">
          <cell r="B22" t="str">
            <v>2.1</v>
          </cell>
          <cell r="C22" t="str">
            <v>Demolição  da estrutura de concreto armado do</v>
          </cell>
          <cell r="K22">
            <v>0</v>
          </cell>
        </row>
        <row r="23">
          <cell r="C23" t="str">
            <v>reservatório elevado</v>
          </cell>
          <cell r="H23" t="str">
            <v>m3</v>
          </cell>
          <cell r="I23">
            <v>5</v>
          </cell>
          <cell r="J23">
            <v>46.14</v>
          </cell>
          <cell r="K23">
            <v>230.7</v>
          </cell>
        </row>
        <row r="24">
          <cell r="B24" t="str">
            <v>2.2</v>
          </cell>
          <cell r="C24" t="str">
            <v>Demolição de calçada de proteção (área externa)</v>
          </cell>
          <cell r="H24" t="str">
            <v>m2</v>
          </cell>
          <cell r="I24">
            <v>140</v>
          </cell>
          <cell r="J24">
            <v>6.46</v>
          </cell>
          <cell r="K24">
            <v>904.4</v>
          </cell>
        </row>
        <row r="25">
          <cell r="B25" t="str">
            <v>2.3</v>
          </cell>
          <cell r="C25" t="str">
            <v>Demolição de calçada parte do estacionamento</v>
          </cell>
          <cell r="H25" t="str">
            <v>m2</v>
          </cell>
          <cell r="I25">
            <v>300</v>
          </cell>
          <cell r="J25">
            <v>6.46</v>
          </cell>
          <cell r="K25">
            <v>1938</v>
          </cell>
        </row>
        <row r="26">
          <cell r="B26" t="str">
            <v>2.4</v>
          </cell>
          <cell r="C26" t="str">
            <v>Retirada de portas e caxilhos</v>
          </cell>
          <cell r="H26" t="str">
            <v>m2</v>
          </cell>
          <cell r="I26">
            <v>4</v>
          </cell>
          <cell r="J26">
            <v>2.2200000000000002</v>
          </cell>
          <cell r="K26">
            <v>8.8800000000000008</v>
          </cell>
        </row>
        <row r="27">
          <cell r="B27" t="str">
            <v>2.5</v>
          </cell>
          <cell r="C27" t="str">
            <v>Demolição de revestimento com azulejo</v>
          </cell>
          <cell r="H27" t="str">
            <v>m2</v>
          </cell>
          <cell r="I27">
            <v>127.97</v>
          </cell>
          <cell r="J27">
            <v>6.95</v>
          </cell>
          <cell r="K27">
            <v>889.39</v>
          </cell>
        </row>
        <row r="28">
          <cell r="B28" t="str">
            <v>2.6</v>
          </cell>
          <cell r="C28" t="str">
            <v>Demolição de estrutura de madeira para telhado</v>
          </cell>
          <cell r="H28" t="str">
            <v>un</v>
          </cell>
          <cell r="I28">
            <v>45</v>
          </cell>
          <cell r="J28">
            <v>3.61</v>
          </cell>
          <cell r="K28">
            <v>162.44999999999999</v>
          </cell>
        </row>
        <row r="29">
          <cell r="B29" t="str">
            <v>2.7</v>
          </cell>
          <cell r="C29" t="str">
            <v>Retirada de aparelho de iluminação incandescente</v>
          </cell>
          <cell r="H29" t="str">
            <v>un</v>
          </cell>
          <cell r="I29">
            <v>50</v>
          </cell>
          <cell r="J29">
            <v>1.47</v>
          </cell>
          <cell r="K29">
            <v>73.5</v>
          </cell>
        </row>
        <row r="30">
          <cell r="B30" t="str">
            <v>2.8</v>
          </cell>
          <cell r="C30" t="str">
            <v>Retirada de aparelho de iluminação fluorescente</v>
          </cell>
          <cell r="H30" t="str">
            <v>un</v>
          </cell>
          <cell r="I30">
            <v>9</v>
          </cell>
          <cell r="J30">
            <v>2.44</v>
          </cell>
          <cell r="K30">
            <v>21.96</v>
          </cell>
        </row>
        <row r="31">
          <cell r="B31" t="str">
            <v>2.9</v>
          </cell>
          <cell r="C31" t="str">
            <v>Demolição de piso cerâmico</v>
          </cell>
          <cell r="H31" t="str">
            <v>m2</v>
          </cell>
          <cell r="I31">
            <v>310</v>
          </cell>
          <cell r="J31">
            <v>3.61</v>
          </cell>
          <cell r="K31">
            <v>1119.0999999999999</v>
          </cell>
        </row>
        <row r="32">
          <cell r="B32" t="str">
            <v>2.10</v>
          </cell>
          <cell r="C32" t="str">
            <v>Demolição de cerca de balaustre</v>
          </cell>
          <cell r="H32" t="str">
            <v>m2</v>
          </cell>
          <cell r="I32">
            <v>120</v>
          </cell>
          <cell r="J32">
            <v>1.5</v>
          </cell>
          <cell r="K32">
            <v>180</v>
          </cell>
        </row>
        <row r="33">
          <cell r="B33" t="str">
            <v>2.11</v>
          </cell>
          <cell r="C33" t="str">
            <v>Retirada de telhas de fibrocimento 5mm</v>
          </cell>
          <cell r="H33" t="str">
            <v>m2</v>
          </cell>
          <cell r="I33">
            <v>45</v>
          </cell>
          <cell r="J33">
            <v>0.7</v>
          </cell>
          <cell r="K33">
            <v>31.5</v>
          </cell>
        </row>
        <row r="34">
          <cell r="B34" t="str">
            <v>2.12</v>
          </cell>
          <cell r="C34" t="str">
            <v>Demolição de necrotério</v>
          </cell>
          <cell r="H34" t="str">
            <v>m3</v>
          </cell>
          <cell r="I34">
            <v>15</v>
          </cell>
          <cell r="J34">
            <v>46.14</v>
          </cell>
          <cell r="K34">
            <v>692.1</v>
          </cell>
        </row>
        <row r="35">
          <cell r="B35" t="str">
            <v>2.13</v>
          </cell>
          <cell r="C35" t="str">
            <v>Retirada de forro</v>
          </cell>
          <cell r="H35" t="str">
            <v>m2</v>
          </cell>
          <cell r="I35">
            <v>120</v>
          </cell>
          <cell r="J35">
            <v>0.83</v>
          </cell>
          <cell r="K35">
            <v>99.6</v>
          </cell>
        </row>
        <row r="36">
          <cell r="B36" t="str">
            <v>2.14</v>
          </cell>
          <cell r="C36" t="str">
            <v>Construção e demolição de andaime p/1m2 de forro</v>
          </cell>
          <cell r="H36" t="str">
            <v>m2</v>
          </cell>
          <cell r="I36">
            <v>170</v>
          </cell>
          <cell r="J36">
            <v>1.69</v>
          </cell>
          <cell r="K36">
            <v>287.3</v>
          </cell>
          <cell r="L36">
            <v>6638.88</v>
          </cell>
        </row>
        <row r="37">
          <cell r="K37">
            <v>0</v>
          </cell>
        </row>
        <row r="38">
          <cell r="A38" t="str">
            <v>3.0</v>
          </cell>
          <cell r="B38" t="str">
            <v>COBERTURA E FORRO:</v>
          </cell>
          <cell r="K38">
            <v>0</v>
          </cell>
        </row>
        <row r="39">
          <cell r="B39" t="str">
            <v>3.1</v>
          </cell>
          <cell r="C39" t="str">
            <v>Substituição de madeira para telha ondulada fibrocimento</v>
          </cell>
          <cell r="H39" t="str">
            <v>m2</v>
          </cell>
          <cell r="I39">
            <v>45</v>
          </cell>
          <cell r="J39">
            <v>15.45</v>
          </cell>
          <cell r="K39">
            <v>695.25</v>
          </cell>
        </row>
        <row r="40">
          <cell r="B40" t="str">
            <v>3.2</v>
          </cell>
          <cell r="C40" t="str">
            <v>Telha ondulada fibrocimento e=5mm</v>
          </cell>
          <cell r="H40" t="str">
            <v>m2</v>
          </cell>
          <cell r="I40">
            <v>45</v>
          </cell>
          <cell r="J40">
            <v>10.96</v>
          </cell>
          <cell r="K40">
            <v>493.2</v>
          </cell>
        </row>
        <row r="41">
          <cell r="B41" t="str">
            <v>3.3</v>
          </cell>
          <cell r="C41" t="str">
            <v>Forro em angelin de madeira com entarugamento</v>
          </cell>
          <cell r="H41" t="str">
            <v>m2</v>
          </cell>
          <cell r="I41">
            <v>120</v>
          </cell>
          <cell r="J41">
            <v>20.88</v>
          </cell>
          <cell r="K41">
            <v>2505.6</v>
          </cell>
        </row>
        <row r="42">
          <cell r="B42" t="str">
            <v>3.4</v>
          </cell>
          <cell r="C42" t="str">
            <v>Cimalha simples</v>
          </cell>
          <cell r="H42" t="str">
            <v>m2</v>
          </cell>
          <cell r="I42">
            <v>60</v>
          </cell>
          <cell r="J42">
            <v>1.53</v>
          </cell>
          <cell r="K42">
            <v>91.8</v>
          </cell>
          <cell r="L42">
            <v>3785.85</v>
          </cell>
        </row>
        <row r="43">
          <cell r="K43">
            <v>0</v>
          </cell>
        </row>
        <row r="44">
          <cell r="A44" t="str">
            <v>4.0</v>
          </cell>
          <cell r="B44" t="str">
            <v>REVESTIMENTO DE PISO E PAREDES:</v>
          </cell>
          <cell r="K44">
            <v>0</v>
          </cell>
        </row>
        <row r="45">
          <cell r="B45" t="str">
            <v>4.1</v>
          </cell>
          <cell r="C45" t="str">
            <v>Chapisco fino</v>
          </cell>
          <cell r="H45" t="str">
            <v>m2</v>
          </cell>
          <cell r="I45">
            <v>127.97</v>
          </cell>
          <cell r="J45">
            <v>1.56</v>
          </cell>
          <cell r="K45">
            <v>199.63</v>
          </cell>
        </row>
        <row r="46">
          <cell r="B46" t="str">
            <v>4.2</v>
          </cell>
          <cell r="C46" t="str">
            <v>Emboço impermeab. para assentamento de azulejo</v>
          </cell>
          <cell r="H46" t="str">
            <v>m2</v>
          </cell>
          <cell r="I46">
            <v>127.97</v>
          </cell>
          <cell r="J46">
            <v>7.78</v>
          </cell>
          <cell r="K46">
            <v>995.61</v>
          </cell>
        </row>
        <row r="47">
          <cell r="B47" t="str">
            <v>4.3</v>
          </cell>
          <cell r="C47" t="str">
            <v>Azulejo branco de (15x15)cm</v>
          </cell>
          <cell r="H47" t="str">
            <v>m2</v>
          </cell>
          <cell r="I47">
            <v>127.97</v>
          </cell>
          <cell r="J47">
            <v>26.75</v>
          </cell>
          <cell r="K47">
            <v>3423.2</v>
          </cell>
        </row>
        <row r="48">
          <cell r="B48" t="str">
            <v>4.4</v>
          </cell>
          <cell r="C48" t="str">
            <v>Regularização  de base para piso cerâmico</v>
          </cell>
          <cell r="H48" t="str">
            <v>m2</v>
          </cell>
          <cell r="I48">
            <v>310</v>
          </cell>
          <cell r="J48">
            <v>7.34</v>
          </cell>
          <cell r="K48">
            <v>2275.4</v>
          </cell>
        </row>
        <row r="49">
          <cell r="B49" t="str">
            <v>4.5</v>
          </cell>
          <cell r="C49" t="str">
            <v>Cerâmica 30 x 30cm</v>
          </cell>
          <cell r="H49" t="str">
            <v>m2</v>
          </cell>
          <cell r="I49">
            <v>310</v>
          </cell>
          <cell r="J49">
            <v>22.42</v>
          </cell>
          <cell r="K49">
            <v>6950.2</v>
          </cell>
        </row>
        <row r="50">
          <cell r="B50" t="str">
            <v>4.6</v>
          </cell>
          <cell r="C50" t="str">
            <v>Reboco Paulista</v>
          </cell>
          <cell r="H50" t="str">
            <v>m2</v>
          </cell>
          <cell r="I50">
            <v>400</v>
          </cell>
          <cell r="J50">
            <v>11.56</v>
          </cell>
          <cell r="K50">
            <v>4624</v>
          </cell>
          <cell r="L50">
            <v>18468.04</v>
          </cell>
        </row>
        <row r="51">
          <cell r="K51">
            <v>0</v>
          </cell>
        </row>
        <row r="52">
          <cell r="A52" t="str">
            <v>5.0</v>
          </cell>
          <cell r="B52" t="str">
            <v>PINTURA:</v>
          </cell>
          <cell r="K52">
            <v>0</v>
          </cell>
        </row>
        <row r="53">
          <cell r="B53" t="str">
            <v>5.1</v>
          </cell>
          <cell r="C53" t="str">
            <v>Retoque em paredes p/ receber pinturas (argamassa e massa )</v>
          </cell>
          <cell r="H53" t="str">
            <v>m2</v>
          </cell>
          <cell r="I53">
            <v>3510</v>
          </cell>
          <cell r="J53">
            <v>1.36</v>
          </cell>
          <cell r="K53">
            <v>4773.6000000000004</v>
          </cell>
        </row>
        <row r="54">
          <cell r="B54" t="str">
            <v>5.2</v>
          </cell>
          <cell r="C54" t="str">
            <v>Tinta pva em paredes internas, 02 demãos</v>
          </cell>
          <cell r="H54" t="str">
            <v>m2</v>
          </cell>
          <cell r="I54">
            <v>1898</v>
          </cell>
          <cell r="J54">
            <v>3.79</v>
          </cell>
          <cell r="K54">
            <v>7193.42</v>
          </cell>
        </row>
        <row r="55">
          <cell r="B55" t="str">
            <v>5.3</v>
          </cell>
          <cell r="C55" t="str">
            <v>Tinta pva em paredes externas, 02 demãos</v>
          </cell>
          <cell r="H55" t="str">
            <v>m2</v>
          </cell>
          <cell r="I55">
            <v>1612</v>
          </cell>
          <cell r="J55">
            <v>4.4800000000000004</v>
          </cell>
          <cell r="K55">
            <v>7221.76</v>
          </cell>
        </row>
        <row r="56">
          <cell r="B56" t="str">
            <v>5.4</v>
          </cell>
          <cell r="C56" t="str">
            <v>Verniz no forro de madeira interno, 02 demãos</v>
          </cell>
          <cell r="H56" t="str">
            <v>m2</v>
          </cell>
          <cell r="I56">
            <v>689.35</v>
          </cell>
          <cell r="J56">
            <v>3.41</v>
          </cell>
          <cell r="K56">
            <v>2350.6799999999998</v>
          </cell>
        </row>
        <row r="57">
          <cell r="B57" t="str">
            <v>5.5</v>
          </cell>
          <cell r="C57" t="str">
            <v>Verniz no forro de madeira externo, 02 demãos</v>
          </cell>
          <cell r="H57" t="str">
            <v>m2</v>
          </cell>
          <cell r="I57">
            <v>162</v>
          </cell>
          <cell r="J57">
            <v>3.41</v>
          </cell>
          <cell r="K57">
            <v>552.41999999999996</v>
          </cell>
        </row>
        <row r="58">
          <cell r="B58" t="str">
            <v>5.6</v>
          </cell>
          <cell r="C58" t="str">
            <v>Esmalte sintético portas de madeira, 02 demãos</v>
          </cell>
          <cell r="H58" t="str">
            <v>m2</v>
          </cell>
          <cell r="I58">
            <v>141.75</v>
          </cell>
          <cell r="J58">
            <v>5.27</v>
          </cell>
          <cell r="K58">
            <v>747.02</v>
          </cell>
        </row>
        <row r="59">
          <cell r="B59" t="str">
            <v>5.7</v>
          </cell>
          <cell r="C59" t="str">
            <v>Esmalte sintético nas esquadrias metálicas, 02 demãos</v>
          </cell>
          <cell r="H59" t="str">
            <v>m2</v>
          </cell>
          <cell r="I59">
            <v>116.6</v>
          </cell>
          <cell r="J59">
            <v>7.61</v>
          </cell>
          <cell r="K59">
            <v>887.33</v>
          </cell>
        </row>
        <row r="60">
          <cell r="B60" t="str">
            <v>5.8</v>
          </cell>
          <cell r="C60" t="str">
            <v>Emas. de paredes com massa acrilica p/ correção de parede</v>
          </cell>
          <cell r="H60" t="str">
            <v>m2</v>
          </cell>
          <cell r="I60">
            <v>30</v>
          </cell>
          <cell r="J60">
            <v>3.98</v>
          </cell>
          <cell r="K60">
            <v>119.4</v>
          </cell>
          <cell r="L60">
            <v>23845.63</v>
          </cell>
        </row>
        <row r="61">
          <cell r="K61">
            <v>0</v>
          </cell>
        </row>
        <row r="62">
          <cell r="A62" t="str">
            <v>6.0</v>
          </cell>
          <cell r="B62" t="str">
            <v>INSTALAÇÕES ELÉTRICAS:</v>
          </cell>
          <cell r="K62">
            <v>0</v>
          </cell>
        </row>
        <row r="63">
          <cell r="B63" t="str">
            <v>6.1</v>
          </cell>
          <cell r="C63" t="str">
            <v>Luminária fluorescente 2 x 40w</v>
          </cell>
          <cell r="H63" t="str">
            <v>un</v>
          </cell>
          <cell r="I63">
            <v>14</v>
          </cell>
          <cell r="J63">
            <v>39.92</v>
          </cell>
          <cell r="K63">
            <v>558.88</v>
          </cell>
        </row>
        <row r="64">
          <cell r="B64" t="str">
            <v>6.2</v>
          </cell>
          <cell r="C64" t="str">
            <v>Luminária fluorescente 3 x 40w</v>
          </cell>
          <cell r="H64" t="str">
            <v>un</v>
          </cell>
          <cell r="I64">
            <v>42</v>
          </cell>
          <cell r="J64">
            <v>59.93</v>
          </cell>
          <cell r="K64">
            <v>2517.06</v>
          </cell>
        </row>
        <row r="65">
          <cell r="B65" t="str">
            <v>6.3</v>
          </cell>
          <cell r="C65" t="str">
            <v>Plafonier com globo leitoso com lâmpada de 100w</v>
          </cell>
          <cell r="H65" t="str">
            <v>un</v>
          </cell>
          <cell r="I65">
            <v>34</v>
          </cell>
          <cell r="J65">
            <v>15.21</v>
          </cell>
          <cell r="K65">
            <v>517.14</v>
          </cell>
        </row>
        <row r="66">
          <cell r="B66" t="str">
            <v>6.4</v>
          </cell>
          <cell r="C66" t="str">
            <v>Interruptor com uma tecla</v>
          </cell>
          <cell r="H66" t="str">
            <v>un</v>
          </cell>
          <cell r="I66">
            <v>40</v>
          </cell>
          <cell r="J66">
            <v>4.0599999999999996</v>
          </cell>
          <cell r="K66">
            <v>162.4</v>
          </cell>
        </row>
        <row r="67">
          <cell r="B67" t="str">
            <v>6.5</v>
          </cell>
          <cell r="C67" t="str">
            <v>Tomada</v>
          </cell>
          <cell r="H67" t="str">
            <v>un</v>
          </cell>
          <cell r="I67">
            <v>60</v>
          </cell>
          <cell r="J67">
            <v>4.6500000000000004</v>
          </cell>
          <cell r="K67">
            <v>279</v>
          </cell>
        </row>
        <row r="68">
          <cell r="B68" t="str">
            <v>6.6</v>
          </cell>
          <cell r="C68" t="str">
            <v>Tomada para condicionador de ar</v>
          </cell>
          <cell r="H68" t="str">
            <v>un</v>
          </cell>
          <cell r="I68">
            <v>4</v>
          </cell>
          <cell r="J68">
            <v>7.1</v>
          </cell>
          <cell r="K68">
            <v>28.4</v>
          </cell>
          <cell r="L68">
            <v>4062.88</v>
          </cell>
        </row>
        <row r="69">
          <cell r="K69">
            <v>0</v>
          </cell>
        </row>
        <row r="70">
          <cell r="A70" t="str">
            <v>7.0</v>
          </cell>
          <cell r="B70" t="str">
            <v>INSTALAÇÕES HIDRÁULICA E DE ESGOTO</v>
          </cell>
          <cell r="K70">
            <v>0</v>
          </cell>
        </row>
        <row r="71">
          <cell r="B71" t="str">
            <v>7.1</v>
          </cell>
          <cell r="C71" t="str">
            <v>Chuveiro de pvc</v>
          </cell>
          <cell r="H71" t="str">
            <v>un</v>
          </cell>
          <cell r="I71">
            <v>10</v>
          </cell>
          <cell r="J71">
            <v>7.73</v>
          </cell>
          <cell r="K71">
            <v>77.3</v>
          </cell>
        </row>
        <row r="72">
          <cell r="B72" t="str">
            <v>7.2</v>
          </cell>
          <cell r="C72" t="str">
            <v>Torneira longa de pressão para pia de 1/2 vez</v>
          </cell>
          <cell r="H72" t="str">
            <v>un</v>
          </cell>
          <cell r="I72">
            <v>5</v>
          </cell>
          <cell r="J72">
            <v>20.05</v>
          </cell>
          <cell r="K72">
            <v>100.25</v>
          </cell>
        </row>
        <row r="73">
          <cell r="B73" t="str">
            <v>7.3</v>
          </cell>
          <cell r="C73" t="str">
            <v>Torneira longa de pressão para lavatório de 1/2 vez</v>
          </cell>
          <cell r="H73" t="str">
            <v>un</v>
          </cell>
          <cell r="I73">
            <v>10</v>
          </cell>
          <cell r="J73">
            <v>27.65</v>
          </cell>
          <cell r="K73">
            <v>276.5</v>
          </cell>
        </row>
        <row r="74">
          <cell r="B74" t="str">
            <v>7.4</v>
          </cell>
          <cell r="C74" t="str">
            <v>Caixa plástica de descarga de sobrepor</v>
          </cell>
          <cell r="H74" t="str">
            <v>un</v>
          </cell>
          <cell r="I74">
            <v>10</v>
          </cell>
          <cell r="J74">
            <v>39.56</v>
          </cell>
          <cell r="K74">
            <v>395.6</v>
          </cell>
        </row>
        <row r="75">
          <cell r="B75" t="str">
            <v>7.5</v>
          </cell>
          <cell r="C75" t="str">
            <v>Caixa de passagem 70 x 70cm</v>
          </cell>
          <cell r="H75" t="str">
            <v>un</v>
          </cell>
          <cell r="I75">
            <v>4</v>
          </cell>
          <cell r="J75">
            <v>101.11</v>
          </cell>
          <cell r="K75">
            <v>404.44</v>
          </cell>
        </row>
        <row r="76">
          <cell r="B76" t="str">
            <v>7.6</v>
          </cell>
          <cell r="C76" t="str">
            <v>Caixa de passagem 60 x 60cm</v>
          </cell>
          <cell r="H76" t="str">
            <v>un</v>
          </cell>
          <cell r="I76">
            <v>11</v>
          </cell>
          <cell r="J76">
            <v>76.849999999999994</v>
          </cell>
          <cell r="K76">
            <v>845.35</v>
          </cell>
        </row>
        <row r="77">
          <cell r="B77" t="str">
            <v>7.7</v>
          </cell>
          <cell r="C77" t="str">
            <v>Caixa de passagem 50 x 40cm</v>
          </cell>
          <cell r="H77" t="str">
            <v>un</v>
          </cell>
          <cell r="I77">
            <v>1</v>
          </cell>
          <cell r="J77">
            <v>56.06</v>
          </cell>
          <cell r="K77">
            <v>56.06</v>
          </cell>
        </row>
        <row r="78">
          <cell r="B78" t="str">
            <v>7.8</v>
          </cell>
          <cell r="C78" t="str">
            <v>Tampa em concreto armado para poço amazônas</v>
          </cell>
          <cell r="H78" t="str">
            <v>un</v>
          </cell>
          <cell r="I78">
            <v>1</v>
          </cell>
          <cell r="J78">
            <v>92.29</v>
          </cell>
          <cell r="K78">
            <v>92.29</v>
          </cell>
          <cell r="L78">
            <v>2247.79</v>
          </cell>
        </row>
        <row r="79">
          <cell r="K79">
            <v>0</v>
          </cell>
        </row>
        <row r="80">
          <cell r="K80">
            <v>0</v>
          </cell>
        </row>
        <row r="81">
          <cell r="A81" t="str">
            <v>8.0</v>
          </cell>
          <cell r="B81" t="str">
            <v>MURO E CALÇADAS</v>
          </cell>
          <cell r="K81">
            <v>0</v>
          </cell>
        </row>
        <row r="82">
          <cell r="B82" t="str">
            <v>8.1</v>
          </cell>
          <cell r="C82" t="str">
            <v>Escavação manual de valas</v>
          </cell>
          <cell r="H82" t="str">
            <v>m3</v>
          </cell>
          <cell r="I82">
            <v>24</v>
          </cell>
          <cell r="J82">
            <v>9.76</v>
          </cell>
          <cell r="K82">
            <v>234.24</v>
          </cell>
        </row>
        <row r="83">
          <cell r="B83" t="str">
            <v>8.2</v>
          </cell>
          <cell r="C83" t="str">
            <v xml:space="preserve">Fundação em pedra argamassada </v>
          </cell>
          <cell r="H83" t="str">
            <v>m3</v>
          </cell>
          <cell r="I83">
            <v>2</v>
          </cell>
          <cell r="J83">
            <v>98.83</v>
          </cell>
          <cell r="K83">
            <v>197.66</v>
          </cell>
        </row>
        <row r="84">
          <cell r="B84" t="str">
            <v>8.3</v>
          </cell>
          <cell r="C84" t="str">
            <v>Lastro para fundo de valas</v>
          </cell>
          <cell r="H84" t="str">
            <v>m3</v>
          </cell>
          <cell r="I84">
            <v>1</v>
          </cell>
          <cell r="J84">
            <v>161.91</v>
          </cell>
          <cell r="K84">
            <v>161.91</v>
          </cell>
        </row>
        <row r="85">
          <cell r="B85" t="str">
            <v>8.4</v>
          </cell>
          <cell r="C85" t="str">
            <v>Concreto armado para coluna</v>
          </cell>
          <cell r="H85" t="str">
            <v>m3</v>
          </cell>
          <cell r="I85">
            <v>2</v>
          </cell>
          <cell r="J85">
            <v>669.39</v>
          </cell>
          <cell r="K85">
            <v>1338.78</v>
          </cell>
        </row>
        <row r="86">
          <cell r="B86" t="str">
            <v>8.5</v>
          </cell>
          <cell r="C86" t="str">
            <v>Alv. de 1/2 vez</v>
          </cell>
          <cell r="H86" t="str">
            <v>m2</v>
          </cell>
          <cell r="I86">
            <v>300</v>
          </cell>
          <cell r="J86">
            <v>11.14</v>
          </cell>
          <cell r="K86">
            <v>3342</v>
          </cell>
        </row>
        <row r="87">
          <cell r="B87" t="str">
            <v>8.6</v>
          </cell>
          <cell r="C87" t="str">
            <v>Chapisco fino</v>
          </cell>
          <cell r="H87" t="str">
            <v>m2</v>
          </cell>
          <cell r="I87">
            <v>300</v>
          </cell>
          <cell r="J87">
            <v>1.56</v>
          </cell>
          <cell r="K87">
            <v>468</v>
          </cell>
        </row>
        <row r="88">
          <cell r="B88" t="str">
            <v>8.7</v>
          </cell>
          <cell r="C88" t="str">
            <v>Reboco paulista</v>
          </cell>
          <cell r="H88" t="str">
            <v>m2</v>
          </cell>
          <cell r="I88">
            <v>600</v>
          </cell>
          <cell r="J88">
            <v>11.56</v>
          </cell>
          <cell r="K88">
            <v>6936</v>
          </cell>
        </row>
        <row r="89">
          <cell r="B89" t="str">
            <v>8.8</v>
          </cell>
          <cell r="C89" t="str">
            <v>Calçada de proteção 50 cm</v>
          </cell>
          <cell r="H89" t="str">
            <v>m2</v>
          </cell>
          <cell r="I89">
            <v>288</v>
          </cell>
          <cell r="J89">
            <v>34.46</v>
          </cell>
          <cell r="K89">
            <v>9924.48</v>
          </cell>
        </row>
        <row r="90">
          <cell r="B90" t="str">
            <v>8.9</v>
          </cell>
          <cell r="C90" t="str">
            <v>Lastro e=6cm impermeabilizado para estacionamento</v>
          </cell>
          <cell r="H90" t="str">
            <v>m2</v>
          </cell>
          <cell r="I90">
            <v>738</v>
          </cell>
          <cell r="J90">
            <v>15.21</v>
          </cell>
          <cell r="K90">
            <v>11224.98</v>
          </cell>
          <cell r="L90">
            <v>33828.050000000003</v>
          </cell>
        </row>
        <row r="91">
          <cell r="K91">
            <v>0</v>
          </cell>
        </row>
        <row r="92">
          <cell r="A92" t="str">
            <v>9.0</v>
          </cell>
          <cell r="B92" t="str">
            <v>ESQUADRIAS</v>
          </cell>
          <cell r="K92">
            <v>0</v>
          </cell>
        </row>
        <row r="93">
          <cell r="B93" t="str">
            <v>9.1</v>
          </cell>
          <cell r="C93" t="str">
            <v>Portão de ferro e tela 4 x 2m de correr</v>
          </cell>
          <cell r="H93" t="str">
            <v>m2</v>
          </cell>
          <cell r="I93">
            <v>8</v>
          </cell>
          <cell r="J93">
            <v>201.8</v>
          </cell>
          <cell r="K93">
            <v>1614.4</v>
          </cell>
        </row>
        <row r="94">
          <cell r="B94" t="str">
            <v>9.2</v>
          </cell>
          <cell r="C94" t="str">
            <v>Portão de ferro e tela 1,2 x 2m de abrir</v>
          </cell>
          <cell r="H94" t="str">
            <v>m2</v>
          </cell>
          <cell r="I94">
            <v>2.4</v>
          </cell>
          <cell r="J94">
            <v>201.8</v>
          </cell>
          <cell r="K94">
            <v>484.32</v>
          </cell>
        </row>
        <row r="95">
          <cell r="B95" t="str">
            <v>9.3</v>
          </cell>
          <cell r="C95" t="str">
            <v>Porta almofadada duas folhas 1,5 x 2,1m</v>
          </cell>
          <cell r="H95" t="str">
            <v>un</v>
          </cell>
          <cell r="I95">
            <v>1</v>
          </cell>
          <cell r="J95">
            <v>276.14999999999998</v>
          </cell>
          <cell r="K95">
            <v>276.14999999999998</v>
          </cell>
        </row>
        <row r="96">
          <cell r="B96" t="str">
            <v>9.4</v>
          </cell>
          <cell r="C96" t="str">
            <v>Porta almofadada 0,80 x 2,10m</v>
          </cell>
          <cell r="H96" t="str">
            <v>un</v>
          </cell>
          <cell r="I96">
            <v>5</v>
          </cell>
          <cell r="J96">
            <v>167.01</v>
          </cell>
          <cell r="K96">
            <v>835.05</v>
          </cell>
        </row>
        <row r="97">
          <cell r="B97" t="str">
            <v>9.5</v>
          </cell>
          <cell r="C97" t="str">
            <v>Porta almofadada 0,60 x 2,10m</v>
          </cell>
          <cell r="H97" t="str">
            <v>un</v>
          </cell>
          <cell r="I97">
            <v>4</v>
          </cell>
          <cell r="J97">
            <v>158.72999999999999</v>
          </cell>
          <cell r="K97">
            <v>634.91999999999996</v>
          </cell>
        </row>
        <row r="98">
          <cell r="B98" t="str">
            <v>9.6</v>
          </cell>
          <cell r="C98" t="str">
            <v>Fechaduras para portas</v>
          </cell>
          <cell r="H98" t="str">
            <v>un</v>
          </cell>
          <cell r="I98">
            <v>45</v>
          </cell>
          <cell r="J98">
            <v>19.68</v>
          </cell>
          <cell r="K98">
            <v>885.6</v>
          </cell>
        </row>
        <row r="99">
          <cell r="B99" t="str">
            <v>9.7</v>
          </cell>
          <cell r="C99" t="str">
            <v>Puxadores para as janelas</v>
          </cell>
          <cell r="H99" t="str">
            <v>un</v>
          </cell>
          <cell r="I99">
            <v>28</v>
          </cell>
          <cell r="J99">
            <v>2.5499999999999998</v>
          </cell>
          <cell r="K99">
            <v>71.400000000000006</v>
          </cell>
          <cell r="L99">
            <v>4801.84</v>
          </cell>
        </row>
        <row r="100">
          <cell r="K100">
            <v>0</v>
          </cell>
        </row>
        <row r="101">
          <cell r="A101">
            <v>10</v>
          </cell>
          <cell r="B101" t="str">
            <v>DIVERSOS</v>
          </cell>
          <cell r="K101">
            <v>0</v>
          </cell>
        </row>
        <row r="102">
          <cell r="B102" t="str">
            <v>10.1</v>
          </cell>
          <cell r="C102" t="str">
            <v>Caixa para condicionador de ar 18000 btus</v>
          </cell>
          <cell r="H102" t="str">
            <v>un</v>
          </cell>
          <cell r="I102">
            <v>4</v>
          </cell>
          <cell r="J102">
            <v>58.5</v>
          </cell>
          <cell r="K102">
            <v>234</v>
          </cell>
        </row>
        <row r="103">
          <cell r="B103" t="str">
            <v>10.2</v>
          </cell>
          <cell r="C103" t="str">
            <v xml:space="preserve">Limpeza de poço com tratamento </v>
          </cell>
          <cell r="H103" t="str">
            <v>un</v>
          </cell>
          <cell r="I103">
            <v>1</v>
          </cell>
          <cell r="J103">
            <v>350</v>
          </cell>
          <cell r="K103">
            <v>350</v>
          </cell>
        </row>
        <row r="104">
          <cell r="B104" t="str">
            <v>10.3</v>
          </cell>
          <cell r="C104" t="str">
            <v>Vidro fantasia 4mm</v>
          </cell>
          <cell r="H104" t="str">
            <v>m2</v>
          </cell>
          <cell r="I104">
            <v>5</v>
          </cell>
          <cell r="J104">
            <v>22</v>
          </cell>
          <cell r="K104">
            <v>110</v>
          </cell>
        </row>
        <row r="105">
          <cell r="B105" t="str">
            <v>10.4</v>
          </cell>
          <cell r="C105" t="str">
            <v>Mureta-alvenaria de contenção p/águas pluviais h=0,70m</v>
          </cell>
          <cell r="H105" t="str">
            <v>ml</v>
          </cell>
          <cell r="I105">
            <v>20</v>
          </cell>
          <cell r="J105">
            <v>43.48</v>
          </cell>
          <cell r="K105">
            <v>869.6</v>
          </cell>
        </row>
        <row r="106">
          <cell r="B106" t="str">
            <v>10.5</v>
          </cell>
          <cell r="C106" t="str">
            <v>Tubo de concreto</v>
          </cell>
          <cell r="K106">
            <v>0</v>
          </cell>
        </row>
        <row r="107">
          <cell r="B107" t="str">
            <v>10.5.1</v>
          </cell>
          <cell r="C107" t="str">
            <v xml:space="preserve">TUBO  de concreto simples D=30cm rejuntado com argamassa de cimento e areia no traço 1:3 </v>
          </cell>
          <cell r="H107" t="str">
            <v>m</v>
          </cell>
          <cell r="I107">
            <v>20</v>
          </cell>
          <cell r="J107">
            <v>15.19</v>
          </cell>
          <cell r="K107">
            <v>303.8</v>
          </cell>
        </row>
        <row r="108">
          <cell r="B108" t="str">
            <v>10.5.2</v>
          </cell>
          <cell r="K108">
            <v>0</v>
          </cell>
        </row>
        <row r="109">
          <cell r="B109" t="str">
            <v>10.5.3</v>
          </cell>
          <cell r="C109" t="str">
            <v>Escavação manual de valas</v>
          </cell>
          <cell r="H109" t="str">
            <v>m3</v>
          </cell>
          <cell r="I109">
            <v>13.2</v>
          </cell>
          <cell r="J109">
            <v>9.76</v>
          </cell>
          <cell r="K109">
            <v>128.83000000000001</v>
          </cell>
        </row>
        <row r="110">
          <cell r="B110" t="str">
            <v>10.5.4</v>
          </cell>
          <cell r="C110" t="str">
            <v>Apiloamento de fundo de valas com maço de 30 kg</v>
          </cell>
          <cell r="H110" t="str">
            <v>m2</v>
          </cell>
          <cell r="I110">
            <v>16</v>
          </cell>
          <cell r="J110">
            <v>4.1500000000000004</v>
          </cell>
          <cell r="K110">
            <v>66.400000000000006</v>
          </cell>
        </row>
        <row r="111">
          <cell r="B111" t="str">
            <v>10.5.5</v>
          </cell>
          <cell r="C111" t="str">
            <v>Reaterro compactado de valas em camadas de 20cm</v>
          </cell>
          <cell r="H111" t="str">
            <v>m3</v>
          </cell>
          <cell r="I111">
            <v>9.24</v>
          </cell>
          <cell r="J111">
            <v>14.53</v>
          </cell>
          <cell r="K111">
            <v>134.26</v>
          </cell>
        </row>
        <row r="112">
          <cell r="B112" t="str">
            <v>10.5.6</v>
          </cell>
          <cell r="C112" t="str">
            <v>Lastro areia</v>
          </cell>
          <cell r="H112" t="str">
            <v>m3</v>
          </cell>
          <cell r="I112">
            <v>1.6</v>
          </cell>
          <cell r="J112">
            <v>20.6</v>
          </cell>
          <cell r="K112">
            <v>32.96</v>
          </cell>
        </row>
        <row r="113">
          <cell r="B113" t="str">
            <v>10.5.7</v>
          </cell>
          <cell r="C113" t="str">
            <v>Transporte a 30m em direcao horizontal de material escavado</v>
          </cell>
          <cell r="H113" t="str">
            <v>m3</v>
          </cell>
          <cell r="I113">
            <v>9.24</v>
          </cell>
          <cell r="J113">
            <v>4.88</v>
          </cell>
          <cell r="K113">
            <v>45.09</v>
          </cell>
        </row>
        <row r="114">
          <cell r="B114" t="str">
            <v>10.6</v>
          </cell>
          <cell r="C114" t="str">
            <v>Retirada de entulho até 6m3</v>
          </cell>
          <cell r="H114" t="str">
            <v>un</v>
          </cell>
          <cell r="I114">
            <v>4</v>
          </cell>
          <cell r="J114">
            <v>35</v>
          </cell>
          <cell r="K114">
            <v>140</v>
          </cell>
        </row>
        <row r="115">
          <cell r="B115" t="str">
            <v>10.7</v>
          </cell>
          <cell r="C115" t="str">
            <v xml:space="preserve">LImpeza geral da obra </v>
          </cell>
          <cell r="H115" t="str">
            <v>m2</v>
          </cell>
          <cell r="I115">
            <v>2000</v>
          </cell>
          <cell r="J115">
            <v>1.71</v>
          </cell>
          <cell r="K115">
            <v>3420</v>
          </cell>
          <cell r="L115">
            <v>5834.94</v>
          </cell>
        </row>
        <row r="116">
          <cell r="K116">
            <v>0</v>
          </cell>
        </row>
        <row r="119">
          <cell r="D119" t="str">
            <v>T O T A L   S E M  B D I ..................................................................................................................</v>
          </cell>
          <cell r="K119">
            <v>115224.16</v>
          </cell>
          <cell r="L119">
            <v>115224.16</v>
          </cell>
        </row>
        <row r="120">
          <cell r="D120" t="str">
            <v>B   D   I ...............................................................................................................................................</v>
          </cell>
          <cell r="K120">
            <v>34567.25</v>
          </cell>
          <cell r="L120">
            <v>34567.25</v>
          </cell>
        </row>
        <row r="121">
          <cell r="D121" t="str">
            <v>T O T A L   C O M   B D I ..................................................................................................................</v>
          </cell>
          <cell r="K121">
            <v>149791.41</v>
          </cell>
          <cell r="L121">
            <v>149791.41</v>
          </cell>
        </row>
        <row r="123">
          <cell r="B123" t="str">
            <v>Porto Velho Unidade Mista - João Leandro Barbosa - distrito extrema.xls</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TO"/>
      <sheetName val="CURVA ABC"/>
      <sheetName val="Plan4"/>
      <sheetName val="PLANILHA ORÇAM. (2)"/>
    </sheetNames>
    <sheetDataSet>
      <sheetData sheetId="0">
        <row r="24">
          <cell r="A24">
            <v>7</v>
          </cell>
          <cell r="B24" t="str">
            <v>11.1.1</v>
          </cell>
          <cell r="C24" t="str">
            <v>COMPOSIÇÃO</v>
          </cell>
          <cell r="D24" t="str">
            <v>CPU-08</v>
          </cell>
          <cell r="E24" t="str">
            <v>J01, J02, J03 e J04 - Janela de correr  2 folhas, vidro temperado 8mm - fornecimento e instalação.</v>
          </cell>
          <cell r="F24" t="str">
            <v>m²</v>
          </cell>
          <cell r="G24">
            <v>34.199999999999996</v>
          </cell>
          <cell r="H24">
            <v>365.12</v>
          </cell>
          <cell r="I24">
            <v>12487.1</v>
          </cell>
          <cell r="J24">
            <v>159693.32</v>
          </cell>
          <cell r="K24">
            <v>2.4802749998525199E-2</v>
          </cell>
          <cell r="L24">
            <v>0.31719402362393867</v>
          </cell>
        </row>
        <row r="25">
          <cell r="A25">
            <v>8</v>
          </cell>
          <cell r="B25" t="str">
            <v>8.1.1</v>
          </cell>
          <cell r="C25" t="str">
            <v>COMPOSIÇÃO</v>
          </cell>
          <cell r="D25" t="str">
            <v>CPU-11</v>
          </cell>
          <cell r="E25" t="str">
            <v xml:space="preserve">Fabricação e Instalação de Tesoura Inteira em Aço, para vãos maiores de 16 m, Para Telha Ondulada de Fibrocimento, Metálica, Plástica ou Termoacústica, Incluso Içamento. </v>
          </cell>
          <cell r="F25" t="str">
            <v>kg</v>
          </cell>
          <cell r="G25">
            <v>752</v>
          </cell>
          <cell r="H25">
            <v>15.23</v>
          </cell>
          <cell r="I25">
            <v>11452.96</v>
          </cell>
          <cell r="J25">
            <v>171146.28</v>
          </cell>
          <cell r="K25">
            <v>2.2748668916170219E-2</v>
          </cell>
          <cell r="L25">
            <v>0.33994269254010884</v>
          </cell>
        </row>
        <row r="26">
          <cell r="A26">
            <v>9</v>
          </cell>
          <cell r="B26" t="str">
            <v>9.2.1</v>
          </cell>
          <cell r="C26" t="str">
            <v>SINAPI</v>
          </cell>
          <cell r="D26">
            <v>87251</v>
          </cell>
          <cell r="E26" t="str">
            <v>Revestimento cerâmico para piso com placas tipo esmaltada extra de dimensões 45x45 cm aplicada em ambientes de área maior que 10 m² - Fornecimento e instalação</v>
          </cell>
          <cell r="F26" t="str">
            <v>m²</v>
          </cell>
          <cell r="G26">
            <v>231.85999999999996</v>
          </cell>
          <cell r="H26">
            <v>49.07</v>
          </cell>
          <cell r="I26">
            <v>11377.37</v>
          </cell>
          <cell r="J26">
            <v>182523.65</v>
          </cell>
          <cell r="K26">
            <v>2.2598526779694299E-2</v>
          </cell>
          <cell r="L26">
            <v>0.36254121931980315</v>
          </cell>
        </row>
        <row r="27">
          <cell r="A27">
            <v>10</v>
          </cell>
          <cell r="B27" t="str">
            <v>8.4.1</v>
          </cell>
          <cell r="C27" t="str">
            <v>SINAPI</v>
          </cell>
          <cell r="D27">
            <v>96111</v>
          </cell>
          <cell r="E27" t="str">
            <v xml:space="preserve">Forro em Réguas de PVC, Frisado, para Ambientes Residenciais, Inclusive Estrutura e Fixação. </v>
          </cell>
          <cell r="F27" t="str">
            <v>m²</v>
          </cell>
          <cell r="G27">
            <v>234.85</v>
          </cell>
          <cell r="H27">
            <v>47.78</v>
          </cell>
          <cell r="I27">
            <v>11221.13</v>
          </cell>
          <cell r="J27">
            <v>193744.78</v>
          </cell>
          <cell r="K27">
            <v>2.228819198140089E-2</v>
          </cell>
          <cell r="L27">
            <v>0.38482941130120407</v>
          </cell>
        </row>
        <row r="28">
          <cell r="A28">
            <v>11</v>
          </cell>
          <cell r="B28" t="str">
            <v>9.1.1</v>
          </cell>
          <cell r="C28" t="str">
            <v>SINAPI</v>
          </cell>
          <cell r="D28">
            <v>83534</v>
          </cell>
          <cell r="E28" t="str">
            <v>Lastro de concreto não estrutural impermeabilizado espessura 6 cm</v>
          </cell>
          <cell r="F28" t="str">
            <v>m³</v>
          </cell>
          <cell r="G28">
            <v>14.639999999999999</v>
          </cell>
          <cell r="H28">
            <v>699.94</v>
          </cell>
          <cell r="I28">
            <v>10247.120000000001</v>
          </cell>
          <cell r="J28">
            <v>203991.9</v>
          </cell>
          <cell r="K28">
            <v>2.0353545303944676E-2</v>
          </cell>
          <cell r="L28">
            <v>0.40518295660514869</v>
          </cell>
        </row>
        <row r="29">
          <cell r="A29">
            <v>12</v>
          </cell>
          <cell r="B29" t="str">
            <v>15.2.2</v>
          </cell>
          <cell r="C29" t="str">
            <v>SINAPI</v>
          </cell>
          <cell r="D29">
            <v>91928</v>
          </cell>
          <cell r="E29" t="str">
            <v>Cabo de cobre flexível isolado, 4,0mm² anti-chama - 450/750V - fornecimento e instalação</v>
          </cell>
          <cell r="F29" t="str">
            <v>m</v>
          </cell>
          <cell r="G29">
            <v>1970</v>
          </cell>
          <cell r="H29">
            <v>5.15</v>
          </cell>
          <cell r="I29">
            <v>10145.5</v>
          </cell>
          <cell r="J29">
            <v>214137.4</v>
          </cell>
          <cell r="K29">
            <v>2.0151700563784819E-2</v>
          </cell>
          <cell r="L29">
            <v>0.42533465716893354</v>
          </cell>
        </row>
        <row r="30">
          <cell r="A30">
            <v>13</v>
          </cell>
          <cell r="B30" t="str">
            <v>10.2.1</v>
          </cell>
          <cell r="C30" t="str">
            <v>SINAPI</v>
          </cell>
          <cell r="D30">
            <v>87268</v>
          </cell>
          <cell r="E30" t="str">
            <v>Revestimento cerâmico para paredes internas em alvenaria com placas tipo grês ou semi-grês de dimensões (25x35) cm aplicada em ambientes de área menor 5 m² na altura inteira das paredes</v>
          </cell>
          <cell r="F30" t="str">
            <v>m²</v>
          </cell>
          <cell r="G30">
            <v>140.64999999999998</v>
          </cell>
          <cell r="H30">
            <v>67.83</v>
          </cell>
          <cell r="I30">
            <v>9540.2900000000009</v>
          </cell>
          <cell r="J30">
            <v>223677.69</v>
          </cell>
          <cell r="K30">
            <v>1.8949590199760554E-2</v>
          </cell>
          <cell r="L30">
            <v>0.4442842473686941</v>
          </cell>
        </row>
        <row r="31">
          <cell r="A31">
            <v>14</v>
          </cell>
          <cell r="B31" t="str">
            <v>15.2.8</v>
          </cell>
          <cell r="C31" t="str">
            <v>TCPO</v>
          </cell>
          <cell r="D31" t="str">
            <v xml:space="preserve">3R 27 06 20 00 00 00 70 40 </v>
          </cell>
          <cell r="E31" t="str">
            <v>Cabo isolado em EPR 70,00 mm² - 0,6/1 KV - 90°C - flexível - fornecimento e instalação</v>
          </cell>
          <cell r="F31" t="str">
            <v>m</v>
          </cell>
          <cell r="G31">
            <v>120</v>
          </cell>
          <cell r="H31">
            <v>76.78</v>
          </cell>
          <cell r="I31">
            <v>9213.6</v>
          </cell>
          <cell r="J31">
            <v>232891.29</v>
          </cell>
          <cell r="K31">
            <v>1.8300695708884512E-2</v>
          </cell>
          <cell r="L31">
            <v>0.46258494307757864</v>
          </cell>
        </row>
        <row r="32">
          <cell r="A32">
            <v>15</v>
          </cell>
          <cell r="B32" t="str">
            <v>9.1.2</v>
          </cell>
          <cell r="C32" t="str">
            <v>COMPOSIÇÃO</v>
          </cell>
          <cell r="D32" t="str">
            <v>CPU-16</v>
          </cell>
          <cell r="E32" t="str">
            <v>Contrapiso em Argamassa Traço 1:4 (Cimento e Areia), Preparo Mecânico com Betoneira 400 L, Aplicado em äreas molhas, incluso impermeabilizante, espessura 3 cm</v>
          </cell>
          <cell r="F32" t="str">
            <v>m²</v>
          </cell>
          <cell r="G32">
            <v>243.91</v>
          </cell>
          <cell r="H32">
            <v>36.99</v>
          </cell>
          <cell r="I32">
            <v>9022.23</v>
          </cell>
          <cell r="J32">
            <v>241913.52000000002</v>
          </cell>
          <cell r="K32">
            <v>1.7920583251451017E-2</v>
          </cell>
          <cell r="L32">
            <v>0.48050552632902965</v>
          </cell>
        </row>
        <row r="33">
          <cell r="A33">
            <v>16</v>
          </cell>
          <cell r="B33" t="str">
            <v>7.2.1</v>
          </cell>
          <cell r="C33" t="str">
            <v>COMPOSIÇÃO</v>
          </cell>
          <cell r="D33" t="str">
            <v>CPU-17</v>
          </cell>
          <cell r="E33" t="str">
            <v>Parede com placas de gesso acartonado (drywall), resistente à umidade, para uso interno, com duas faces simples e estrutura metálica com guias simples, sem vãos - Fornecimento e instalação</v>
          </cell>
          <cell r="F33" t="str">
            <v>m²</v>
          </cell>
          <cell r="G33">
            <v>70.349999999999994</v>
          </cell>
          <cell r="H33">
            <v>125.14</v>
          </cell>
          <cell r="I33">
            <v>8803.6</v>
          </cell>
          <cell r="J33">
            <v>250717.12000000002</v>
          </cell>
          <cell r="K33">
            <v>1.7486325078442271E-2</v>
          </cell>
          <cell r="L33">
            <v>0.49799185140747193</v>
          </cell>
        </row>
        <row r="34">
          <cell r="A34">
            <v>17</v>
          </cell>
          <cell r="B34" t="str">
            <v>11.2.3</v>
          </cell>
          <cell r="C34" t="str">
            <v>COMPOSIÇÃO</v>
          </cell>
          <cell r="D34" t="str">
            <v>CPU-51</v>
          </cell>
          <cell r="E34" t="str">
            <v>P03 e P06: Porta de abrir, chapa dupla de alumínio composto, com fechadura - fornecimento e instalação</v>
          </cell>
          <cell r="F34" t="str">
            <v>m²</v>
          </cell>
          <cell r="G34">
            <v>7.5600000000000005</v>
          </cell>
          <cell r="H34">
            <v>1078.8499999999999</v>
          </cell>
          <cell r="I34">
            <v>8156.11</v>
          </cell>
          <cell r="J34">
            <v>258873.23</v>
          </cell>
          <cell r="K34">
            <v>1.6200235225990931E-2</v>
          </cell>
          <cell r="L34">
            <v>0.51419208663346283</v>
          </cell>
        </row>
        <row r="35">
          <cell r="A35">
            <v>18</v>
          </cell>
          <cell r="B35" t="str">
            <v>10.2.2</v>
          </cell>
          <cell r="C35" t="str">
            <v>COMPOSIÇÃO</v>
          </cell>
          <cell r="D35" t="str">
            <v>CPU-34</v>
          </cell>
          <cell r="E35" t="str">
            <v>Revestimento cerâmico para paredes internas em drywall com placas tipo grês ou semi-grês de dimensões (25x35) cm aplicada em ambientes de área menor 5 m² na altura inteira das paredes</v>
          </cell>
          <cell r="F35" t="str">
            <v>m²</v>
          </cell>
          <cell r="G35">
            <v>120.66999999999999</v>
          </cell>
          <cell r="H35">
            <v>67.08</v>
          </cell>
          <cell r="I35">
            <v>8094.54</v>
          </cell>
          <cell r="J35">
            <v>266967.77</v>
          </cell>
          <cell r="K35">
            <v>1.607794059253647E-2</v>
          </cell>
          <cell r="L35">
            <v>0.53027002722599936</v>
          </cell>
        </row>
        <row r="36">
          <cell r="A36">
            <v>19</v>
          </cell>
          <cell r="B36" t="str">
            <v>12.1.3</v>
          </cell>
          <cell r="C36" t="str">
            <v>SINAPI</v>
          </cell>
          <cell r="D36">
            <v>88489</v>
          </cell>
          <cell r="E36" t="str">
            <v>Aplicação manual de Tinta Látex Acrílica em Paredes, Duas Demãos</v>
          </cell>
          <cell r="F36" t="str">
            <v>m²</v>
          </cell>
          <cell r="G36">
            <v>504.46</v>
          </cell>
          <cell r="H36">
            <v>15.33</v>
          </cell>
          <cell r="I36">
            <v>7733.37</v>
          </cell>
          <cell r="J36">
            <v>274701.14</v>
          </cell>
          <cell r="K36">
            <v>1.5360559517910068E-2</v>
          </cell>
          <cell r="L36">
            <v>0.54563058674390941</v>
          </cell>
        </row>
        <row r="37">
          <cell r="A37">
            <v>20</v>
          </cell>
          <cell r="B37" t="str">
            <v>6.1.1</v>
          </cell>
          <cell r="C37" t="str">
            <v>SINAPI</v>
          </cell>
          <cell r="D37">
            <v>92269</v>
          </cell>
          <cell r="E37" t="str">
            <v>Fabricação de Forma para Pilares e Estruturas Similares em Madeira Serrada E = 25 MM</v>
          </cell>
          <cell r="F37" t="str">
            <v>m²</v>
          </cell>
          <cell r="G37">
            <v>83.62</v>
          </cell>
          <cell r="H37">
            <v>76.06</v>
          </cell>
          <cell r="I37">
            <v>6360.14</v>
          </cell>
          <cell r="J37">
            <v>281061.28000000003</v>
          </cell>
          <cell r="K37">
            <v>1.2632954198782749E-2</v>
          </cell>
          <cell r="L37">
            <v>0.55826354094269215</v>
          </cell>
        </row>
        <row r="38">
          <cell r="A38">
            <v>21</v>
          </cell>
          <cell r="B38" t="str">
            <v>4.1.1</v>
          </cell>
          <cell r="C38" t="str">
            <v>SINAPI</v>
          </cell>
          <cell r="D38">
            <v>92235</v>
          </cell>
          <cell r="E38" t="str">
            <v>Fechamento de construção temporária em chapa de madeira compensada e=1,0mm, com reaproveitamento de 2x.</v>
          </cell>
          <cell r="F38" t="str">
            <v>m</v>
          </cell>
          <cell r="G38">
            <v>88.06</v>
          </cell>
          <cell r="H38">
            <v>70.989999999999995</v>
          </cell>
          <cell r="I38">
            <v>6251.38</v>
          </cell>
          <cell r="J38">
            <v>287312.66000000003</v>
          </cell>
          <cell r="K38">
            <v>1.2416927492034217E-2</v>
          </cell>
          <cell r="L38">
            <v>0.57068046843472642</v>
          </cell>
        </row>
        <row r="39">
          <cell r="A39">
            <v>22</v>
          </cell>
          <cell r="B39" t="str">
            <v>10.1.2</v>
          </cell>
          <cell r="C39" t="str">
            <v>SINAPI</v>
          </cell>
          <cell r="D39">
            <v>87527</v>
          </cell>
          <cell r="E39" t="str">
            <v>Emboço, para recebimento de ceramica, em argamassa traço 1:2:8, Preparo Manual, Aplicado Manualmente em Faces Internas de Parede de Ambientes com Area Menor  que 5 m², Espessura de 20 mm</v>
          </cell>
          <cell r="F39" t="str">
            <v>m²</v>
          </cell>
          <cell r="G39">
            <v>140.64999999999998</v>
          </cell>
          <cell r="H39">
            <v>38.18</v>
          </cell>
          <cell r="I39">
            <v>5370.02</v>
          </cell>
          <cell r="J39">
            <v>292682.68000000005</v>
          </cell>
          <cell r="K39">
            <v>1.0666308714359644E-2</v>
          </cell>
          <cell r="L39">
            <v>0.58134677714908611</v>
          </cell>
        </row>
        <row r="40">
          <cell r="A40">
            <v>23</v>
          </cell>
          <cell r="B40" t="str">
            <v>8.1.3</v>
          </cell>
          <cell r="C40" t="str">
            <v>SINAPI</v>
          </cell>
          <cell r="D40" t="str">
            <v>74064/1</v>
          </cell>
          <cell r="E40" t="str">
            <v>Fundo anticorrosivo a base de oxido de ferro (zarcão), duas demãos - Fornecimento e pintura</v>
          </cell>
          <cell r="F40" t="str">
            <v>m²</v>
          </cell>
          <cell r="G40">
            <v>243.64</v>
          </cell>
          <cell r="H40">
            <v>21.84</v>
          </cell>
          <cell r="I40">
            <v>5321.1</v>
          </cell>
          <cell r="J40">
            <v>298003.78000000003</v>
          </cell>
          <cell r="K40">
            <v>1.0569140394259071E-2</v>
          </cell>
          <cell r="L40">
            <v>0.59191591754334505</v>
          </cell>
        </row>
        <row r="41">
          <cell r="A41">
            <v>24</v>
          </cell>
          <cell r="B41" t="str">
            <v>13.4.5</v>
          </cell>
          <cell r="C41" t="str">
            <v>SINAPI</v>
          </cell>
          <cell r="D41">
            <v>97903</v>
          </cell>
          <cell r="E41" t="str">
            <v xml:space="preserve">Caixa enterrada hidráulica retangular em alvenaria com tijolos cerâmicos maciços, dimensões internas: 0,8x0,8x0,6 m para rede de esgoto. </v>
          </cell>
          <cell r="F41" t="str">
            <v>und</v>
          </cell>
          <cell r="G41">
            <v>7</v>
          </cell>
          <cell r="H41">
            <v>758.31</v>
          </cell>
          <cell r="I41">
            <v>5308.17</v>
          </cell>
          <cell r="J41">
            <v>303311.95</v>
          </cell>
          <cell r="K41">
            <v>1.0543457925352684E-2</v>
          </cell>
          <cell r="L41">
            <v>0.60245937546869777</v>
          </cell>
        </row>
        <row r="42">
          <cell r="A42">
            <v>25</v>
          </cell>
          <cell r="B42" t="str">
            <v>5.2.1</v>
          </cell>
          <cell r="C42" t="str">
            <v>SINAPI</v>
          </cell>
          <cell r="D42">
            <v>96535</v>
          </cell>
          <cell r="E42" t="str">
            <v>Fabricação, Montagem e Desmontagem de Forma Sapatas, em Madeira Serrada, E=25 MM, 4 Utilização.</v>
          </cell>
          <cell r="F42" t="str">
            <v>m²</v>
          </cell>
          <cell r="G42">
            <v>48.53</v>
          </cell>
          <cell r="H42">
            <v>107.36</v>
          </cell>
          <cell r="I42">
            <v>5210.18</v>
          </cell>
          <cell r="J42">
            <v>308522.13</v>
          </cell>
          <cell r="K42">
            <v>1.0348823344676988E-2</v>
          </cell>
          <cell r="L42">
            <v>0.61280819881337467</v>
          </cell>
        </row>
        <row r="43">
          <cell r="A43">
            <v>26</v>
          </cell>
          <cell r="B43" t="str">
            <v>13.8.1</v>
          </cell>
          <cell r="C43" t="str">
            <v>SINAPI</v>
          </cell>
          <cell r="D43">
            <v>86940</v>
          </cell>
          <cell r="E43" t="str">
            <v xml:space="preserve">Lavatório louça branca com coluna, 45 x 55cm ou equivalente, padrão médio, incluso sifão tipo garrafa, válvula e engate flexível de 40cm em metal cromado, com aparelho misturador padrão médio - fornecimento e instalação. </v>
          </cell>
          <cell r="F43" t="str">
            <v>und</v>
          </cell>
          <cell r="G43">
            <v>6</v>
          </cell>
          <cell r="H43">
            <v>827.53</v>
          </cell>
          <cell r="I43">
            <v>4965.18</v>
          </cell>
          <cell r="J43">
            <v>313487.31</v>
          </cell>
          <cell r="K43">
            <v>9.8621872362419909E-3</v>
          </cell>
          <cell r="L43">
            <v>0.62267038604961666</v>
          </cell>
        </row>
        <row r="44">
          <cell r="A44">
            <v>27</v>
          </cell>
          <cell r="B44" t="str">
            <v>16.1.2</v>
          </cell>
          <cell r="C44" t="str">
            <v>TCPO</v>
          </cell>
          <cell r="D44" t="str">
            <v>3R 27 21 00 00 00 00 73 61</v>
          </cell>
          <cell r="E44" t="str">
            <v>Eletrocalha lisa em chapa de aço galvanizado, tipo "U", com tampa largura 100 mm x altura 100 mm, inclusive conexões - fornecimento e instalação</v>
          </cell>
          <cell r="F44" t="str">
            <v>m</v>
          </cell>
          <cell r="G44">
            <v>40.1</v>
          </cell>
          <cell r="H44">
            <v>115.08</v>
          </cell>
          <cell r="I44">
            <v>4614.71</v>
          </cell>
          <cell r="J44">
            <v>318102.02</v>
          </cell>
          <cell r="K44">
            <v>9.1660592488003005E-3</v>
          </cell>
          <cell r="L44">
            <v>0.63183644529841709</v>
          </cell>
        </row>
        <row r="45">
          <cell r="A45">
            <v>28</v>
          </cell>
          <cell r="B45" t="str">
            <v>3.1.13</v>
          </cell>
          <cell r="C45" t="str">
            <v>COMPOSIÇÃO</v>
          </cell>
          <cell r="D45" t="str">
            <v>CPU-35</v>
          </cell>
          <cell r="E45" t="str">
            <v>Demolição de contrapiso até 3 cm, de forma manual, sem reaproveitamento.</v>
          </cell>
          <cell r="F45" t="str">
            <v>m²</v>
          </cell>
          <cell r="G45">
            <v>139.42000000000002</v>
          </cell>
          <cell r="H45">
            <v>30.95</v>
          </cell>
          <cell r="I45">
            <v>4315.05</v>
          </cell>
          <cell r="J45">
            <v>322417.07</v>
          </cell>
          <cell r="K45">
            <v>8.5708536314385384E-3</v>
          </cell>
          <cell r="L45">
            <v>0.6404072989298556</v>
          </cell>
        </row>
        <row r="46">
          <cell r="A46">
            <v>29</v>
          </cell>
          <cell r="B46" t="str">
            <v>15.1.5</v>
          </cell>
          <cell r="C46" t="str">
            <v>TCPO</v>
          </cell>
          <cell r="D46" t="str">
            <v>3R 27 21 00 00 00 00 73 61</v>
          </cell>
          <cell r="E46" t="str">
            <v>Eletrocalha lisa em chapa de aço galvanizado, tipo "U", com tampa largura 100 mm x altura 100 mm, inclusive conexões - fornecimento e instalação</v>
          </cell>
          <cell r="F46" t="str">
            <v>m</v>
          </cell>
          <cell r="G46">
            <v>36</v>
          </cell>
          <cell r="H46">
            <v>115.08</v>
          </cell>
          <cell r="I46">
            <v>4142.88</v>
          </cell>
          <cell r="J46">
            <v>326559.95</v>
          </cell>
          <cell r="K46">
            <v>8.2288775547477069E-3</v>
          </cell>
          <cell r="L46">
            <v>0.64863617648460326</v>
          </cell>
        </row>
        <row r="47">
          <cell r="A47">
            <v>30</v>
          </cell>
          <cell r="B47" t="str">
            <v>8.3.1</v>
          </cell>
          <cell r="C47" t="str">
            <v>SINAPI</v>
          </cell>
          <cell r="D47">
            <v>94228</v>
          </cell>
          <cell r="E47" t="str">
            <v>Calha em chapa de aço galvanizado número 24, desenvolvimento de 50 cm,incluso transporte vertical - Fornecimento e instalação</v>
          </cell>
          <cell r="F47" t="str">
            <v>m</v>
          </cell>
          <cell r="G47">
            <v>52.33</v>
          </cell>
          <cell r="H47">
            <v>78.290000000000006</v>
          </cell>
          <cell r="I47">
            <v>4096.92</v>
          </cell>
          <cell r="J47">
            <v>330656.87</v>
          </cell>
          <cell r="K47">
            <v>8.1375885933449611E-3</v>
          </cell>
          <cell r="L47">
            <v>0.65677376507794816</v>
          </cell>
        </row>
        <row r="48">
          <cell r="A48">
            <v>31</v>
          </cell>
          <cell r="B48" t="str">
            <v>9.4.1</v>
          </cell>
          <cell r="C48" t="str">
            <v>SINAPI</v>
          </cell>
          <cell r="D48">
            <v>94997</v>
          </cell>
          <cell r="E48" t="str">
            <v>Execução de passeio (calçada) ou piso de concreto com concreto moldado in loco, usinado, acabamento convencional, espessura 10 cm, armado.</v>
          </cell>
          <cell r="F48" t="str">
            <v>m²</v>
          </cell>
          <cell r="G48">
            <v>37.729999999999997</v>
          </cell>
          <cell r="H48">
            <v>104.62</v>
          </cell>
          <cell r="I48">
            <v>3947.31</v>
          </cell>
          <cell r="J48">
            <v>334604.18</v>
          </cell>
          <cell r="K48">
            <v>7.8404227640267565E-3</v>
          </cell>
          <cell r="L48">
            <v>0.6646141878419749</v>
          </cell>
        </row>
        <row r="49">
          <cell r="A49">
            <v>32</v>
          </cell>
          <cell r="B49" t="str">
            <v>3.2.2</v>
          </cell>
          <cell r="C49" t="str">
            <v>SINAPI</v>
          </cell>
          <cell r="D49">
            <v>94319</v>
          </cell>
          <cell r="E49" t="str">
            <v>Aterro manual de valas com solo argilo-arenoso e compactação mecanizada.</v>
          </cell>
          <cell r="F49" t="str">
            <v>m³</v>
          </cell>
          <cell r="G49">
            <v>70.459999999999994</v>
          </cell>
          <cell r="H49">
            <v>55.03</v>
          </cell>
          <cell r="I49">
            <v>3877.41</v>
          </cell>
          <cell r="J49">
            <v>338481.58999999997</v>
          </cell>
          <cell r="K49">
            <v>7.7015825028855052E-3</v>
          </cell>
          <cell r="L49">
            <v>0.67231577034486045</v>
          </cell>
        </row>
        <row r="50">
          <cell r="A50">
            <v>33</v>
          </cell>
          <cell r="B50" t="str">
            <v>15.1.1</v>
          </cell>
          <cell r="C50" t="str">
            <v>SINAPI</v>
          </cell>
          <cell r="D50">
            <v>91867</v>
          </cell>
          <cell r="E50" t="str">
            <v>Eletroduto de PVC rígido roscável, com conexões Ø 25 mm (3/4") - fornecimento e instalação</v>
          </cell>
          <cell r="F50" t="str">
            <v>m</v>
          </cell>
          <cell r="G50">
            <v>480</v>
          </cell>
          <cell r="H50">
            <v>7.89</v>
          </cell>
          <cell r="I50">
            <v>3787.2</v>
          </cell>
          <cell r="J50">
            <v>342268.79</v>
          </cell>
          <cell r="K50">
            <v>7.5224011014899082E-3</v>
          </cell>
          <cell r="L50">
            <v>0.67983817144635028</v>
          </cell>
        </row>
        <row r="51">
          <cell r="A51">
            <v>34</v>
          </cell>
          <cell r="B51" t="str">
            <v>15.6.2</v>
          </cell>
          <cell r="C51" t="str">
            <v>COMPOSIÇÃO</v>
          </cell>
          <cell r="D51" t="str">
            <v>CPU-44</v>
          </cell>
          <cell r="E51" t="str">
            <v>Luminária tipo plafon, de sobrepor, com 01 lâmpada de LED 30W, fornecimento e instalação</v>
          </cell>
          <cell r="F51" t="str">
            <v>unid.</v>
          </cell>
          <cell r="G51">
            <v>46</v>
          </cell>
          <cell r="H51">
            <v>75.180000000000007</v>
          </cell>
          <cell r="I51">
            <v>3458.28</v>
          </cell>
          <cell r="J51">
            <v>345727.07</v>
          </cell>
          <cell r="K51">
            <v>6.8690772288921955E-3</v>
          </cell>
          <cell r="L51">
            <v>0.68670724867524258</v>
          </cell>
        </row>
        <row r="52">
          <cell r="A52">
            <v>35</v>
          </cell>
          <cell r="B52" t="str">
            <v>6.1.2</v>
          </cell>
          <cell r="C52" t="str">
            <v>SINAPI</v>
          </cell>
          <cell r="D52">
            <v>96536</v>
          </cell>
          <cell r="E52" t="str">
            <v>Fabricação, Montagem e Desmontagem de Forma Vigas Baldrame, em Madeira Serrada, E=25 MM, 4 Utilização.</v>
          </cell>
          <cell r="F52" t="str">
            <v>m²</v>
          </cell>
          <cell r="G52">
            <v>68.33</v>
          </cell>
          <cell r="H52">
            <v>50.55</v>
          </cell>
          <cell r="I52">
            <v>3454.08</v>
          </cell>
          <cell r="J52">
            <v>349181.15</v>
          </cell>
          <cell r="K52">
            <v>6.8607348956047374E-3</v>
          </cell>
          <cell r="L52">
            <v>0.69356798357084737</v>
          </cell>
        </row>
        <row r="53">
          <cell r="A53">
            <v>36</v>
          </cell>
          <cell r="B53" t="str">
            <v>12.1.2</v>
          </cell>
          <cell r="C53" t="str">
            <v>SINAPI</v>
          </cell>
          <cell r="D53">
            <v>88495</v>
          </cell>
          <cell r="E53" t="str">
            <v>Aplicação e lixamento de massa látex em paredes, uma demão.</v>
          </cell>
          <cell r="F53" t="str">
            <v>m²</v>
          </cell>
          <cell r="G53">
            <v>338.0100000000001</v>
          </cell>
          <cell r="H53">
            <v>10.19</v>
          </cell>
          <cell r="I53">
            <v>3444.32</v>
          </cell>
          <cell r="J53">
            <v>352625.47000000003</v>
          </cell>
          <cell r="K53">
            <v>6.8413489020605518E-3</v>
          </cell>
          <cell r="L53">
            <v>0.70040933247290793</v>
          </cell>
        </row>
        <row r="54">
          <cell r="A54">
            <v>37</v>
          </cell>
          <cell r="B54" t="str">
            <v>6.2.2</v>
          </cell>
          <cell r="C54" t="str">
            <v>SINAPI</v>
          </cell>
          <cell r="D54">
            <v>92919</v>
          </cell>
          <cell r="E54" t="str">
            <v>Armação de Estruturas de Concreto Armado, Vigas, Pilares, Lajes e Fundações Profundas, Utilizando Aço AÇO CA-50 de 10,0 mm - Montagem e fornecimento</v>
          </cell>
          <cell r="F54" t="str">
            <v>kg</v>
          </cell>
          <cell r="G54">
            <v>293.89999999999998</v>
          </cell>
          <cell r="H54">
            <v>11.7</v>
          </cell>
          <cell r="I54">
            <v>3438.63</v>
          </cell>
          <cell r="J54">
            <v>356064.10000000003</v>
          </cell>
          <cell r="K54">
            <v>6.8300470267258781E-3</v>
          </cell>
          <cell r="L54">
            <v>0.70723937949963378</v>
          </cell>
        </row>
        <row r="55">
          <cell r="A55">
            <v>38</v>
          </cell>
          <cell r="B55" t="str">
            <v>2.1.1</v>
          </cell>
          <cell r="C55" t="str">
            <v>COMPOSIÇÃO</v>
          </cell>
          <cell r="D55" t="str">
            <v>CPU-03</v>
          </cell>
          <cell r="E55" t="str">
            <v>PCMSO - (Programa de Controle Médico e Saúde Ocupacional)</v>
          </cell>
          <cell r="F55" t="str">
            <v>unid</v>
          </cell>
          <cell r="G55">
            <v>1</v>
          </cell>
          <cell r="H55">
            <v>3300.97</v>
          </cell>
          <cell r="I55">
            <v>3300.97</v>
          </cell>
          <cell r="J55">
            <v>359365.07</v>
          </cell>
          <cell r="K55">
            <v>6.5566171218803182E-3</v>
          </cell>
          <cell r="L55">
            <v>0.71379599662151405</v>
          </cell>
        </row>
        <row r="56">
          <cell r="A56">
            <v>39</v>
          </cell>
          <cell r="B56" t="str">
            <v>17.1.1</v>
          </cell>
          <cell r="C56" t="str">
            <v>COMPOSIÇÃO</v>
          </cell>
          <cell r="D56" t="str">
            <v>CPU-14</v>
          </cell>
          <cell r="E56" t="str">
            <v>Limpeza final da obra</v>
          </cell>
          <cell r="F56" t="str">
            <v>m²</v>
          </cell>
          <cell r="G56">
            <v>288.91000000000003</v>
          </cell>
          <cell r="H56">
            <v>11.18</v>
          </cell>
          <cell r="I56">
            <v>3230.01</v>
          </cell>
          <cell r="J56">
            <v>362595.08</v>
          </cell>
          <cell r="K56">
            <v>6.4156714147189011E-3</v>
          </cell>
          <cell r="L56">
            <v>0.72021166803623304</v>
          </cell>
        </row>
        <row r="57">
          <cell r="A57">
            <v>40</v>
          </cell>
          <cell r="B57" t="str">
            <v>3.1.22</v>
          </cell>
          <cell r="C57" t="str">
            <v>COMPOSIÇÃO</v>
          </cell>
          <cell r="D57" t="str">
            <v>CPU-06</v>
          </cell>
          <cell r="E57" t="str">
            <v>Destinação e transporte de resíduos em caminhão basculante.</v>
          </cell>
          <cell r="F57" t="str">
            <v>m³</v>
          </cell>
          <cell r="G57">
            <v>115.42992604</v>
          </cell>
          <cell r="H57">
            <v>26.67</v>
          </cell>
          <cell r="I57">
            <v>3078.52</v>
          </cell>
          <cell r="J57">
            <v>365673.60000000003</v>
          </cell>
          <cell r="K57">
            <v>6.1147713981196429E-3</v>
          </cell>
          <cell r="L57">
            <v>0.72632643943435271</v>
          </cell>
        </row>
        <row r="58">
          <cell r="A58">
            <v>41</v>
          </cell>
          <cell r="B58" t="str">
            <v>13.1.8</v>
          </cell>
          <cell r="C58" t="str">
            <v>SINAPI</v>
          </cell>
          <cell r="D58">
            <v>89714</v>
          </cell>
          <cell r="E58" t="str">
            <v>Tubo PVC, Serie Normal, Esgoto Predial, DN 100 mm, Fornecimento e Instalação em Ramal de Descarga ou Ramal de Esgoto Sanitário</v>
          </cell>
          <cell r="F58" t="str">
            <v>m</v>
          </cell>
          <cell r="G58">
            <v>64.040000000000006</v>
          </cell>
          <cell r="H58">
            <v>47.47</v>
          </cell>
          <cell r="I58">
            <v>3039.98</v>
          </cell>
          <cell r="J58">
            <v>368713.58</v>
          </cell>
          <cell r="K58">
            <v>6.0382205588580722E-3</v>
          </cell>
          <cell r="L58">
            <v>0.73236465999321065</v>
          </cell>
        </row>
        <row r="59">
          <cell r="A59">
            <v>42</v>
          </cell>
          <cell r="B59" t="str">
            <v>3.1.21</v>
          </cell>
          <cell r="C59" t="str">
            <v>SINAPI</v>
          </cell>
          <cell r="D59">
            <v>72897</v>
          </cell>
          <cell r="E59" t="str">
            <v>Carga manual de entulho.</v>
          </cell>
          <cell r="F59" t="str">
            <v>m³</v>
          </cell>
          <cell r="G59">
            <v>115.42992604</v>
          </cell>
          <cell r="H59">
            <v>25.21</v>
          </cell>
          <cell r="I59">
            <v>2909.99</v>
          </cell>
          <cell r="J59">
            <v>371623.57</v>
          </cell>
          <cell r="K59">
            <v>5.7800253436112742E-3</v>
          </cell>
          <cell r="L59">
            <v>0.73814468533682198</v>
          </cell>
        </row>
        <row r="60">
          <cell r="A60">
            <v>43</v>
          </cell>
          <cell r="B60" t="str">
            <v>15.9.1</v>
          </cell>
          <cell r="C60" t="str">
            <v>SINAPI</v>
          </cell>
          <cell r="D60">
            <v>90447</v>
          </cell>
          <cell r="E60" t="str">
            <v>Rasgo em alvenaria para eletroduto com diâmetros menores ou iguais a 40 mm</v>
          </cell>
          <cell r="F60" t="str">
            <v>m</v>
          </cell>
          <cell r="G60">
            <v>493.9</v>
          </cell>
          <cell r="H60">
            <v>5.74</v>
          </cell>
          <cell r="I60">
            <v>2834.99</v>
          </cell>
          <cell r="J60">
            <v>374458.56</v>
          </cell>
          <cell r="K60">
            <v>5.6310551063352542E-3</v>
          </cell>
          <cell r="L60">
            <v>0.7437757404431572</v>
          </cell>
        </row>
        <row r="61">
          <cell r="A61">
            <v>44</v>
          </cell>
          <cell r="B61" t="str">
            <v>5.4.1</v>
          </cell>
          <cell r="C61" t="str">
            <v>SINAPI</v>
          </cell>
          <cell r="D61">
            <v>94965</v>
          </cell>
          <cell r="E61" t="str">
            <v xml:space="preserve">Concreto Fck = 25 MPA, Traço 1:2,3:2,7, Preparo Mecânico com Betoneira 400 L </v>
          </cell>
          <cell r="F61" t="str">
            <v>m³</v>
          </cell>
          <cell r="G61">
            <v>5.48</v>
          </cell>
          <cell r="H61">
            <v>514.14</v>
          </cell>
          <cell r="I61">
            <v>2817.49</v>
          </cell>
          <cell r="J61">
            <v>377276.05</v>
          </cell>
          <cell r="K61">
            <v>5.5962953843041825E-3</v>
          </cell>
          <cell r="L61">
            <v>0.74937203582746137</v>
          </cell>
        </row>
        <row r="62">
          <cell r="A62">
            <v>45</v>
          </cell>
          <cell r="B62" t="str">
            <v>3.1.16</v>
          </cell>
          <cell r="C62" t="str">
            <v>SINAPI</v>
          </cell>
          <cell r="D62">
            <v>97622</v>
          </cell>
          <cell r="E62" t="str">
            <v xml:space="preserve">Demolição de alvenaria de bloco furado, de forma manual, sem reaproveitamento. </v>
          </cell>
          <cell r="F62" t="str">
            <v>m³</v>
          </cell>
          <cell r="G62">
            <v>53.199926039999994</v>
          </cell>
          <cell r="H62">
            <v>51.25</v>
          </cell>
          <cell r="I62">
            <v>2726.5</v>
          </cell>
          <cell r="J62">
            <v>380002.55</v>
          </cell>
          <cell r="K62">
            <v>5.4155646924409157E-3</v>
          </cell>
          <cell r="L62">
            <v>0.75478760051990224</v>
          </cell>
        </row>
        <row r="63">
          <cell r="A63">
            <v>46</v>
          </cell>
          <cell r="B63" t="str">
            <v>15.9.2</v>
          </cell>
          <cell r="C63" t="str">
            <v>COMPOSIÇÃO</v>
          </cell>
          <cell r="D63" t="str">
            <v>CPU-41</v>
          </cell>
          <cell r="E63" t="str">
            <v>Enchimento de rasgo em alvenaria com argamassa mista traço 1:4, para tubulação de 1/2" a 25 mm</v>
          </cell>
          <cell r="F63" t="str">
            <v>m</v>
          </cell>
          <cell r="G63">
            <v>493.9</v>
          </cell>
          <cell r="H63">
            <v>5.46</v>
          </cell>
          <cell r="I63">
            <v>2696.69</v>
          </cell>
          <cell r="J63">
            <v>382699.24</v>
          </cell>
          <cell r="K63">
            <v>5.3563539887982736E-3</v>
          </cell>
          <cell r="L63">
            <v>0.76014395450870054</v>
          </cell>
        </row>
        <row r="64">
          <cell r="A64">
            <v>47</v>
          </cell>
          <cell r="B64" t="str">
            <v>15.2.1</v>
          </cell>
          <cell r="C64" t="str">
            <v>SINAPI</v>
          </cell>
          <cell r="D64">
            <v>91926</v>
          </cell>
          <cell r="E64" t="str">
            <v>Cabo de cobre flexível isolado, 2,5mm² anti-chama - 450/750V - fornecimento e instalação</v>
          </cell>
          <cell r="F64" t="str">
            <v>m</v>
          </cell>
          <cell r="G64">
            <v>840</v>
          </cell>
          <cell r="H64">
            <v>3.19</v>
          </cell>
          <cell r="I64">
            <v>2679.6</v>
          </cell>
          <cell r="J64">
            <v>385378.83999999997</v>
          </cell>
          <cell r="K64">
            <v>5.322408637397644E-3</v>
          </cell>
          <cell r="L64">
            <v>0.76546636314609817</v>
          </cell>
        </row>
        <row r="65">
          <cell r="A65">
            <v>48</v>
          </cell>
          <cell r="B65" t="str">
            <v>11.2.2</v>
          </cell>
          <cell r="C65" t="str">
            <v>COMPOSIÇÃO</v>
          </cell>
          <cell r="D65" t="str">
            <v>CPU-50</v>
          </cell>
          <cell r="E65" t="str">
            <v>P02 - 1,0x2,1m: Porta de correr em chapa dupla de alumínio, com fechadura e puxador - fornecimento e instalação</v>
          </cell>
          <cell r="F65" t="str">
            <v>m²</v>
          </cell>
          <cell r="G65">
            <v>4.2</v>
          </cell>
          <cell r="H65">
            <v>633.69000000000005</v>
          </cell>
          <cell r="I65">
            <v>2661.5</v>
          </cell>
          <cell r="J65">
            <v>388040.33999999997</v>
          </cell>
          <cell r="K65">
            <v>5.2864571534683652E-3</v>
          </cell>
          <cell r="L65">
            <v>0.77075282029956649</v>
          </cell>
        </row>
        <row r="66">
          <cell r="A66">
            <v>49</v>
          </cell>
          <cell r="B66" t="str">
            <v>6.2.6</v>
          </cell>
          <cell r="C66" t="str">
            <v>SINAPI</v>
          </cell>
          <cell r="D66">
            <v>92917</v>
          </cell>
          <cell r="E66" t="str">
            <v>Armação de Estruturas de Concreto Armado, Vigas, Pilares, Lajes e Fundações Profundas, Utilizando Aço AÇO CA-50 de 8,0 mm - Montagem e fornecimento</v>
          </cell>
          <cell r="F66" t="str">
            <v>kg</v>
          </cell>
          <cell r="G66">
            <v>175.6</v>
          </cell>
          <cell r="H66">
            <v>14.26</v>
          </cell>
          <cell r="I66">
            <v>2504.06</v>
          </cell>
          <cell r="J66">
            <v>390544.39999999997</v>
          </cell>
          <cell r="K66">
            <v>4.9737388313785434E-3</v>
          </cell>
          <cell r="L66">
            <v>0.77572655913094501</v>
          </cell>
        </row>
        <row r="67">
          <cell r="A67">
            <v>50</v>
          </cell>
          <cell r="B67" t="str">
            <v>2.1.2</v>
          </cell>
          <cell r="C67" t="str">
            <v>COMPOSIÇÃO</v>
          </cell>
          <cell r="D67" t="str">
            <v>CPU-04</v>
          </cell>
          <cell r="E67" t="str">
            <v>PPRA - (Programa de Prevenção de Riscos Ambientais)</v>
          </cell>
          <cell r="F67" t="str">
            <v>unid</v>
          </cell>
          <cell r="G67">
            <v>1</v>
          </cell>
          <cell r="H67">
            <v>2356.64</v>
          </cell>
          <cell r="I67">
            <v>2356.64</v>
          </cell>
          <cell r="J67">
            <v>392901.04</v>
          </cell>
          <cell r="K67">
            <v>4.6809229329887979E-3</v>
          </cell>
          <cell r="L67">
            <v>0.78040748206393384</v>
          </cell>
        </row>
        <row r="68">
          <cell r="A68">
            <v>51</v>
          </cell>
          <cell r="B68" t="str">
            <v>9.4.3</v>
          </cell>
          <cell r="C68" t="str">
            <v>SINAPI</v>
          </cell>
          <cell r="D68">
            <v>99837</v>
          </cell>
          <cell r="E68" t="str">
            <v>Guarda-corpo de aço galvanizado de 1,10m, montantes tubulares de 1.1/4" espaçados de 1,20m, travessa superior de 1.1/2", gradil formado por tubos horizontais de 1" e verticais de 3/4", fixado com chumbador mecânico. </v>
          </cell>
          <cell r="F68" t="str">
            <v>m</v>
          </cell>
          <cell r="G68">
            <v>4.5999999999999996</v>
          </cell>
          <cell r="H68">
            <v>508.53</v>
          </cell>
          <cell r="I68">
            <v>2339.2399999999998</v>
          </cell>
          <cell r="J68">
            <v>395240.27999999997</v>
          </cell>
          <cell r="K68">
            <v>4.6463618379407618E-3</v>
          </cell>
          <cell r="L68">
            <v>0.7850538439018746</v>
          </cell>
        </row>
        <row r="69">
          <cell r="A69">
            <v>52</v>
          </cell>
          <cell r="B69" t="str">
            <v>4.1.3</v>
          </cell>
          <cell r="C69" t="str">
            <v>SINAPI</v>
          </cell>
          <cell r="D69" t="str">
            <v>74209/1</v>
          </cell>
          <cell r="E69" t="str">
            <v>Placa de Obra em Chapa de aço Galvanizado (3,00m x 2,00m).</v>
          </cell>
          <cell r="F69" t="str">
            <v>m²</v>
          </cell>
          <cell r="G69">
            <v>6</v>
          </cell>
          <cell r="H69">
            <v>386.59</v>
          </cell>
          <cell r="I69">
            <v>2319.54</v>
          </cell>
          <cell r="J69">
            <v>397559.81999999995</v>
          </cell>
          <cell r="K69">
            <v>4.6072323222829271E-3</v>
          </cell>
          <cell r="L69">
            <v>0.78966107622415749</v>
          </cell>
        </row>
        <row r="70">
          <cell r="A70">
            <v>53</v>
          </cell>
          <cell r="B70" t="str">
            <v>8.4.2</v>
          </cell>
          <cell r="C70" t="str">
            <v>SINAPI</v>
          </cell>
          <cell r="D70">
            <v>96121</v>
          </cell>
          <cell r="E70" t="str">
            <v xml:space="preserve">Acabamentos para forro (roda-forro em perfil plástico). </v>
          </cell>
          <cell r="F70" t="str">
            <v>m</v>
          </cell>
          <cell r="G70">
            <v>219.06000000000003</v>
          </cell>
          <cell r="H70">
            <v>10.48</v>
          </cell>
          <cell r="I70">
            <v>2295.75</v>
          </cell>
          <cell r="J70">
            <v>399855.56999999995</v>
          </cell>
          <cell r="K70">
            <v>4.5599789630189737E-3</v>
          </cell>
          <cell r="L70">
            <v>0.79422105518717645</v>
          </cell>
        </row>
        <row r="71">
          <cell r="A71">
            <v>54</v>
          </cell>
          <cell r="B71" t="str">
            <v>12.1.4</v>
          </cell>
          <cell r="C71" t="str">
            <v>SINAPI</v>
          </cell>
          <cell r="D71">
            <v>88431</v>
          </cell>
          <cell r="E71" t="str">
            <v xml:space="preserve">Aplicação manual de pintura com tinta texturizada acrílica em paredes externas de casas, duas cores. </v>
          </cell>
          <cell r="F71" t="str">
            <v>m²</v>
          </cell>
          <cell r="G71">
            <v>87.43</v>
          </cell>
          <cell r="H71">
            <v>25.92</v>
          </cell>
          <cell r="I71">
            <v>2266.19</v>
          </cell>
          <cell r="J71">
            <v>402121.75999999995</v>
          </cell>
          <cell r="K71">
            <v>4.5012648268339187E-3</v>
          </cell>
          <cell r="L71">
            <v>0.79872232001401045</v>
          </cell>
        </row>
        <row r="72">
          <cell r="A72">
            <v>55</v>
          </cell>
          <cell r="B72" t="str">
            <v>6.3.1</v>
          </cell>
          <cell r="C72" t="str">
            <v>SINAPI</v>
          </cell>
          <cell r="D72">
            <v>94965</v>
          </cell>
          <cell r="E72" t="str">
            <v>Concreto FCK = 25 MPA, Traço 1:2,3:2,7, Preparo Mecânico com Betoneira 400 L - Pilares</v>
          </cell>
          <cell r="F72" t="str">
            <v>m³</v>
          </cell>
          <cell r="G72">
            <v>4.16</v>
          </cell>
          <cell r="H72">
            <v>514.14</v>
          </cell>
          <cell r="I72">
            <v>2138.8200000000002</v>
          </cell>
          <cell r="J72">
            <v>404260.57999999996</v>
          </cell>
          <cell r="K72">
            <v>4.2482736385426297E-3</v>
          </cell>
          <cell r="L72">
            <v>0.80297059365255308</v>
          </cell>
        </row>
        <row r="73">
          <cell r="A73">
            <v>56</v>
          </cell>
          <cell r="B73" t="str">
            <v>4.1.2</v>
          </cell>
          <cell r="C73" t="str">
            <v>COMPOSIÇÃO</v>
          </cell>
          <cell r="D73" t="str">
            <v>CPU-07</v>
          </cell>
          <cell r="E73" t="str">
            <v>Locação de container 2,30 x 6,00 m, alt. 2,50 m, para escritório, sem divisórias internas e sem sanitário</v>
          </cell>
          <cell r="F73" t="str">
            <v>mês</v>
          </cell>
          <cell r="G73">
            <v>4</v>
          </cell>
          <cell r="H73">
            <v>533.76</v>
          </cell>
          <cell r="I73">
            <v>2135.04</v>
          </cell>
          <cell r="J73">
            <v>406395.61999999994</v>
          </cell>
          <cell r="K73">
            <v>4.2407655385839176E-3</v>
          </cell>
          <cell r="L73">
            <v>0.80721135919113696</v>
          </cell>
        </row>
        <row r="74">
          <cell r="A74">
            <v>57</v>
          </cell>
          <cell r="B74" t="str">
            <v>5.2.2</v>
          </cell>
          <cell r="C74" t="str">
            <v>SINAPI</v>
          </cell>
          <cell r="D74">
            <v>96536</v>
          </cell>
          <cell r="E74" t="str">
            <v>Fabricação, Montagem e Desmontagem de Forma Vigas Baldrame, em Madeira Serrada, E=25 MM, 4 Utilização.</v>
          </cell>
          <cell r="F74" t="str">
            <v>m²</v>
          </cell>
          <cell r="G74">
            <v>41.05</v>
          </cell>
          <cell r="H74">
            <v>50.55</v>
          </cell>
          <cell r="I74">
            <v>2075.08</v>
          </cell>
          <cell r="J74">
            <v>408470.69999999995</v>
          </cell>
          <cell r="K74">
            <v>4.1216687995563155E-3</v>
          </cell>
          <cell r="L74">
            <v>0.81133302799069329</v>
          </cell>
        </row>
        <row r="75">
          <cell r="A75">
            <v>58</v>
          </cell>
          <cell r="B75" t="str">
            <v>6.3.3</v>
          </cell>
          <cell r="C75" t="str">
            <v>SINAPI</v>
          </cell>
          <cell r="D75">
            <v>94965</v>
          </cell>
          <cell r="E75" t="str">
            <v>Concreto FCK = 25 MPA, Traço 1:2,3:2,7, Preparo Mecânico com Betoneira 400 L - Vigas</v>
          </cell>
          <cell r="F75" t="str">
            <v>m³</v>
          </cell>
          <cell r="G75">
            <v>3.91</v>
          </cell>
          <cell r="H75">
            <v>514.14</v>
          </cell>
          <cell r="I75">
            <v>2010.29</v>
          </cell>
          <cell r="J75">
            <v>410480.98999999993</v>
          </cell>
          <cell r="K75">
            <v>3.9929783772481376E-3</v>
          </cell>
          <cell r="L75">
            <v>0.81532600636794139</v>
          </cell>
        </row>
        <row r="76">
          <cell r="A76">
            <v>59</v>
          </cell>
          <cell r="B76" t="str">
            <v>15.2.7</v>
          </cell>
          <cell r="C76" t="str">
            <v>TCPO</v>
          </cell>
          <cell r="D76" t="str">
            <v xml:space="preserve">3R 27 06 20 00 00 00 70 38 </v>
          </cell>
          <cell r="E76" t="str">
            <v>Cabo isolado em EPR 35,00 mm² - 0,6/1 KV - 90°C - flexível - fornecimento e instalação</v>
          </cell>
          <cell r="F76" t="str">
            <v>m</v>
          </cell>
          <cell r="G76">
            <v>48</v>
          </cell>
          <cell r="H76">
            <v>40.5</v>
          </cell>
          <cell r="I76">
            <v>1944</v>
          </cell>
          <cell r="J76">
            <v>412424.98999999993</v>
          </cell>
          <cell r="K76">
            <v>3.8613085501944398E-3</v>
          </cell>
          <cell r="L76">
            <v>0.81918731491813579</v>
          </cell>
        </row>
        <row r="77">
          <cell r="A77">
            <v>60</v>
          </cell>
          <cell r="B77" t="str">
            <v>10.1.1</v>
          </cell>
          <cell r="C77" t="str">
            <v>SINAPI</v>
          </cell>
          <cell r="D77">
            <v>87879</v>
          </cell>
          <cell r="E77" t="str">
            <v>Chapisco Aplicado Tanto em Pilares e Vigas de Concreto como em Alvenaria de Paredes Internas e Externa, Com Colher de Pedreiro, Argamassa Traço 1:3 com Preparo em Betonrira 400L.</v>
          </cell>
          <cell r="F77" t="str">
            <v>m²</v>
          </cell>
          <cell r="G77">
            <v>478.66000000000008</v>
          </cell>
          <cell r="H77">
            <v>4.01</v>
          </cell>
          <cell r="I77">
            <v>1919.43</v>
          </cell>
          <cell r="J77">
            <v>414344.41999999993</v>
          </cell>
          <cell r="K77">
            <v>3.8125059004628157E-3</v>
          </cell>
          <cell r="L77">
            <v>0.82299982081859857</v>
          </cell>
        </row>
        <row r="78">
          <cell r="A78">
            <v>61</v>
          </cell>
          <cell r="B78" t="str">
            <v>5.1.1</v>
          </cell>
          <cell r="C78" t="str">
            <v>SINAPI</v>
          </cell>
          <cell r="D78">
            <v>93358</v>
          </cell>
          <cell r="E78" t="str">
            <v>Escavação manual de valas até 1,5m.</v>
          </cell>
          <cell r="F78" t="str">
            <v>m³</v>
          </cell>
          <cell r="G78">
            <v>23.869999999999997</v>
          </cell>
          <cell r="H78">
            <v>78.459999999999994</v>
          </cell>
          <cell r="I78">
            <v>1872.84</v>
          </cell>
          <cell r="J78">
            <v>416217.25999999995</v>
          </cell>
          <cell r="K78">
            <v>3.7199655890669519E-3</v>
          </cell>
          <cell r="L78">
            <v>0.82671978640766564</v>
          </cell>
        </row>
        <row r="79">
          <cell r="A79">
            <v>62</v>
          </cell>
          <cell r="B79" t="str">
            <v>6.2.1</v>
          </cell>
          <cell r="C79" t="str">
            <v>SINAPI</v>
          </cell>
          <cell r="D79">
            <v>92915</v>
          </cell>
          <cell r="E79" t="str">
            <v>Armação de Estruturas de Concreto Armado, Vigas, Pilares, Lajes e Fundações Profundas, Utilizando Aço AÇO CA-60 de 5,0 mm - Montagem e fornecimento</v>
          </cell>
          <cell r="F79" t="str">
            <v>kg</v>
          </cell>
          <cell r="G79">
            <v>116</v>
          </cell>
          <cell r="H79">
            <v>16.100000000000001</v>
          </cell>
          <cell r="I79">
            <v>1867.6</v>
          </cell>
          <cell r="J79">
            <v>418084.85999999993</v>
          </cell>
          <cell r="K79">
            <v>3.7095575351559339E-3</v>
          </cell>
          <cell r="L79">
            <v>0.83042934394282153</v>
          </cell>
        </row>
        <row r="80">
          <cell r="A80">
            <v>63</v>
          </cell>
          <cell r="B80" t="str">
            <v>5.3.2</v>
          </cell>
          <cell r="C80" t="str">
            <v>SINAPI</v>
          </cell>
          <cell r="D80">
            <v>92916</v>
          </cell>
          <cell r="E80" t="str">
            <v>Armação de Estruturas de Concreto Armado, Vigas, Pilares, Lajes e Fundações Profundas, Utilizando Aço AÇO CA-50 de 6,3 mm - Montagem e fornecimento</v>
          </cell>
          <cell r="F80" t="str">
            <v>kg</v>
          </cell>
          <cell r="G80">
            <v>125.6</v>
          </cell>
          <cell r="H80">
            <v>14.36</v>
          </cell>
          <cell r="I80">
            <v>1803.62</v>
          </cell>
          <cell r="J80">
            <v>419888.47999999992</v>
          </cell>
          <cell r="K80">
            <v>3.582475991410337E-3</v>
          </cell>
          <cell r="L80">
            <v>0.83401181993423179</v>
          </cell>
        </row>
        <row r="81">
          <cell r="A81">
            <v>64</v>
          </cell>
          <cell r="B81" t="str">
            <v>11.2.1</v>
          </cell>
          <cell r="C81" t="str">
            <v>COMPOSIÇÃO</v>
          </cell>
          <cell r="D81" t="str">
            <v>CPU-13</v>
          </cell>
          <cell r="E81" t="str">
            <v>P01 - 2,0x2,4m: Porta de vidro temperado de correr, com ferragens, fechadura e puxador - fornecimento e instalação</v>
          </cell>
          <cell r="F81" t="str">
            <v>m²</v>
          </cell>
          <cell r="G81">
            <v>4.8</v>
          </cell>
          <cell r="H81">
            <v>374.04</v>
          </cell>
          <cell r="I81">
            <v>1795.39</v>
          </cell>
          <cell r="J81">
            <v>421683.86999999994</v>
          </cell>
          <cell r="K81">
            <v>3.5661289907065819E-3</v>
          </cell>
          <cell r="L81">
            <v>0.83757794892493842</v>
          </cell>
        </row>
        <row r="82">
          <cell r="A82">
            <v>65</v>
          </cell>
          <cell r="B82" t="str">
            <v>14.1.1</v>
          </cell>
          <cell r="C82" t="str">
            <v>SINAPI</v>
          </cell>
          <cell r="D82">
            <v>89714</v>
          </cell>
          <cell r="E82" t="str">
            <v>Tubo PVC, Serie Normal, Esgoto Predial, DN 100 mm, Fornecimento e Instalação em Ramal de Descarga ou Ramal de Esgoto Sanitário</v>
          </cell>
          <cell r="F82" t="str">
            <v>m</v>
          </cell>
          <cell r="G82">
            <v>37.4</v>
          </cell>
          <cell r="H82">
            <v>47.47</v>
          </cell>
          <cell r="I82">
            <v>1775.38</v>
          </cell>
          <cell r="J82">
            <v>423459.24999999994</v>
          </cell>
          <cell r="K82">
            <v>3.5263837314013398E-3</v>
          </cell>
          <cell r="L82">
            <v>0.84110433265633977</v>
          </cell>
        </row>
        <row r="83">
          <cell r="A83">
            <v>66</v>
          </cell>
          <cell r="B83" t="str">
            <v>9.3.1</v>
          </cell>
          <cell r="C83" t="str">
            <v>SINAPI</v>
          </cell>
          <cell r="D83">
            <v>88649</v>
          </cell>
          <cell r="E83" t="str">
            <v>Rodapé cerâmico de 7cm de altura com placas tipo esmaltada extra de dimensões 45x45cm - Fornecimento e instalação</v>
          </cell>
          <cell r="F83" t="str">
            <v>m</v>
          </cell>
          <cell r="G83">
            <v>213.14000000000001</v>
          </cell>
          <cell r="H83">
            <v>8.11</v>
          </cell>
          <cell r="I83">
            <v>1728.57</v>
          </cell>
          <cell r="J83">
            <v>425187.81999999995</v>
          </cell>
          <cell r="K83">
            <v>3.4334064406427996E-3</v>
          </cell>
          <cell r="L83">
            <v>0.8445377390969826</v>
          </cell>
        </row>
        <row r="84">
          <cell r="A84">
            <v>67</v>
          </cell>
          <cell r="B84" t="str">
            <v>5.3.4</v>
          </cell>
          <cell r="C84" t="str">
            <v>SINAPI</v>
          </cell>
          <cell r="D84">
            <v>92919</v>
          </cell>
          <cell r="E84" t="str">
            <v>Armação de Estruturas de Concreto Armado, Vigas, Pilares, Lajes e Fundações Profundas, Utilizando Aço AÇO CA-50 de 10,0 mm - Montagem e fornecimento</v>
          </cell>
          <cell r="F84" t="str">
            <v>kg</v>
          </cell>
          <cell r="G84">
            <v>145.4</v>
          </cell>
          <cell r="H84">
            <v>11.7</v>
          </cell>
          <cell r="I84">
            <v>1701.18</v>
          </cell>
          <cell r="J84">
            <v>426888.99999999994</v>
          </cell>
          <cell r="K84">
            <v>3.3790025099895973E-3</v>
          </cell>
          <cell r="L84">
            <v>0.84791674160697217</v>
          </cell>
        </row>
        <row r="85">
          <cell r="A85">
            <v>68</v>
          </cell>
          <cell r="B85" t="str">
            <v>13.6.1</v>
          </cell>
          <cell r="C85" t="str">
            <v>SINAPI</v>
          </cell>
          <cell r="D85">
            <v>90443</v>
          </cell>
          <cell r="E85" t="str">
            <v>Rasgo em alvenaria para ramais/ distribuição com diâmetros menores ou iguais a 40 mm</v>
          </cell>
          <cell r="F85" t="str">
            <v>m</v>
          </cell>
          <cell r="G85">
            <v>146.22</v>
          </cell>
          <cell r="H85">
            <v>11.07</v>
          </cell>
          <cell r="I85">
            <v>1618.66</v>
          </cell>
          <cell r="J85">
            <v>428507.65999999992</v>
          </cell>
          <cell r="K85">
            <v>3.2150955235893683E-3</v>
          </cell>
          <cell r="L85">
            <v>0.85113183713056151</v>
          </cell>
        </row>
        <row r="86">
          <cell r="A86">
            <v>69</v>
          </cell>
          <cell r="B86" t="str">
            <v>6.2.4</v>
          </cell>
          <cell r="C86" t="str">
            <v>SINAPI</v>
          </cell>
          <cell r="D86">
            <v>92915</v>
          </cell>
          <cell r="E86" t="str">
            <v>Armação de Estruturas de Concreto Armado, Vigas, Pilares, Lajes e Fundações Profundas, Utilizando Aço AÇO CA-60 de 5,0 mm - Montagem e fornecimento</v>
          </cell>
          <cell r="F86" t="str">
            <v>kg</v>
          </cell>
          <cell r="G86">
            <v>100.5</v>
          </cell>
          <cell r="H86">
            <v>16.100000000000001</v>
          </cell>
          <cell r="I86">
            <v>1618.05</v>
          </cell>
          <cell r="J86">
            <v>430125.7099999999</v>
          </cell>
          <cell r="K86">
            <v>3.2138838989928566E-3</v>
          </cell>
          <cell r="L86">
            <v>0.85434572102955431</v>
          </cell>
        </row>
        <row r="87">
          <cell r="A87">
            <v>70</v>
          </cell>
          <cell r="B87" t="str">
            <v>15.5.1</v>
          </cell>
          <cell r="C87" t="str">
            <v>COMPOSIÇÃO</v>
          </cell>
          <cell r="D87" t="str">
            <v>CPU-25</v>
          </cell>
          <cell r="E87" t="str">
            <v>Quadro de distribuição de energia de embutir, em chapa metálica, para 30 disjuntores termomagnéticos monopolares, com barramento trifásico e neutro, 100A - Fornecimento e instalação</v>
          </cell>
          <cell r="F87" t="str">
            <v>und</v>
          </cell>
          <cell r="G87">
            <v>2</v>
          </cell>
          <cell r="H87">
            <v>802.21</v>
          </cell>
          <cell r="I87">
            <v>1604.42</v>
          </cell>
          <cell r="J87">
            <v>431730.12999999989</v>
          </cell>
          <cell r="K87">
            <v>3.1868110412052279E-3</v>
          </cell>
          <cell r="L87">
            <v>0.85753253207075952</v>
          </cell>
        </row>
        <row r="88">
          <cell r="A88">
            <v>71</v>
          </cell>
          <cell r="B88" t="str">
            <v>14.1.2</v>
          </cell>
          <cell r="C88" t="str">
            <v>SINAPI</v>
          </cell>
          <cell r="D88">
            <v>89849</v>
          </cell>
          <cell r="E88" t="str">
            <v>Tubo PVC, Serie Normal, Esgoto Predial, DN 150 mm, Fornecimento e Instalação em Ramal de Descarga ou Ramal de Esgoto Sanitário</v>
          </cell>
          <cell r="F88" t="str">
            <v>m</v>
          </cell>
          <cell r="G88">
            <v>32.72</v>
          </cell>
          <cell r="H88">
            <v>48.39</v>
          </cell>
          <cell r="I88">
            <v>1583.32</v>
          </cell>
          <cell r="J88">
            <v>433313.4499999999</v>
          </cell>
          <cell r="K88">
            <v>3.1449007477849073E-3</v>
          </cell>
          <cell r="L88">
            <v>0.86067743281854447</v>
          </cell>
        </row>
        <row r="89">
          <cell r="A89">
            <v>72</v>
          </cell>
          <cell r="B89" t="str">
            <v>13.5.2</v>
          </cell>
          <cell r="C89" t="str">
            <v>SINAPI</v>
          </cell>
          <cell r="D89" t="str">
            <v>73970/1</v>
          </cell>
          <cell r="E89" t="str">
            <v>Estrutura metálica de suporte da caixa d'agua - fornecimento e montagem</v>
          </cell>
          <cell r="F89" t="str">
            <v>kg</v>
          </cell>
          <cell r="G89">
            <v>110.07</v>
          </cell>
          <cell r="H89">
            <v>14.05</v>
          </cell>
          <cell r="I89">
            <v>1546.48</v>
          </cell>
          <cell r="J89">
            <v>434859.92999999988</v>
          </cell>
          <cell r="K89">
            <v>3.0717265672349264E-3</v>
          </cell>
          <cell r="L89">
            <v>0.86374915938577934</v>
          </cell>
        </row>
        <row r="90">
          <cell r="A90">
            <v>73</v>
          </cell>
          <cell r="B90" t="str">
            <v>15.3.10</v>
          </cell>
          <cell r="C90" t="str">
            <v>SINAPI</v>
          </cell>
          <cell r="D90">
            <v>92000</v>
          </cell>
          <cell r="E90" t="str">
            <v>Tomada baixa de embutir (1 módulo), 2P+T 10 A, incluindo suporte e placa - fornecimento e instalação.</v>
          </cell>
          <cell r="F90" t="str">
            <v>unid.</v>
          </cell>
          <cell r="G90">
            <v>58</v>
          </cell>
          <cell r="H90">
            <v>25.43</v>
          </cell>
          <cell r="I90">
            <v>1474.94</v>
          </cell>
          <cell r="J90">
            <v>436334.86999999988</v>
          </cell>
          <cell r="K90">
            <v>2.9296288235719069E-3</v>
          </cell>
          <cell r="L90">
            <v>0.86667878820935129</v>
          </cell>
        </row>
        <row r="91">
          <cell r="A91">
            <v>74</v>
          </cell>
          <cell r="B91" t="str">
            <v>8.2.2</v>
          </cell>
          <cell r="C91" t="str">
            <v>TCPO</v>
          </cell>
          <cell r="D91" t="str">
            <v xml:space="preserve">3R 08 72 14 00 00 00 13 12 </v>
          </cell>
          <cell r="E91" t="str">
            <v>Cumeeira de alumínio termoacústica, perfil trapezoidal - Fornecimento e instalação</v>
          </cell>
          <cell r="F91" t="str">
            <v>m</v>
          </cell>
          <cell r="G91">
            <v>18.45</v>
          </cell>
          <cell r="H91">
            <v>79.89</v>
          </cell>
          <cell r="I91">
            <v>1473.97</v>
          </cell>
          <cell r="J91">
            <v>437808.83999999985</v>
          </cell>
          <cell r="K91">
            <v>2.9277021418364704E-3</v>
          </cell>
          <cell r="L91">
            <v>0.86960649035118764</v>
          </cell>
        </row>
        <row r="92">
          <cell r="A92">
            <v>75</v>
          </cell>
          <cell r="B92" t="str">
            <v>14.3.1</v>
          </cell>
          <cell r="C92" t="str">
            <v>SINAPI</v>
          </cell>
          <cell r="D92" t="str">
            <v>74166/1</v>
          </cell>
          <cell r="E92" t="str">
            <v>Caixa de inspeção em concreto pré-moldado dn 60cm com tampa h= 60cm - fornecimento e instalação</v>
          </cell>
          <cell r="F92" t="str">
            <v>und</v>
          </cell>
          <cell r="G92">
            <v>5</v>
          </cell>
          <cell r="H92">
            <v>284.35000000000002</v>
          </cell>
          <cell r="I92">
            <v>1421.75</v>
          </cell>
          <cell r="J92">
            <v>439230.58999999985</v>
          </cell>
          <cell r="K92">
            <v>2.8239791312957532E-3</v>
          </cell>
          <cell r="L92">
            <v>0.87243046948248337</v>
          </cell>
        </row>
        <row r="93">
          <cell r="A93">
            <v>76</v>
          </cell>
          <cell r="B93" t="str">
            <v>16.1.3</v>
          </cell>
          <cell r="C93" t="str">
            <v>SINAPI</v>
          </cell>
          <cell r="D93">
            <v>98297</v>
          </cell>
          <cell r="E93" t="str">
            <v>Cabo UTP 4P Categoria 6, Instalado em Edificação Institucional. Fornecimento e Instalação</v>
          </cell>
          <cell r="F93" t="str">
            <v>m</v>
          </cell>
          <cell r="G93">
            <v>610</v>
          </cell>
          <cell r="H93">
            <v>2.2400000000000002</v>
          </cell>
          <cell r="I93">
            <v>1366.4</v>
          </cell>
          <cell r="J93">
            <v>440596.98999999987</v>
          </cell>
          <cell r="K93">
            <v>2.714039096186051E-3</v>
          </cell>
          <cell r="L93">
            <v>0.87514450857866954</v>
          </cell>
        </row>
        <row r="94">
          <cell r="A94">
            <v>77</v>
          </cell>
          <cell r="B94" t="str">
            <v>9.5.1</v>
          </cell>
          <cell r="C94" t="str">
            <v>SINAPI</v>
          </cell>
          <cell r="D94">
            <v>98689</v>
          </cell>
          <cell r="E94" t="str">
            <v>Soleira em Granito, Largura 15cm, Espessura 2,0cm  - Fornecimento e instalação</v>
          </cell>
          <cell r="F94" t="str">
            <v>m</v>
          </cell>
          <cell r="G94">
            <v>13.800000000000002</v>
          </cell>
          <cell r="H94">
            <v>97.6</v>
          </cell>
          <cell r="I94">
            <v>1346.88</v>
          </cell>
          <cell r="J94">
            <v>441943.86999999988</v>
          </cell>
          <cell r="K94">
            <v>2.6752671090976786E-3</v>
          </cell>
          <cell r="L94">
            <v>0.87781977568776726</v>
          </cell>
        </row>
        <row r="95">
          <cell r="A95">
            <v>78</v>
          </cell>
          <cell r="B95" t="str">
            <v>12.1.1</v>
          </cell>
          <cell r="C95" t="str">
            <v>SINAPI</v>
          </cell>
          <cell r="D95">
            <v>88415</v>
          </cell>
          <cell r="E95" t="str">
            <v>Aplicação manual de Fundo Selador Acrilico em Paredes Externas</v>
          </cell>
          <cell r="F95" t="str">
            <v>m²</v>
          </cell>
          <cell r="G95">
            <v>527.63000000000011</v>
          </cell>
          <cell r="H95">
            <v>2.5499999999999998</v>
          </cell>
          <cell r="I95">
            <v>1345.46</v>
          </cell>
          <cell r="J95">
            <v>443289.3299999999</v>
          </cell>
          <cell r="K95">
            <v>2.672446605938586E-3</v>
          </cell>
          <cell r="L95">
            <v>0.88049222229370583</v>
          </cell>
        </row>
        <row r="96">
          <cell r="A96">
            <v>79</v>
          </cell>
          <cell r="B96" t="str">
            <v>5.3.7</v>
          </cell>
          <cell r="C96" t="str">
            <v>SINAPI</v>
          </cell>
          <cell r="D96">
            <v>92917</v>
          </cell>
          <cell r="E96" t="str">
            <v>Armação de Estruturas de Concreto Armado, Vigas, Pilares, Lajes e Fundações Profundas, Utilizando Aço AÇO CA-50 de 8,0 mm - Montagem e fornecimento</v>
          </cell>
          <cell r="F96" t="str">
            <v>kg</v>
          </cell>
          <cell r="G96">
            <v>90.9</v>
          </cell>
          <cell r="H96">
            <v>14.26</v>
          </cell>
          <cell r="I96">
            <v>1296.23</v>
          </cell>
          <cell r="J96">
            <v>444585.55999999988</v>
          </cell>
          <cell r="K96">
            <v>2.5746625421906063E-3</v>
          </cell>
          <cell r="L96">
            <v>0.88306688483589646</v>
          </cell>
        </row>
        <row r="97">
          <cell r="A97">
            <v>80</v>
          </cell>
          <cell r="B97" t="str">
            <v>5.4.4</v>
          </cell>
          <cell r="C97" t="str">
            <v>SINAPI</v>
          </cell>
          <cell r="D97">
            <v>94965</v>
          </cell>
          <cell r="E97" t="str">
            <v>Concreto Fck = 25 MPA, Traço 1:2,3:2,7, Preparo Mecânico com Betoneira 400 L - Vigas Baldrames</v>
          </cell>
          <cell r="F97" t="str">
            <v>m³</v>
          </cell>
          <cell r="G97">
            <v>2.46</v>
          </cell>
          <cell r="H97">
            <v>514.14</v>
          </cell>
          <cell r="I97">
            <v>1264.78</v>
          </cell>
          <cell r="J97">
            <v>445850.33999999991</v>
          </cell>
          <cell r="K97">
            <v>2.5121943560261952E-3</v>
          </cell>
          <cell r="L97">
            <v>0.88557907919192269</v>
          </cell>
        </row>
        <row r="98">
          <cell r="A98">
            <v>81</v>
          </cell>
          <cell r="B98" t="str">
            <v>11.3.1</v>
          </cell>
          <cell r="C98" t="str">
            <v>SINAPI</v>
          </cell>
          <cell r="D98">
            <v>93182</v>
          </cell>
          <cell r="E98" t="str">
            <v xml:space="preserve">Verga pré-moldada para janelas com até de 1,5m de vão. </v>
          </cell>
          <cell r="F98" t="str">
            <v>m</v>
          </cell>
          <cell r="G98">
            <v>40.9</v>
          </cell>
          <cell r="H98">
            <v>29.81</v>
          </cell>
          <cell r="I98">
            <v>1219.23</v>
          </cell>
          <cell r="J98">
            <v>447069.56999999989</v>
          </cell>
          <cell r="K98">
            <v>2.4217197652538925E-3</v>
          </cell>
          <cell r="L98">
            <v>0.88800079895717654</v>
          </cell>
        </row>
        <row r="99">
          <cell r="A99">
            <v>82</v>
          </cell>
          <cell r="B99" t="str">
            <v>13.8.2</v>
          </cell>
          <cell r="C99" t="str">
            <v>COMPOSIÇÃO</v>
          </cell>
          <cell r="D99" t="str">
            <v>CPU-48</v>
          </cell>
          <cell r="E99" t="str">
            <v>Lavatório de louça de embutir (cuba), com torneira de pressão e acessórios - fornecimento e instalação</v>
          </cell>
          <cell r="F99" t="str">
            <v>und</v>
          </cell>
          <cell r="G99">
            <v>3</v>
          </cell>
          <cell r="H99">
            <v>406.09</v>
          </cell>
          <cell r="I99">
            <v>1218.27</v>
          </cell>
          <cell r="J99">
            <v>448287.83999999991</v>
          </cell>
          <cell r="K99">
            <v>2.4198129462167594E-3</v>
          </cell>
          <cell r="L99">
            <v>0.89042061190339328</v>
          </cell>
        </row>
        <row r="100">
          <cell r="A100">
            <v>83</v>
          </cell>
          <cell r="B100" t="str">
            <v>11.3.4</v>
          </cell>
          <cell r="C100" t="str">
            <v>SINAPI</v>
          </cell>
          <cell r="D100">
            <v>93194</v>
          </cell>
          <cell r="E100" t="str">
            <v>Contraverga pré-moldada para vãos de até 1,5 m de comprimento.</v>
          </cell>
          <cell r="F100" t="str">
            <v>m</v>
          </cell>
          <cell r="G100">
            <v>40.9</v>
          </cell>
          <cell r="H100">
            <v>29.45</v>
          </cell>
          <cell r="I100">
            <v>1204.51</v>
          </cell>
          <cell r="J100">
            <v>449492.34999999992</v>
          </cell>
          <cell r="K100">
            <v>2.3924818733511853E-3</v>
          </cell>
          <cell r="L100">
            <v>0.89281309377674456</v>
          </cell>
        </row>
        <row r="101">
          <cell r="A101">
            <v>84</v>
          </cell>
          <cell r="B101" t="str">
            <v>15.5.2</v>
          </cell>
          <cell r="C101" t="str">
            <v>COMPOSIÇÃO</v>
          </cell>
          <cell r="D101" t="str">
            <v>CPU-26</v>
          </cell>
          <cell r="E101" t="str">
            <v>Quadro de distribuição de energia de embutir, em chapa metálica, para 40 disjuntores termomagnéticos monopolares, com barramento trifásico e neutro, 225A - Fornecimento e instalação</v>
          </cell>
          <cell r="F101" t="str">
            <v>und</v>
          </cell>
          <cell r="G101">
            <v>1</v>
          </cell>
          <cell r="H101">
            <v>1187.7</v>
          </cell>
          <cell r="I101">
            <v>1187.7</v>
          </cell>
          <cell r="J101">
            <v>450680.04999999993</v>
          </cell>
          <cell r="K101">
            <v>2.3590926775030538E-3</v>
          </cell>
          <cell r="L101">
            <v>0.89517218645424756</v>
          </cell>
        </row>
        <row r="102">
          <cell r="A102">
            <v>85</v>
          </cell>
          <cell r="B102" t="str">
            <v>15.2.3</v>
          </cell>
          <cell r="C102" t="str">
            <v>SINAPI</v>
          </cell>
          <cell r="D102">
            <v>91930</v>
          </cell>
          <cell r="E102" t="str">
            <v>Cabo de cobre flexível isolado, 6,0mm² anti-chama - 450/750V - fornecimento e instalação</v>
          </cell>
          <cell r="F102" t="str">
            <v>m</v>
          </cell>
          <cell r="G102">
            <v>150</v>
          </cell>
          <cell r="H102">
            <v>7.02</v>
          </cell>
          <cell r="I102">
            <v>1053</v>
          </cell>
          <cell r="J102">
            <v>451733.04999999993</v>
          </cell>
          <cell r="K102">
            <v>2.0915421313553216E-3</v>
          </cell>
          <cell r="L102">
            <v>0.89726372858560288</v>
          </cell>
        </row>
        <row r="103">
          <cell r="A103">
            <v>86</v>
          </cell>
          <cell r="B103" t="str">
            <v>3.1.2</v>
          </cell>
          <cell r="C103" t="str">
            <v>SINAPI</v>
          </cell>
          <cell r="D103">
            <v>97650</v>
          </cell>
          <cell r="E103" t="str">
            <v>Remoção de trama de madeira para cobertura, de forma manual, sem reaproveitamento.</v>
          </cell>
          <cell r="F103" t="str">
            <v>m²</v>
          </cell>
          <cell r="G103">
            <v>159.47</v>
          </cell>
          <cell r="H103">
            <v>6.5</v>
          </cell>
          <cell r="I103">
            <v>1036.56</v>
          </cell>
          <cell r="J103">
            <v>452769.60999999993</v>
          </cell>
          <cell r="K103">
            <v>2.0588878553444178E-3</v>
          </cell>
          <cell r="L103">
            <v>0.89932261644094735</v>
          </cell>
        </row>
        <row r="104">
          <cell r="A104">
            <v>87</v>
          </cell>
          <cell r="B104" t="str">
            <v>15.1.4</v>
          </cell>
          <cell r="C104" t="str">
            <v>SINAPI</v>
          </cell>
          <cell r="D104">
            <v>93011</v>
          </cell>
          <cell r="E104" t="str">
            <v xml:space="preserve">Eletroduto rígido roscável, pvc, dn 85 mm (3") - fornecimento e instalação. </v>
          </cell>
          <cell r="F104" t="str">
            <v>m</v>
          </cell>
          <cell r="G104">
            <v>30</v>
          </cell>
          <cell r="H104">
            <v>33.68</v>
          </cell>
          <cell r="I104">
            <v>1010.4</v>
          </cell>
          <cell r="J104">
            <v>453780.00999999995</v>
          </cell>
          <cell r="K104">
            <v>2.006927036582542E-3</v>
          </cell>
          <cell r="L104">
            <v>0.90132954347752992</v>
          </cell>
        </row>
        <row r="105">
          <cell r="A105">
            <v>88</v>
          </cell>
          <cell r="B105" t="str">
            <v>15.5.3</v>
          </cell>
          <cell r="C105" t="str">
            <v>COMPOSIÇÃO</v>
          </cell>
          <cell r="D105" t="str">
            <v>CPU-27</v>
          </cell>
          <cell r="E105" t="str">
            <v>Quadro de distribuição de energia de embutir, em chapa metálica, para 42 disjuntores termomagnéticos monopolares, com barramento trifásico e neutro, 150A - Fornecimento e instalação</v>
          </cell>
          <cell r="F105" t="str">
            <v>und</v>
          </cell>
          <cell r="G105">
            <v>1</v>
          </cell>
          <cell r="H105">
            <v>993.75</v>
          </cell>
          <cell r="I105">
            <v>993.75</v>
          </cell>
          <cell r="J105">
            <v>454773.75999999995</v>
          </cell>
          <cell r="K105">
            <v>1.9738556439072657E-3</v>
          </cell>
          <cell r="L105">
            <v>0.9033033991214372</v>
          </cell>
        </row>
        <row r="106">
          <cell r="A106">
            <v>89</v>
          </cell>
          <cell r="B106" t="str">
            <v>15.8.3</v>
          </cell>
          <cell r="C106" t="str">
            <v>COMPOSIÇÃO</v>
          </cell>
          <cell r="D106" t="str">
            <v>CPU-33</v>
          </cell>
          <cell r="E106" t="str">
            <v>Cabo de cobre nu 50 mm² - fornecimento e instalação</v>
          </cell>
          <cell r="F106" t="str">
            <v>m</v>
          </cell>
          <cell r="G106">
            <v>20</v>
          </cell>
          <cell r="H106">
            <v>47.18</v>
          </cell>
          <cell r="I106">
            <v>943.6</v>
          </cell>
          <cell r="J106">
            <v>455717.35999999993</v>
          </cell>
          <cell r="K106">
            <v>1.8742442119153669E-3</v>
          </cell>
          <cell r="L106">
            <v>0.90517764333335249</v>
          </cell>
        </row>
        <row r="107">
          <cell r="A107">
            <v>90</v>
          </cell>
          <cell r="B107" t="str">
            <v>13.3.1</v>
          </cell>
          <cell r="C107" t="str">
            <v>SINAPI</v>
          </cell>
          <cell r="D107">
            <v>89987</v>
          </cell>
          <cell r="E107" t="str">
            <v xml:space="preserve">Registro de gaveta bruto, latão, roscável, 3/4", com acabamento e canopla cromados. Fornecido e instalado em ramal de água. </v>
          </cell>
          <cell r="F107" t="str">
            <v>und</v>
          </cell>
          <cell r="G107">
            <v>13</v>
          </cell>
          <cell r="H107">
            <v>72.11</v>
          </cell>
          <cell r="I107">
            <v>937.43</v>
          </cell>
          <cell r="J107">
            <v>456654.78999999992</v>
          </cell>
          <cell r="K107">
            <v>1.8619889270621263E-3</v>
          </cell>
          <cell r="L107">
            <v>0.90703963226041462</v>
          </cell>
        </row>
        <row r="108">
          <cell r="A108">
            <v>91</v>
          </cell>
          <cell r="B108" t="str">
            <v>5.4.3</v>
          </cell>
          <cell r="C108" t="str">
            <v>SINAPI</v>
          </cell>
          <cell r="D108">
            <v>92873</v>
          </cell>
          <cell r="E108" t="str">
            <v>Lançamento com Uso de Baldes, Andesamento e Acabamento de Concreto em Estrturas</v>
          </cell>
          <cell r="F108" t="str">
            <v>m³</v>
          </cell>
          <cell r="G108">
            <v>4.74</v>
          </cell>
          <cell r="H108">
            <v>194.88</v>
          </cell>
          <cell r="I108">
            <v>923.73</v>
          </cell>
          <cell r="J108">
            <v>457578.5199999999</v>
          </cell>
          <cell r="K108">
            <v>1.8347770303863734E-3</v>
          </cell>
          <cell r="L108">
            <v>0.90887440929080099</v>
          </cell>
        </row>
        <row r="109">
          <cell r="A109">
            <v>92</v>
          </cell>
          <cell r="B109" t="str">
            <v>13.8.5</v>
          </cell>
          <cell r="C109" t="str">
            <v>SINAPI</v>
          </cell>
          <cell r="D109">
            <v>86919</v>
          </cell>
          <cell r="E109" t="str">
            <v xml:space="preserve">Tanque de louça branca com coluna, 30l ou equivalente, incluso sifão flexível em PVC, válvula metálica e torneira de metal cromado padrão médio - fornecimento e instalação. </v>
          </cell>
          <cell r="F109" t="str">
            <v>und</v>
          </cell>
          <cell r="G109">
            <v>1</v>
          </cell>
          <cell r="H109">
            <v>893.37</v>
          </cell>
          <cell r="I109">
            <v>893.37</v>
          </cell>
          <cell r="J109">
            <v>458471.8899999999</v>
          </cell>
          <cell r="K109">
            <v>1.7744738783370404E-3</v>
          </cell>
          <cell r="L109">
            <v>0.91064888316913795</v>
          </cell>
        </row>
        <row r="110">
          <cell r="A110">
            <v>93</v>
          </cell>
          <cell r="B110" t="str">
            <v>3.1.3</v>
          </cell>
          <cell r="C110" t="str">
            <v>SINAPI</v>
          </cell>
          <cell r="D110">
            <v>97655</v>
          </cell>
          <cell r="E110" t="str">
            <v>Remoção de trama metálica para cobertura, de forma manual, sem reaproveitamento.</v>
          </cell>
          <cell r="F110" t="str">
            <v>m²</v>
          </cell>
          <cell r="G110">
            <v>47.63</v>
          </cell>
          <cell r="H110">
            <v>18.36</v>
          </cell>
          <cell r="I110">
            <v>874.49</v>
          </cell>
          <cell r="J110">
            <v>459346.37999999989</v>
          </cell>
          <cell r="K110">
            <v>1.7369731039400904E-3</v>
          </cell>
          <cell r="L110">
            <v>0.912385856273078</v>
          </cell>
        </row>
        <row r="111">
          <cell r="A111">
            <v>94</v>
          </cell>
          <cell r="B111" t="str">
            <v>13.5.1</v>
          </cell>
          <cell r="C111" t="str">
            <v>SINAPI</v>
          </cell>
          <cell r="D111">
            <v>88503</v>
          </cell>
          <cell r="E111" t="str">
            <v>Caixa D'Agua em Polietileno, 1000 Litros, com Acessórios - fornecimento e instalação</v>
          </cell>
          <cell r="F111" t="str">
            <v>und.</v>
          </cell>
          <cell r="G111">
            <v>1</v>
          </cell>
          <cell r="H111">
            <v>865.5</v>
          </cell>
          <cell r="I111">
            <v>865.5</v>
          </cell>
          <cell r="J111">
            <v>460211.87999999989</v>
          </cell>
          <cell r="K111">
            <v>1.7191165381652714E-3</v>
          </cell>
          <cell r="L111">
            <v>0.91410497281124337</v>
          </cell>
        </row>
        <row r="112">
          <cell r="A112">
            <v>95</v>
          </cell>
          <cell r="B112" t="str">
            <v>10.1.4</v>
          </cell>
          <cell r="C112" t="str">
            <v>SINAPI</v>
          </cell>
          <cell r="D112">
            <v>98561</v>
          </cell>
          <cell r="E112" t="str">
            <v xml:space="preserve">Impermeabilização de paredes com argamassa de cimento e areia, com aditivo impermeabilizante, e = 2cm. </v>
          </cell>
          <cell r="F112" t="str">
            <v>m²</v>
          </cell>
          <cell r="G112">
            <v>20.94</v>
          </cell>
          <cell r="H112">
            <v>40.229999999999997</v>
          </cell>
          <cell r="I112">
            <v>842.42</v>
          </cell>
          <cell r="J112">
            <v>461054.29999999987</v>
          </cell>
          <cell r="K112">
            <v>1.6732734304808641E-3</v>
          </cell>
          <cell r="L112">
            <v>0.9157782462417241</v>
          </cell>
        </row>
        <row r="113">
          <cell r="A113">
            <v>96</v>
          </cell>
          <cell r="B113" t="str">
            <v>3.1.17</v>
          </cell>
          <cell r="C113" t="str">
            <v>SINAPI</v>
          </cell>
          <cell r="D113">
            <v>97639</v>
          </cell>
          <cell r="E113" t="str">
            <v>Demolição de piso de concreto/ calçada.</v>
          </cell>
          <cell r="F113" t="str">
            <v>m²</v>
          </cell>
          <cell r="G113">
            <v>47.86</v>
          </cell>
          <cell r="H113">
            <v>17.579999999999998</v>
          </cell>
          <cell r="I113">
            <v>841.38</v>
          </cell>
          <cell r="J113">
            <v>461895.67999999988</v>
          </cell>
          <cell r="K113">
            <v>1.6712077098573032E-3</v>
          </cell>
          <cell r="L113">
            <v>0.91744945395158151</v>
          </cell>
        </row>
        <row r="114">
          <cell r="A114">
            <v>97</v>
          </cell>
          <cell r="B114" t="str">
            <v>5.1.3</v>
          </cell>
          <cell r="C114" t="str">
            <v>SINAPI</v>
          </cell>
          <cell r="D114">
            <v>96995</v>
          </cell>
          <cell r="E114" t="str">
            <v>Reaterro de valas com compactação manual.</v>
          </cell>
          <cell r="F114" t="str">
            <v>m³</v>
          </cell>
          <cell r="G114">
            <v>17.61</v>
          </cell>
          <cell r="H114">
            <v>47.57</v>
          </cell>
          <cell r="I114">
            <v>837.71</v>
          </cell>
          <cell r="J114">
            <v>462733.3899999999</v>
          </cell>
          <cell r="K114">
            <v>1.6639180995799301E-3</v>
          </cell>
          <cell r="L114">
            <v>0.91911337205116139</v>
          </cell>
        </row>
        <row r="115">
          <cell r="A115">
            <v>98</v>
          </cell>
          <cell r="B115" t="str">
            <v>5.3.1</v>
          </cell>
          <cell r="C115" t="str">
            <v>SINAPI</v>
          </cell>
          <cell r="D115">
            <v>92915</v>
          </cell>
          <cell r="E115" t="str">
            <v>Armação de Estruturas de Concreto Armado, Vigas, Pilares, Lajes e Fundações Profundas, Utilizando Aço AÇO CA-60 de 5,0 mm - Montagem e fornecimento</v>
          </cell>
          <cell r="F115" t="str">
            <v>kg</v>
          </cell>
          <cell r="G115">
            <v>51.099999999999994</v>
          </cell>
          <cell r="H115">
            <v>16.100000000000001</v>
          </cell>
          <cell r="I115">
            <v>822.71</v>
          </cell>
          <cell r="J115">
            <v>463556.09999999992</v>
          </cell>
          <cell r="K115">
            <v>1.6341240521247262E-3</v>
          </cell>
          <cell r="L115">
            <v>0.92074749610328621</v>
          </cell>
        </row>
        <row r="116">
          <cell r="A116">
            <v>99</v>
          </cell>
          <cell r="B116" t="str">
            <v>3.1.4</v>
          </cell>
          <cell r="C116" t="str">
            <v>SINAPI</v>
          </cell>
          <cell r="D116">
            <v>97652</v>
          </cell>
          <cell r="E116" t="str">
            <v xml:space="preserve">Remoção de tesouras de madeira, com vão maior ou igual a 8m, de forma manual, sem reaproveitamento. </v>
          </cell>
          <cell r="F116" t="str">
            <v>unid</v>
          </cell>
          <cell r="G116">
            <v>5</v>
          </cell>
          <cell r="H116">
            <v>163.12</v>
          </cell>
          <cell r="I116">
            <v>815.6</v>
          </cell>
          <cell r="J116">
            <v>464371.6999999999</v>
          </cell>
          <cell r="K116">
            <v>1.6200016736309594E-3</v>
          </cell>
          <cell r="L116">
            <v>0.92236749777691707</v>
          </cell>
        </row>
        <row r="117">
          <cell r="A117">
            <v>100</v>
          </cell>
          <cell r="B117" t="str">
            <v>6.3.2</v>
          </cell>
          <cell r="C117" t="str">
            <v>SINAPI</v>
          </cell>
          <cell r="D117">
            <v>92873</v>
          </cell>
          <cell r="E117" t="str">
            <v>Lançamento com Uso de Baldes, Andesamento e Acabamento de Concreto em Estrturas</v>
          </cell>
          <cell r="F117" t="str">
            <v>m³</v>
          </cell>
          <cell r="G117">
            <v>4.16</v>
          </cell>
          <cell r="H117">
            <v>194.88</v>
          </cell>
          <cell r="I117">
            <v>810.7</v>
          </cell>
          <cell r="J117">
            <v>465182.39999999991</v>
          </cell>
          <cell r="K117">
            <v>1.6102689514622594E-3</v>
          </cell>
          <cell r="L117">
            <v>0.92397776672837939</v>
          </cell>
        </row>
        <row r="118">
          <cell r="A118">
            <v>101</v>
          </cell>
          <cell r="B118" t="str">
            <v>14.1.4</v>
          </cell>
          <cell r="C118" t="str">
            <v>SINAPI</v>
          </cell>
          <cell r="D118">
            <v>89357</v>
          </cell>
          <cell r="E118" t="str">
            <v>Tubo, PVC, Soldavel, DN 32mm, Instalado em Ramal ou Sub Ramal de Agua - Fornecimento e Instalação</v>
          </cell>
          <cell r="F118" t="str">
            <v>m</v>
          </cell>
          <cell r="G118">
            <v>30.7</v>
          </cell>
          <cell r="H118">
            <v>26.1</v>
          </cell>
          <cell r="I118">
            <v>801.27</v>
          </cell>
          <cell r="J118">
            <v>465983.66999999993</v>
          </cell>
          <cell r="K118">
            <v>1.5915384269620878E-3</v>
          </cell>
          <cell r="L118">
            <v>0.92556930515534153</v>
          </cell>
        </row>
        <row r="119">
          <cell r="A119">
            <v>102</v>
          </cell>
          <cell r="B119" t="str">
            <v>15.3.11</v>
          </cell>
          <cell r="C119" t="str">
            <v>SINAPI</v>
          </cell>
          <cell r="D119">
            <v>91996</v>
          </cell>
          <cell r="E119" t="str">
            <v>Tomada média de embutir (1 módulo), 2P+T 10 A, incluindo suporte e placa - fornecimento e instalação.</v>
          </cell>
          <cell r="F119" t="str">
            <v>unid.</v>
          </cell>
          <cell r="G119">
            <v>28</v>
          </cell>
          <cell r="H119">
            <v>28.53</v>
          </cell>
          <cell r="I119">
            <v>798.84</v>
          </cell>
          <cell r="J119">
            <v>466782.50999999995</v>
          </cell>
          <cell r="K119">
            <v>1.5867117912743449E-3</v>
          </cell>
          <cell r="L119">
            <v>0.92715601694661587</v>
          </cell>
        </row>
        <row r="120">
          <cell r="A120">
            <v>103</v>
          </cell>
          <cell r="B120" t="str">
            <v>15.4.3</v>
          </cell>
          <cell r="C120" t="str">
            <v>TCPO</v>
          </cell>
          <cell r="D120" t="str">
            <v>3R 27 29 00 00 00 00 46 17</v>
          </cell>
          <cell r="E120" t="str">
            <v>Disjuntor DIN bipolar termomagnético de 16 A em quadro de distribuição  - fornecimento e instalação.</v>
          </cell>
          <cell r="F120" t="str">
            <v>unid.</v>
          </cell>
          <cell r="G120">
            <v>10</v>
          </cell>
          <cell r="H120">
            <v>76.3</v>
          </cell>
          <cell r="I120">
            <v>763</v>
          </cell>
          <cell r="J120">
            <v>467545.50999999995</v>
          </cell>
          <cell r="K120">
            <v>1.5155238805547107E-3</v>
          </cell>
          <cell r="L120">
            <v>0.92867154082717063</v>
          </cell>
        </row>
        <row r="121">
          <cell r="A121">
            <v>104</v>
          </cell>
          <cell r="B121" t="str">
            <v>6.3.4</v>
          </cell>
          <cell r="C121" t="str">
            <v>SINAPI</v>
          </cell>
          <cell r="D121">
            <v>92873</v>
          </cell>
          <cell r="E121" t="str">
            <v>Lançamento com Uso de Baldes, Andesamento e Acabamento de Concreto em Estrturas</v>
          </cell>
          <cell r="F121" t="str">
            <v>m³</v>
          </cell>
          <cell r="G121">
            <v>3.91</v>
          </cell>
          <cell r="H121">
            <v>194.88</v>
          </cell>
          <cell r="I121">
            <v>761.98</v>
          </cell>
          <cell r="J121">
            <v>468307.48999999993</v>
          </cell>
          <cell r="K121">
            <v>1.5134978853277568E-3</v>
          </cell>
          <cell r="L121">
            <v>0.93018503871249836</v>
          </cell>
        </row>
        <row r="122">
          <cell r="A122">
            <v>105</v>
          </cell>
          <cell r="B122" t="str">
            <v>16.2.2</v>
          </cell>
          <cell r="C122" t="str">
            <v>COMPOSIÇÃO</v>
          </cell>
          <cell r="D122" t="str">
            <v>CPU-22</v>
          </cell>
          <cell r="E122" t="str">
            <v>Tomada RJ45, CAT 6, com placa 2x4", 2 módulos - fornecimento e instalação.</v>
          </cell>
          <cell r="F122" t="str">
            <v>unid.</v>
          </cell>
          <cell r="G122">
            <v>11</v>
          </cell>
          <cell r="H122">
            <v>68.88</v>
          </cell>
          <cell r="I122">
            <v>757.68</v>
          </cell>
          <cell r="J122">
            <v>469065.16999999993</v>
          </cell>
          <cell r="K122">
            <v>1.5049569250572649E-3</v>
          </cell>
          <cell r="L122">
            <v>0.93168999563755561</v>
          </cell>
        </row>
        <row r="123">
          <cell r="A123">
            <v>106</v>
          </cell>
          <cell r="B123" t="str">
            <v>15.7.1</v>
          </cell>
          <cell r="C123" t="str">
            <v>SINAPI</v>
          </cell>
          <cell r="D123">
            <v>97887</v>
          </cell>
          <cell r="E123" t="str">
            <v xml:space="preserve">Caixa enterrada elétrica retangular, em alvenaria com tijolos cerâmicos maciços, fundo com brita, dimensões internas: 0,4x0,4x0,4 m. </v>
          </cell>
          <cell r="F123" t="str">
            <v>unid.</v>
          </cell>
          <cell r="G123">
            <v>3</v>
          </cell>
          <cell r="H123">
            <v>246.53</v>
          </cell>
          <cell r="I123">
            <v>739.59</v>
          </cell>
          <cell r="J123">
            <v>469804.75999999995</v>
          </cell>
          <cell r="K123">
            <v>1.4690253038262889E-3</v>
          </cell>
          <cell r="L123">
            <v>0.93315902094138192</v>
          </cell>
        </row>
        <row r="124">
          <cell r="A124">
            <v>107</v>
          </cell>
          <cell r="B124" t="str">
            <v>5.1.4</v>
          </cell>
          <cell r="C124" t="str">
            <v>SINAPI</v>
          </cell>
          <cell r="D124" t="str">
            <v>73965/9</v>
          </cell>
          <cell r="E124" t="str">
            <v>Escavação manual de valas até 1,5m.</v>
          </cell>
          <cell r="F124" t="str">
            <v>m³</v>
          </cell>
          <cell r="G124">
            <v>3.71</v>
          </cell>
          <cell r="H124">
            <v>198.35</v>
          </cell>
          <cell r="I124">
            <v>735.88</v>
          </cell>
          <cell r="J124">
            <v>470540.63999999996</v>
          </cell>
          <cell r="K124">
            <v>1.4616562427557018E-3</v>
          </cell>
          <cell r="L124">
            <v>0.93462067718413766</v>
          </cell>
        </row>
        <row r="125">
          <cell r="A125">
            <v>108</v>
          </cell>
          <cell r="B125" t="str">
            <v>15.6.4</v>
          </cell>
          <cell r="C125" t="str">
            <v>COMPOSIÇÃO</v>
          </cell>
          <cell r="D125" t="str">
            <v>CPU-45</v>
          </cell>
          <cell r="E125" t="str">
            <v>Luminária LED refletor retangular bivolt, luz branca, 20 W - fornecimento e instalação</v>
          </cell>
          <cell r="F125" t="str">
            <v>unid.</v>
          </cell>
          <cell r="G125">
            <v>11</v>
          </cell>
          <cell r="H125">
            <v>66.37</v>
          </cell>
          <cell r="I125">
            <v>730.07</v>
          </cell>
          <cell r="J125">
            <v>471270.70999999996</v>
          </cell>
          <cell r="K125">
            <v>1.4501160150413861E-3</v>
          </cell>
          <cell r="L125">
            <v>0.93607079319917907</v>
          </cell>
        </row>
        <row r="126">
          <cell r="A126">
            <v>109</v>
          </cell>
          <cell r="B126" t="str">
            <v>15.6.1</v>
          </cell>
          <cell r="C126" t="str">
            <v>COMPOSIÇÃO</v>
          </cell>
          <cell r="D126" t="str">
            <v>CPU-43</v>
          </cell>
          <cell r="E126" t="str">
            <v>Luminária tipo plafon, de sobrepor, com 01 lâmpada de LED 20W, fornecimento e instalação</v>
          </cell>
          <cell r="F126" t="str">
            <v>unid.</v>
          </cell>
          <cell r="G126">
            <v>9</v>
          </cell>
          <cell r="H126">
            <v>81.069999999999993</v>
          </cell>
          <cell r="I126">
            <v>729.63</v>
          </cell>
          <cell r="J126">
            <v>472000.33999999997</v>
          </cell>
          <cell r="K126">
            <v>1.4492420563160335E-3</v>
          </cell>
          <cell r="L126">
            <v>0.9375200352554951</v>
          </cell>
        </row>
        <row r="127">
          <cell r="A127">
            <v>110</v>
          </cell>
          <cell r="B127" t="str">
            <v>13.1.3</v>
          </cell>
          <cell r="C127" t="str">
            <v>SINAPI</v>
          </cell>
          <cell r="D127">
            <v>89357</v>
          </cell>
          <cell r="E127" t="str">
            <v>Tubo, PVC, Soldavel, DN 32mm, Instalado em Ramal ou Sub Ramal de Agua - Fornecimento e Instalação</v>
          </cell>
          <cell r="F127" t="str">
            <v>m</v>
          </cell>
          <cell r="G127">
            <v>27.76</v>
          </cell>
          <cell r="H127">
            <v>26.1</v>
          </cell>
          <cell r="I127">
            <v>724.54</v>
          </cell>
          <cell r="J127">
            <v>472724.87999999995</v>
          </cell>
          <cell r="K127">
            <v>1.4391319428795676E-3</v>
          </cell>
          <cell r="L127">
            <v>0.93895916719837458</v>
          </cell>
        </row>
        <row r="128">
          <cell r="A128">
            <v>111</v>
          </cell>
          <cell r="B128" t="str">
            <v>8.3.2</v>
          </cell>
          <cell r="C128" t="str">
            <v>SINAPI</v>
          </cell>
          <cell r="D128">
            <v>94231</v>
          </cell>
          <cell r="E128" t="str">
            <v>Rufo em Chapa de Aço Galvanizado Nº 24 , Desenvolvimento de 25 cm Incluso Transporte Vertical - Fornecimento e instalação</v>
          </cell>
          <cell r="F128" t="str">
            <v>m</v>
          </cell>
          <cell r="G128">
            <v>15.43</v>
          </cell>
          <cell r="H128">
            <v>46.37</v>
          </cell>
          <cell r="I128">
            <v>715.49</v>
          </cell>
          <cell r="J128">
            <v>473440.36999999994</v>
          </cell>
          <cell r="K128">
            <v>1.4211562009149277E-3</v>
          </cell>
          <cell r="L128">
            <v>0.94038032339928956</v>
          </cell>
        </row>
        <row r="129">
          <cell r="A129">
            <v>112</v>
          </cell>
          <cell r="B129" t="str">
            <v>5.3.6</v>
          </cell>
          <cell r="C129" t="str">
            <v>SINAPI</v>
          </cell>
          <cell r="D129">
            <v>92915</v>
          </cell>
          <cell r="E129" t="str">
            <v>Armação de Estruturas de Concreto Armado, Vigas, Pilares, Lajes e Fundações Profundas, Utilizando Aço AÇO CA-60 de 5,0 mm - Montagem e fornecimento</v>
          </cell>
          <cell r="F129" t="str">
            <v>kg</v>
          </cell>
          <cell r="G129">
            <v>44.3</v>
          </cell>
          <cell r="H129">
            <v>16.100000000000001</v>
          </cell>
          <cell r="I129">
            <v>713.23</v>
          </cell>
          <cell r="J129">
            <v>474153.59999999992</v>
          </cell>
          <cell r="K129">
            <v>1.4166672310983437E-3</v>
          </cell>
          <cell r="L129">
            <v>0.9417969906303878</v>
          </cell>
        </row>
        <row r="130">
          <cell r="A130">
            <v>113</v>
          </cell>
          <cell r="B130" t="str">
            <v>15.3.2</v>
          </cell>
          <cell r="C130" t="str">
            <v>SINAPI</v>
          </cell>
          <cell r="D130">
            <v>91941</v>
          </cell>
          <cell r="E130" t="str">
            <v>Caixa retangular 4" x 2" baixa (0,30 m do piso), PVC, instalada em parede - fornecimento e instalação. </v>
          </cell>
          <cell r="F130" t="str">
            <v>unid.</v>
          </cell>
          <cell r="G130">
            <v>80</v>
          </cell>
          <cell r="H130">
            <v>8.7200000000000006</v>
          </cell>
          <cell r="I130">
            <v>697.6</v>
          </cell>
          <cell r="J130">
            <v>474851.1999999999</v>
          </cell>
          <cell r="K130">
            <v>1.3856218336500213E-3</v>
          </cell>
          <cell r="L130">
            <v>0.94318261246403778</v>
          </cell>
        </row>
        <row r="131">
          <cell r="A131">
            <v>114</v>
          </cell>
          <cell r="B131" t="str">
            <v>15.4.11</v>
          </cell>
          <cell r="C131" t="str">
            <v>COMPOSIÇÃO</v>
          </cell>
          <cell r="D131" t="str">
            <v>CPU-23</v>
          </cell>
          <cell r="E131" t="str">
            <v>Dispositivo DPS, classe II, 01 Pólo, 175V, 8kA - Fornecimento e Instalação</v>
          </cell>
          <cell r="F131" t="str">
            <v>unid.</v>
          </cell>
          <cell r="G131">
            <v>8</v>
          </cell>
          <cell r="H131">
            <v>86.9</v>
          </cell>
          <cell r="I131">
            <v>695.2</v>
          </cell>
          <cell r="J131">
            <v>475546.39999999991</v>
          </cell>
          <cell r="K131">
            <v>1.3808547860571887E-3</v>
          </cell>
          <cell r="L131">
            <v>0.94456346725009499</v>
          </cell>
        </row>
        <row r="132">
          <cell r="A132">
            <v>115</v>
          </cell>
          <cell r="B132" t="str">
            <v>5.3.3</v>
          </cell>
          <cell r="C132" t="str">
            <v>SINAPI</v>
          </cell>
          <cell r="D132">
            <v>92917</v>
          </cell>
          <cell r="E132" t="str">
            <v>Armação de Estruturas de Concreto Armado, Vigas, Pilares, Lajes e Fundações Profundas, Utilizando Aço AÇO CA-50 de 8,0 mm - Montagem e fornecimento</v>
          </cell>
          <cell r="F132" t="str">
            <v>kg</v>
          </cell>
          <cell r="G132">
            <v>48.1</v>
          </cell>
          <cell r="H132">
            <v>14.26</v>
          </cell>
          <cell r="I132">
            <v>685.91</v>
          </cell>
          <cell r="J132">
            <v>476232.30999999988</v>
          </cell>
          <cell r="K132">
            <v>1.3624023393332655E-3</v>
          </cell>
          <cell r="L132">
            <v>0.94592586958942826</v>
          </cell>
        </row>
        <row r="133">
          <cell r="A133">
            <v>116</v>
          </cell>
          <cell r="B133" t="str">
            <v>3.1.18</v>
          </cell>
          <cell r="C133" t="str">
            <v>SINAPI</v>
          </cell>
          <cell r="D133" t="str">
            <v>CPU-05</v>
          </cell>
          <cell r="E133" t="str">
            <v>Retirada de caixa de ar condicionado</v>
          </cell>
          <cell r="F133" t="str">
            <v>und</v>
          </cell>
          <cell r="G133">
            <v>8</v>
          </cell>
          <cell r="H133">
            <v>84.7</v>
          </cell>
          <cell r="I133">
            <v>677.6</v>
          </cell>
          <cell r="J133">
            <v>476909.90999999986</v>
          </cell>
          <cell r="K133">
            <v>1.3458964370430826E-3</v>
          </cell>
          <cell r="L133">
            <v>0.94727176602647123</v>
          </cell>
        </row>
        <row r="134">
          <cell r="A134">
            <v>117</v>
          </cell>
          <cell r="B134" t="str">
            <v>16.1.1</v>
          </cell>
          <cell r="C134" t="str">
            <v>SINAPI</v>
          </cell>
          <cell r="D134">
            <v>91867</v>
          </cell>
          <cell r="E134" t="str">
            <v>Eletroduto de PVC rígido roscável, com conexões Ø 25 mm (3/4") - fornecimento e instalação</v>
          </cell>
          <cell r="F134" t="str">
            <v>m</v>
          </cell>
          <cell r="G134">
            <v>85.5</v>
          </cell>
          <cell r="H134">
            <v>7.89</v>
          </cell>
          <cell r="I134">
            <v>674.6</v>
          </cell>
          <cell r="J134">
            <v>477584.50999999983</v>
          </cell>
          <cell r="K134">
            <v>1.3399376275520416E-3</v>
          </cell>
          <cell r="L134">
            <v>0.94861170365402325</v>
          </cell>
        </row>
        <row r="135">
          <cell r="A135">
            <v>118</v>
          </cell>
          <cell r="B135" t="str">
            <v>13.8.3</v>
          </cell>
          <cell r="C135" t="str">
            <v>SINAPI</v>
          </cell>
          <cell r="D135">
            <v>86909</v>
          </cell>
          <cell r="E135" t="str">
            <v>Torneira cromada longa 1/2" ou 3/4" de bancada para pia de cozinha com arejador, padrão alto - fornecimento e instalação</v>
          </cell>
          <cell r="F135" t="str">
            <v>und</v>
          </cell>
          <cell r="G135">
            <v>6</v>
          </cell>
          <cell r="H135">
            <v>110.87</v>
          </cell>
          <cell r="I135">
            <v>665.22</v>
          </cell>
          <cell r="J135">
            <v>478249.72999999981</v>
          </cell>
          <cell r="K135">
            <v>1.3213064165433874E-3</v>
          </cell>
          <cell r="L135">
            <v>0.94993301007056663</v>
          </cell>
        </row>
        <row r="136">
          <cell r="A136">
            <v>119</v>
          </cell>
          <cell r="B136" t="str">
            <v>13.1.2</v>
          </cell>
          <cell r="C136" t="str">
            <v>SINAPI</v>
          </cell>
          <cell r="D136">
            <v>89402</v>
          </cell>
          <cell r="E136" t="str">
            <v xml:space="preserve">Tubo, PVC, soldável, DN 25mm, instalado em ramal de distribuição de água - fornecimento e instalação. </v>
          </cell>
          <cell r="F136" t="str">
            <v>m</v>
          </cell>
          <cell r="G136">
            <v>79.64</v>
          </cell>
          <cell r="H136">
            <v>8.3000000000000007</v>
          </cell>
          <cell r="I136">
            <v>661.01</v>
          </cell>
          <cell r="J136">
            <v>478910.73999999982</v>
          </cell>
          <cell r="K136">
            <v>1.3129442205576268E-3</v>
          </cell>
          <cell r="L136">
            <v>0.95124595429112424</v>
          </cell>
        </row>
        <row r="137">
          <cell r="A137">
            <v>120</v>
          </cell>
          <cell r="B137" t="str">
            <v>13.1.7</v>
          </cell>
          <cell r="C137" t="str">
            <v>SINAPI</v>
          </cell>
          <cell r="D137">
            <v>89712</v>
          </cell>
          <cell r="E137" t="str">
            <v>Tubo PVC, Serie Normal, Esgoto Predial, DN 50 mm, Fornecimento e Instalação em Ramal de Descarga ou Ramal de Esgoto Sanitário</v>
          </cell>
          <cell r="F137" t="str">
            <v>m</v>
          </cell>
          <cell r="G137">
            <v>26.33</v>
          </cell>
          <cell r="H137">
            <v>24.22</v>
          </cell>
          <cell r="I137">
            <v>637.71</v>
          </cell>
          <cell r="J137">
            <v>479548.44999999984</v>
          </cell>
          <cell r="K137">
            <v>1.2666641335105434E-3</v>
          </cell>
          <cell r="L137">
            <v>0.95251261842463486</v>
          </cell>
        </row>
        <row r="138">
          <cell r="A138">
            <v>121</v>
          </cell>
          <cell r="B138" t="str">
            <v>3.1.1</v>
          </cell>
          <cell r="C138" t="str">
            <v>SINAPI</v>
          </cell>
          <cell r="D138">
            <v>97647</v>
          </cell>
          <cell r="E138" t="str">
            <v>Remoção de telhas, de fibrocimento, metálica, de forma manual, sem reaproveitamento. </v>
          </cell>
          <cell r="F138" t="str">
            <v>m²</v>
          </cell>
          <cell r="G138">
            <v>207.1</v>
          </cell>
          <cell r="H138">
            <v>3.02</v>
          </cell>
          <cell r="I138">
            <v>625.44000000000005</v>
          </cell>
          <cell r="J138">
            <v>480173.88999999984</v>
          </cell>
          <cell r="K138">
            <v>1.2422926026921864E-3</v>
          </cell>
          <cell r="L138">
            <v>0.95375491102732701</v>
          </cell>
        </row>
        <row r="139">
          <cell r="A139">
            <v>122</v>
          </cell>
          <cell r="B139" t="str">
            <v>5.1.2</v>
          </cell>
          <cell r="C139" t="str">
            <v>COMPOSIÇÃO</v>
          </cell>
          <cell r="D139" t="str">
            <v>CPU-40</v>
          </cell>
          <cell r="E139" t="str">
            <v>Regularização de fundo de vala com soquete</v>
          </cell>
          <cell r="F139" t="str">
            <v>m²</v>
          </cell>
          <cell r="G139">
            <v>19.89</v>
          </cell>
          <cell r="H139">
            <v>29.75</v>
          </cell>
          <cell r="I139">
            <v>591.73</v>
          </cell>
          <cell r="J139">
            <v>480765.61999999982</v>
          </cell>
          <cell r="K139">
            <v>1.1753354467111913E-3</v>
          </cell>
          <cell r="L139">
            <v>0.95493024647403824</v>
          </cell>
        </row>
        <row r="140">
          <cell r="A140">
            <v>123</v>
          </cell>
          <cell r="B140" t="str">
            <v>5.1.5</v>
          </cell>
          <cell r="C140" t="str">
            <v>SINAPI</v>
          </cell>
          <cell r="D140">
            <v>96995</v>
          </cell>
          <cell r="E140" t="str">
            <v>Regularização de fundo de vala com soquete</v>
          </cell>
          <cell r="F140" t="str">
            <v>m²</v>
          </cell>
          <cell r="G140">
            <v>12.4</v>
          </cell>
          <cell r="H140">
            <v>47.57</v>
          </cell>
          <cell r="I140">
            <v>589.87</v>
          </cell>
          <cell r="J140">
            <v>481355.48999999982</v>
          </cell>
          <cell r="K140">
            <v>1.171640984826746E-3</v>
          </cell>
          <cell r="L140">
            <v>0.95610188745886493</v>
          </cell>
        </row>
        <row r="141">
          <cell r="A141">
            <v>124</v>
          </cell>
          <cell r="B141" t="str">
            <v>13.6.3</v>
          </cell>
          <cell r="C141" t="str">
            <v>COMPOSIÇÃO</v>
          </cell>
          <cell r="D141" t="str">
            <v>CPU-41</v>
          </cell>
          <cell r="E141" t="str">
            <v>Enchimento de rasgo em alvenaria com argamassa mista traço 1:4, para tubulação de 1/2" a 25 mm</v>
          </cell>
          <cell r="F141" t="str">
            <v>m</v>
          </cell>
          <cell r="G141">
            <v>103.03</v>
          </cell>
          <cell r="H141">
            <v>5.46</v>
          </cell>
          <cell r="I141">
            <v>562.54</v>
          </cell>
          <cell r="J141">
            <v>481918.0299999998</v>
          </cell>
          <cell r="K141">
            <v>1.1173562303633641E-3</v>
          </cell>
          <cell r="L141">
            <v>0.95721924368922828</v>
          </cell>
        </row>
        <row r="142">
          <cell r="A142">
            <v>125</v>
          </cell>
          <cell r="B142" t="str">
            <v>13.5.4</v>
          </cell>
          <cell r="C142" t="str">
            <v>COMPOSIÇÃO</v>
          </cell>
          <cell r="D142" t="str">
            <v>CPU-15</v>
          </cell>
          <cell r="E142" t="str">
            <v>Base de madeira - fornecimento e instalação</v>
          </cell>
          <cell r="F142" t="str">
            <v>m²</v>
          </cell>
          <cell r="G142">
            <v>5.7200000000000006</v>
          </cell>
          <cell r="H142">
            <v>97.48</v>
          </cell>
          <cell r="I142">
            <v>557.59</v>
          </cell>
          <cell r="J142">
            <v>482475.61999999982</v>
          </cell>
          <cell r="K142">
            <v>1.107524194703147E-3</v>
          </cell>
          <cell r="L142">
            <v>0.95832676788393145</v>
          </cell>
        </row>
        <row r="143">
          <cell r="A143">
            <v>126</v>
          </cell>
          <cell r="B143" t="str">
            <v>15.1.2</v>
          </cell>
          <cell r="C143" t="str">
            <v>SINAPI</v>
          </cell>
          <cell r="D143">
            <v>91868</v>
          </cell>
          <cell r="E143" t="str">
            <v>Eletroduto rígido roscável, PVC, DN 32 mm (1"), para circuitos terminais, instalado em laje - fornecimento e instalação. </v>
          </cell>
          <cell r="F143" t="str">
            <v>m</v>
          </cell>
          <cell r="G143">
            <v>51</v>
          </cell>
          <cell r="H143">
            <v>10.91</v>
          </cell>
          <cell r="I143">
            <v>556.41</v>
          </cell>
          <cell r="J143">
            <v>483032.0299999998</v>
          </cell>
          <cell r="K143">
            <v>1.1051803963033375E-3</v>
          </cell>
          <cell r="L143">
            <v>0.9594319482802347</v>
          </cell>
        </row>
        <row r="144">
          <cell r="A144">
            <v>127</v>
          </cell>
          <cell r="B144" t="str">
            <v>3.1.5</v>
          </cell>
          <cell r="C144" t="str">
            <v>SINAPI</v>
          </cell>
          <cell r="D144">
            <v>97656</v>
          </cell>
          <cell r="E144" t="str">
            <v>Remoção de tesouras metálicas, com vão menor que 8m, de forma manual, sem aproveitamento.</v>
          </cell>
          <cell r="F144" t="str">
            <v>unid</v>
          </cell>
          <cell r="G144">
            <v>3</v>
          </cell>
          <cell r="H144">
            <v>185.01</v>
          </cell>
          <cell r="I144">
            <v>555.03</v>
          </cell>
          <cell r="J144">
            <v>483587.05999999982</v>
          </cell>
          <cell r="K144">
            <v>1.1024393439374588E-3</v>
          </cell>
          <cell r="L144">
            <v>0.9605343876241722</v>
          </cell>
        </row>
        <row r="145">
          <cell r="A145">
            <v>128</v>
          </cell>
          <cell r="B145" t="str">
            <v>13.4.4</v>
          </cell>
          <cell r="C145" t="str">
            <v>SINAPI</v>
          </cell>
          <cell r="D145">
            <v>97902</v>
          </cell>
          <cell r="E145" t="str">
            <v xml:space="preserve">Caixa enterrada hidráulica retangular em alvenaria com tijolos cerâmicos maciços, dimensões internas: 0,6x0,6x0,6 m para rede de esgoto. </v>
          </cell>
          <cell r="F145" t="str">
            <v>und</v>
          </cell>
          <cell r="G145">
            <v>1</v>
          </cell>
          <cell r="H145">
            <v>545.83000000000004</v>
          </cell>
          <cell r="I145">
            <v>545.83000000000004</v>
          </cell>
          <cell r="J145">
            <v>484132.88999999984</v>
          </cell>
          <cell r="K145">
            <v>1.084165661498267E-3</v>
          </cell>
          <cell r="L145">
            <v>0.96161855328567059</v>
          </cell>
        </row>
        <row r="146">
          <cell r="A146">
            <v>129</v>
          </cell>
          <cell r="B146" t="str">
            <v>3.1.10</v>
          </cell>
          <cell r="C146" t="str">
            <v>SINAPI</v>
          </cell>
          <cell r="D146">
            <v>97661</v>
          </cell>
          <cell r="E146" t="str">
            <v>Remoção de cabos elétricos, de forma manual, sem reaproveitamento.</v>
          </cell>
          <cell r="F146" t="str">
            <v>m</v>
          </cell>
          <cell r="G146">
            <v>856.80000000000007</v>
          </cell>
          <cell r="H146">
            <v>0.59</v>
          </cell>
          <cell r="I146">
            <v>505.51</v>
          </cell>
          <cell r="J146">
            <v>484638.39999999985</v>
          </cell>
          <cell r="K146">
            <v>1.0040792619386786E-3</v>
          </cell>
          <cell r="L146">
            <v>0.96262263254760927</v>
          </cell>
        </row>
        <row r="147">
          <cell r="A147">
            <v>130</v>
          </cell>
          <cell r="B147" t="str">
            <v>15.3.9</v>
          </cell>
          <cell r="C147" t="str">
            <v>SINAPI</v>
          </cell>
          <cell r="D147">
            <v>91993</v>
          </cell>
          <cell r="E147" t="str">
            <v>Tomada alta de embutir (1 módulo), 2P+T 20 A, incluindo suporte e placa - fornecimento e instalação.</v>
          </cell>
          <cell r="F147" t="str">
            <v>unid.</v>
          </cell>
          <cell r="G147">
            <v>13</v>
          </cell>
          <cell r="H147">
            <v>38.69</v>
          </cell>
          <cell r="I147">
            <v>502.97</v>
          </cell>
          <cell r="J147">
            <v>485141.36999999982</v>
          </cell>
          <cell r="K147">
            <v>9.9903413656959742E-4</v>
          </cell>
          <cell r="L147">
            <v>0.96362166668417881</v>
          </cell>
        </row>
        <row r="148">
          <cell r="A148">
            <v>131</v>
          </cell>
          <cell r="B148" t="str">
            <v>5.4.5</v>
          </cell>
          <cell r="C148" t="str">
            <v>SINAPI</v>
          </cell>
          <cell r="D148">
            <v>92873</v>
          </cell>
          <cell r="E148" t="str">
            <v>Lançamento com Uso de Baldes, Andesamento e Acabamento de Concreto em Estrturas</v>
          </cell>
          <cell r="F148" t="str">
            <v>m³</v>
          </cell>
          <cell r="G148">
            <v>2.46</v>
          </cell>
          <cell r="H148">
            <v>194.88</v>
          </cell>
          <cell r="I148">
            <v>479.4</v>
          </cell>
          <cell r="J148">
            <v>485620.76999999984</v>
          </cell>
          <cell r="K148">
            <v>9.5221775666832012E-4</v>
          </cell>
          <cell r="L148">
            <v>0.96457388444084713</v>
          </cell>
        </row>
        <row r="149">
          <cell r="A149">
            <v>132</v>
          </cell>
          <cell r="B149" t="str">
            <v>13.8.6</v>
          </cell>
          <cell r="C149" t="str">
            <v>SINAPI</v>
          </cell>
          <cell r="D149">
            <v>86942</v>
          </cell>
          <cell r="E149" t="str">
            <v xml:space="preserve">Lavatório louça branca suspenso, 29,5 x 39cm ou equivalente, padrão popular, incluso sifão tipo garrafa em PVC, válvula e engate flexível 30cm em plástico e torneira cromada de mesa, padrão popular - fornecimento e instalação. </v>
          </cell>
          <cell r="F149" t="str">
            <v>und</v>
          </cell>
          <cell r="G149">
            <v>2</v>
          </cell>
          <cell r="H149">
            <v>235.78</v>
          </cell>
          <cell r="I149">
            <v>471.56</v>
          </cell>
          <cell r="J149">
            <v>486092.32999999984</v>
          </cell>
          <cell r="K149">
            <v>9.3664540119840019E-4</v>
          </cell>
          <cell r="L149">
            <v>0.96551052984204555</v>
          </cell>
        </row>
        <row r="150">
          <cell r="A150">
            <v>133</v>
          </cell>
          <cell r="B150" t="str">
            <v>14.1.3</v>
          </cell>
          <cell r="C150" t="str">
            <v>SINAPI</v>
          </cell>
          <cell r="D150">
            <v>89402</v>
          </cell>
          <cell r="E150" t="str">
            <v>Tubo, PVC, soldável, DN 25mm, instalado em ramal de distribuição de água - fornecimento e instalação</v>
          </cell>
          <cell r="F150" t="str">
            <v>m</v>
          </cell>
          <cell r="G150">
            <v>56.79</v>
          </cell>
          <cell r="H150">
            <v>8.3000000000000007</v>
          </cell>
          <cell r="I150">
            <v>471.36</v>
          </cell>
          <cell r="J150">
            <v>486563.68999999983</v>
          </cell>
          <cell r="K150">
            <v>9.362481472323308E-4</v>
          </cell>
          <cell r="L150">
            <v>0.96644677798927781</v>
          </cell>
        </row>
        <row r="151">
          <cell r="A151">
            <v>134</v>
          </cell>
          <cell r="B151" t="str">
            <v>15.4.12</v>
          </cell>
          <cell r="C151" t="str">
            <v>COMPOSIÇÃO</v>
          </cell>
          <cell r="D151" t="str">
            <v>CPU-24</v>
          </cell>
          <cell r="E151" t="str">
            <v>Dispositivo DPS, classe II, 01 Pólo, 175V, 40kA - Fornecimento e Instalação</v>
          </cell>
          <cell r="F151" t="str">
            <v>unid.</v>
          </cell>
          <cell r="G151">
            <v>4</v>
          </cell>
          <cell r="H151">
            <v>115.82</v>
          </cell>
          <cell r="I151">
            <v>463.28</v>
          </cell>
          <cell r="J151">
            <v>487026.96999999986</v>
          </cell>
          <cell r="K151">
            <v>9.2019908700312748E-4</v>
          </cell>
          <cell r="L151">
            <v>0.96736697707628105</v>
          </cell>
        </row>
        <row r="152">
          <cell r="A152">
            <v>135</v>
          </cell>
          <cell r="B152" t="str">
            <v>15.2.5</v>
          </cell>
          <cell r="C152" t="str">
            <v>TCPO</v>
          </cell>
          <cell r="D152" t="str">
            <v>3R 27 06 20 00 00 00 70 21</v>
          </cell>
          <cell r="E152" t="str">
            <v>Cabo isolado em EPR 16,00 mm² - 0,6/1 KV - 90°C - flexível  - fornecimento e instalação</v>
          </cell>
          <cell r="F152" t="str">
            <v>m</v>
          </cell>
          <cell r="G152">
            <v>24</v>
          </cell>
          <cell r="H152">
            <v>19.2</v>
          </cell>
          <cell r="I152">
            <v>460.8</v>
          </cell>
          <cell r="J152">
            <v>487487.76999999984</v>
          </cell>
          <cell r="K152">
            <v>9.152731378238672E-4</v>
          </cell>
          <cell r="L152">
            <v>0.96828225021410486</v>
          </cell>
        </row>
        <row r="153">
          <cell r="A153">
            <v>136</v>
          </cell>
          <cell r="B153" t="str">
            <v>15.3.1</v>
          </cell>
          <cell r="C153" t="str">
            <v>SINAPI</v>
          </cell>
          <cell r="D153">
            <v>91939</v>
          </cell>
          <cell r="E153" t="str">
            <v>Caixa retangular 4" x 2" alta (2,20 m do piso), PVC, instalada em parede - fornecimento e instalação. </v>
          </cell>
          <cell r="F153" t="str">
            <v>unid.</v>
          </cell>
          <cell r="G153">
            <v>18</v>
          </cell>
          <cell r="H153">
            <v>24.47</v>
          </cell>
          <cell r="I153">
            <v>440.46</v>
          </cell>
          <cell r="J153">
            <v>487928.22999999986</v>
          </cell>
          <cell r="K153">
            <v>8.7487240947461053E-4</v>
          </cell>
          <cell r="L153">
            <v>0.96915712262357956</v>
          </cell>
        </row>
        <row r="154">
          <cell r="A154">
            <v>137</v>
          </cell>
          <cell r="B154" t="str">
            <v>13.4.1</v>
          </cell>
          <cell r="C154" t="str">
            <v>COMPOSIÇÃO</v>
          </cell>
          <cell r="D154" t="str">
            <v>CPU-10</v>
          </cell>
          <cell r="E154" t="str">
            <v>Caixa PVC sifonada Ø 100 mm, altura 140 mm, entrada Ø 40 mm, saída Ø 50 mm, com corpo giratório, grelha redonda,  5 entradas, para esgoto sanitário - Fornecimento e instalação</v>
          </cell>
          <cell r="F154" t="str">
            <v>und</v>
          </cell>
          <cell r="G154">
            <v>8</v>
          </cell>
          <cell r="H154">
            <v>54.55</v>
          </cell>
          <cell r="I154">
            <v>436.4</v>
          </cell>
          <cell r="J154">
            <v>488364.62999999989</v>
          </cell>
          <cell r="K154">
            <v>8.6680815396340198E-4</v>
          </cell>
          <cell r="L154">
            <v>0.97002393077754301</v>
          </cell>
        </row>
        <row r="155">
          <cell r="A155">
            <v>138</v>
          </cell>
          <cell r="B155" t="str">
            <v>3.1.7</v>
          </cell>
          <cell r="C155" t="str">
            <v>SINAPI</v>
          </cell>
          <cell r="D155">
            <v>97642</v>
          </cell>
          <cell r="E155" t="str">
            <v xml:space="preserve">Remoção de trama metálica ou de madeira para forro, de forma manual, sem reaproveitamento. </v>
          </cell>
          <cell r="F155" t="str">
            <v>m²</v>
          </cell>
          <cell r="G155">
            <v>139.63909999999998</v>
          </cell>
          <cell r="H155">
            <v>2.97</v>
          </cell>
          <cell r="I155">
            <v>414.73</v>
          </cell>
          <cell r="J155">
            <v>488779.35999999987</v>
          </cell>
          <cell r="K155">
            <v>8.2376568673978392E-4</v>
          </cell>
          <cell r="L155">
            <v>0.97084769646428271</v>
          </cell>
        </row>
        <row r="156">
          <cell r="A156">
            <v>139</v>
          </cell>
          <cell r="B156" t="str">
            <v>5.4.2</v>
          </cell>
          <cell r="C156" t="str">
            <v>SINAPI</v>
          </cell>
          <cell r="D156">
            <v>94965</v>
          </cell>
          <cell r="E156" t="str">
            <v>Concreto Fck = 25 MPA, Traço 1:2,3:2,7, Preparo Mecânico com Betoneira 400 L - Magro para Sapatas</v>
          </cell>
          <cell r="F156" t="str">
            <v>m³</v>
          </cell>
          <cell r="G156">
            <v>0.77999999999999992</v>
          </cell>
          <cell r="H156">
            <v>514.14</v>
          </cell>
          <cell r="I156">
            <v>401.03</v>
          </cell>
          <cell r="J156">
            <v>489180.3899999999</v>
          </cell>
          <cell r="K156">
            <v>7.9655379006403088E-4</v>
          </cell>
          <cell r="L156">
            <v>0.97164425025434675</v>
          </cell>
        </row>
        <row r="157">
          <cell r="A157">
            <v>140</v>
          </cell>
          <cell r="B157" t="str">
            <v>13.6.4</v>
          </cell>
          <cell r="C157" t="str">
            <v>COMPOSIÇÃO</v>
          </cell>
          <cell r="D157" t="str">
            <v>CPU-42</v>
          </cell>
          <cell r="E157" t="str">
            <v>Enchimento de rasgo em alvenaria com argamassa mista de cal hidratada e areia traço 1:4 com adição de 150 kg de cimento, para tubulação Ø 32 mm - 1 1/4" a 50 mm - 2"</v>
          </cell>
          <cell r="F157" t="str">
            <v>m</v>
          </cell>
          <cell r="G157">
            <v>44.62</v>
          </cell>
          <cell r="H157">
            <v>8.98</v>
          </cell>
          <cell r="I157">
            <v>400.69</v>
          </cell>
          <cell r="J157">
            <v>489581.0799999999</v>
          </cell>
          <cell r="K157">
            <v>7.9587845832171302E-4</v>
          </cell>
          <cell r="L157">
            <v>0.97244012871266849</v>
          </cell>
        </row>
        <row r="158">
          <cell r="A158">
            <v>141</v>
          </cell>
          <cell r="B158" t="str">
            <v>15.7.2</v>
          </cell>
          <cell r="C158" t="str">
            <v>SINAPI</v>
          </cell>
          <cell r="D158">
            <v>83446</v>
          </cell>
          <cell r="E158" t="str">
            <v>Caixa de passagem 30x30x40 com tampa e dreno brita - fornecimento e instalação</v>
          </cell>
          <cell r="F158" t="str">
            <v>unid.</v>
          </cell>
          <cell r="G158">
            <v>2</v>
          </cell>
          <cell r="H158">
            <v>195.89</v>
          </cell>
          <cell r="I158">
            <v>391.78</v>
          </cell>
          <cell r="J158">
            <v>489972.85999999993</v>
          </cell>
          <cell r="K158">
            <v>7.7818079413332177E-4</v>
          </cell>
          <cell r="L158">
            <v>0.97321830950680188</v>
          </cell>
        </row>
        <row r="159">
          <cell r="A159">
            <v>142</v>
          </cell>
          <cell r="B159" t="str">
            <v>14.4.1</v>
          </cell>
          <cell r="C159" t="str">
            <v>SINAPI</v>
          </cell>
          <cell r="D159">
            <v>90443</v>
          </cell>
          <cell r="E159" t="str">
            <v>Rasgo em alvenaria para dreno de ar-condicionado com diâmetros menores ou iguais a 40 mm</v>
          </cell>
          <cell r="F159" t="str">
            <v>m</v>
          </cell>
          <cell r="G159">
            <v>35</v>
          </cell>
          <cell r="H159">
            <v>11.07</v>
          </cell>
          <cell r="I159">
            <v>387.45</v>
          </cell>
          <cell r="J159">
            <v>490360.30999999994</v>
          </cell>
          <cell r="K159">
            <v>7.6958024576791954E-4</v>
          </cell>
          <cell r="L159">
            <v>0.97398788975256989</v>
          </cell>
        </row>
        <row r="160">
          <cell r="A160">
            <v>143</v>
          </cell>
          <cell r="B160" t="str">
            <v>6.2.7</v>
          </cell>
          <cell r="C160" t="str">
            <v>SINAPI</v>
          </cell>
          <cell r="D160">
            <v>92919</v>
          </cell>
          <cell r="E160" t="str">
            <v>Armação de Estruturas de Concreto Armado, Vigas, Pilares, Lajes e Fundações Profundas, Utilizando Aço AÇO CA-50 de 10,0 mm - Montagem e fornecimento</v>
          </cell>
          <cell r="F160" t="str">
            <v>kg</v>
          </cell>
          <cell r="G160">
            <v>32.200000000000003</v>
          </cell>
          <cell r="H160">
            <v>11.7</v>
          </cell>
          <cell r="I160">
            <v>376.74</v>
          </cell>
          <cell r="J160">
            <v>490737.04999999993</v>
          </cell>
          <cell r="K160">
            <v>7.4830729588490396E-4</v>
          </cell>
          <cell r="L160">
            <v>0.97473619704845471</v>
          </cell>
        </row>
        <row r="161">
          <cell r="A161">
            <v>144</v>
          </cell>
          <cell r="B161" t="str">
            <v>15.8.2</v>
          </cell>
          <cell r="C161" t="str">
            <v>SINAPI</v>
          </cell>
          <cell r="D161">
            <v>96985</v>
          </cell>
          <cell r="E161" t="str">
            <v>Haste de aterramento 5/8 para spda - fornecimento e instalação.</v>
          </cell>
          <cell r="F161" t="str">
            <v>und</v>
          </cell>
          <cell r="G161">
            <v>5</v>
          </cell>
          <cell r="H161">
            <v>74.33</v>
          </cell>
          <cell r="I161">
            <v>371.65</v>
          </cell>
          <cell r="J161">
            <v>491108.69999999995</v>
          </cell>
          <cell r="K161">
            <v>7.3819718244843798E-4</v>
          </cell>
          <cell r="L161">
            <v>0.97547439423090321</v>
          </cell>
        </row>
        <row r="162">
          <cell r="A162">
            <v>145</v>
          </cell>
          <cell r="B162" t="str">
            <v>3.1.15</v>
          </cell>
          <cell r="C162" t="str">
            <v>SINAPI</v>
          </cell>
          <cell r="D162">
            <v>97645</v>
          </cell>
          <cell r="E162" t="str">
            <v>Remoção de janelas, de forma manual, sem reaproveitamento.</v>
          </cell>
          <cell r="F162" t="str">
            <v>m²</v>
          </cell>
          <cell r="G162">
            <v>15.599999999999996</v>
          </cell>
          <cell r="H162">
            <v>23.79</v>
          </cell>
          <cell r="I162">
            <v>371.12</v>
          </cell>
          <cell r="J162">
            <v>491479.81999999995</v>
          </cell>
          <cell r="K162">
            <v>7.3714445943835413E-4</v>
          </cell>
          <cell r="L162">
            <v>0.97621153869034161</v>
          </cell>
        </row>
        <row r="163">
          <cell r="A163">
            <v>146</v>
          </cell>
          <cell r="B163" t="str">
            <v>13.8.8</v>
          </cell>
          <cell r="C163" t="str">
            <v>SINAPI</v>
          </cell>
          <cell r="D163">
            <v>86936</v>
          </cell>
          <cell r="E163" t="str">
            <v xml:space="preserve">Cuba de embutir de aço inoxidável média, incluso válvula tipo americana e sifão tipo garrafa em metal cromado - fornecimento e instalação. </v>
          </cell>
          <cell r="F163" t="str">
            <v>und</v>
          </cell>
          <cell r="G163">
            <v>1</v>
          </cell>
          <cell r="H163">
            <v>370.66</v>
          </cell>
          <cell r="I163">
            <v>370.66</v>
          </cell>
          <cell r="J163">
            <v>491850.47999999992</v>
          </cell>
          <cell r="K163">
            <v>7.3623077531639457E-4</v>
          </cell>
          <cell r="L163">
            <v>0.97694776946565787</v>
          </cell>
        </row>
        <row r="164">
          <cell r="A164">
            <v>147</v>
          </cell>
          <cell r="B164" t="str">
            <v>15.3.3</v>
          </cell>
          <cell r="C164" t="str">
            <v>SINAPI</v>
          </cell>
          <cell r="D164">
            <v>91940</v>
          </cell>
          <cell r="E164" t="str">
            <v>Caixa retangular 4" x 2" média (1,30 m do piso), PVC, instalada em parede - fornecimento e instalação. </v>
          </cell>
          <cell r="F164" t="str">
            <v>unid.</v>
          </cell>
          <cell r="G164">
            <v>28</v>
          </cell>
          <cell r="H164">
            <v>13.01</v>
          </cell>
          <cell r="I164">
            <v>364.28</v>
          </cell>
          <cell r="J164">
            <v>492214.75999999995</v>
          </cell>
          <cell r="K164">
            <v>7.2355837379878111E-4</v>
          </cell>
          <cell r="L164">
            <v>0.97767132783945676</v>
          </cell>
        </row>
        <row r="165">
          <cell r="A165">
            <v>148</v>
          </cell>
          <cell r="B165" t="str">
            <v>11.1.2</v>
          </cell>
          <cell r="C165" t="str">
            <v>COMPOSIÇÃO</v>
          </cell>
          <cell r="D165" t="str">
            <v>CPU-08</v>
          </cell>
          <cell r="E165" t="str">
            <v>J05 e J06 - Janela basculante 1 folha, vidro temperado 8mm - fornecimento e instalação.</v>
          </cell>
          <cell r="F165" t="str">
            <v>m²</v>
          </cell>
          <cell r="G165">
            <v>0.96</v>
          </cell>
          <cell r="H165">
            <v>365.12</v>
          </cell>
          <cell r="I165">
            <v>350.52</v>
          </cell>
          <cell r="J165">
            <v>492565.27999999997</v>
          </cell>
          <cell r="K165">
            <v>6.9622730093320728E-4</v>
          </cell>
          <cell r="L165">
            <v>0.97836755514038998</v>
          </cell>
        </row>
        <row r="166">
          <cell r="A166">
            <v>149</v>
          </cell>
          <cell r="B166" t="str">
            <v>15.3.4</v>
          </cell>
          <cell r="C166" t="str">
            <v>SINAPI</v>
          </cell>
          <cell r="D166">
            <v>91953</v>
          </cell>
          <cell r="E166" t="str">
            <v>Interruptor simples (1 tecla), 10A/250V, incluindo suporte e placa - fornecimento e instalação</v>
          </cell>
          <cell r="F166" t="str">
            <v>unid.</v>
          </cell>
          <cell r="G166">
            <v>13</v>
          </cell>
          <cell r="H166">
            <v>24.04</v>
          </cell>
          <cell r="I166">
            <v>312.52</v>
          </cell>
          <cell r="J166">
            <v>492877.8</v>
          </cell>
          <cell r="K166">
            <v>6.2074904738002382E-4</v>
          </cell>
          <cell r="L166">
            <v>0.97898830418777005</v>
          </cell>
        </row>
        <row r="167">
          <cell r="A167">
            <v>150</v>
          </cell>
          <cell r="B167" t="str">
            <v>13.1.6</v>
          </cell>
          <cell r="C167" t="str">
            <v>SINAPI</v>
          </cell>
          <cell r="D167">
            <v>89711</v>
          </cell>
          <cell r="E167" t="str">
            <v>Tubo PVC, Serie Normal, Esgoto Predial, DN 40 mm, Fornecimento e Instalação em Ramal de Descarga ou Ramal de Esgoto Sanitário</v>
          </cell>
          <cell r="F167" t="str">
            <v>m</v>
          </cell>
          <cell r="G167">
            <v>18.490000000000002</v>
          </cell>
          <cell r="H167">
            <v>16.28</v>
          </cell>
          <cell r="I167">
            <v>301.02</v>
          </cell>
          <cell r="J167">
            <v>493178.82</v>
          </cell>
          <cell r="K167">
            <v>5.9790694433103399E-4</v>
          </cell>
          <cell r="L167">
            <v>0.97958621113210109</v>
          </cell>
        </row>
        <row r="168">
          <cell r="A168">
            <v>151</v>
          </cell>
          <cell r="B168" t="str">
            <v>16.3.1</v>
          </cell>
          <cell r="C168" t="str">
            <v>SINAPI</v>
          </cell>
          <cell r="D168">
            <v>90447</v>
          </cell>
          <cell r="E168" t="str">
            <v>Rasgo em alvenaria para eletroduto com diâmetros menores ou iguais a 40 mm</v>
          </cell>
          <cell r="F168" t="str">
            <v>m</v>
          </cell>
          <cell r="G168">
            <v>51.300000000000004</v>
          </cell>
          <cell r="H168">
            <v>5.74</v>
          </cell>
          <cell r="I168">
            <v>294.45999999999998</v>
          </cell>
          <cell r="J168">
            <v>493473.28000000003</v>
          </cell>
          <cell r="K168">
            <v>5.8487701424395815E-4</v>
          </cell>
          <cell r="L168">
            <v>0.98017108814634513</v>
          </cell>
        </row>
        <row r="169">
          <cell r="A169">
            <v>152</v>
          </cell>
          <cell r="B169" t="str">
            <v>5.3.8</v>
          </cell>
          <cell r="C169" t="str">
            <v>SINAPI</v>
          </cell>
          <cell r="D169">
            <v>92919</v>
          </cell>
          <cell r="E169" t="str">
            <v>Armação de Estruturas de Concreto Armado, Vigas, Pilares, Lajes e Fundações Profundas, Utilizando Aço AÇO CA-50 de 10,0 mm - Montagem e fornecimento</v>
          </cell>
          <cell r="F169" t="str">
            <v>kg</v>
          </cell>
          <cell r="G169">
            <v>25.1</v>
          </cell>
          <cell r="H169">
            <v>11.7</v>
          </cell>
          <cell r="I169">
            <v>293.67</v>
          </cell>
          <cell r="J169">
            <v>493766.95</v>
          </cell>
          <cell r="K169">
            <v>5.8330786107798412E-4</v>
          </cell>
          <cell r="L169">
            <v>0.98075439600742309</v>
          </cell>
        </row>
        <row r="170">
          <cell r="A170">
            <v>153</v>
          </cell>
          <cell r="B170" t="str">
            <v>16.2.1</v>
          </cell>
          <cell r="C170" t="str">
            <v>COMPOSIÇÃO</v>
          </cell>
          <cell r="D170" t="str">
            <v>CPU-21</v>
          </cell>
          <cell r="E170" t="str">
            <v>Tomada RJ45, CAT 6, com placa 2x4", 1 módulo - fornecimento e instalação.</v>
          </cell>
          <cell r="F170" t="str">
            <v>unid.</v>
          </cell>
          <cell r="G170">
            <v>8</v>
          </cell>
          <cell r="H170">
            <v>35.81</v>
          </cell>
          <cell r="I170">
            <v>286.48</v>
          </cell>
          <cell r="J170">
            <v>494053.43</v>
          </cell>
          <cell r="K170">
            <v>5.6902658099778974E-4</v>
          </cell>
          <cell r="L170">
            <v>0.98132342258842087</v>
          </cell>
        </row>
        <row r="171">
          <cell r="A171">
            <v>154</v>
          </cell>
          <cell r="B171" t="str">
            <v>13.7.1</v>
          </cell>
          <cell r="C171" t="str">
            <v>SINAPI</v>
          </cell>
          <cell r="D171">
            <v>93358</v>
          </cell>
          <cell r="E171" t="str">
            <v xml:space="preserve">Escavação manual de vala com profundidade menor ou igual a 1,30 m. </v>
          </cell>
          <cell r="F171" t="str">
            <v>m³</v>
          </cell>
          <cell r="G171">
            <v>3.65</v>
          </cell>
          <cell r="H171">
            <v>78.459999999999994</v>
          </cell>
          <cell r="I171">
            <v>286.38</v>
          </cell>
          <cell r="J171">
            <v>494339.81</v>
          </cell>
          <cell r="K171">
            <v>5.6882795401475494E-4</v>
          </cell>
          <cell r="L171">
            <v>0.98189225054243556</v>
          </cell>
        </row>
        <row r="172">
          <cell r="A172">
            <v>155</v>
          </cell>
          <cell r="B172" t="str">
            <v>16.3.2</v>
          </cell>
          <cell r="C172" t="str">
            <v>COMPOSIÇÃO</v>
          </cell>
          <cell r="D172" t="str">
            <v>CPU-41</v>
          </cell>
          <cell r="E172" t="str">
            <v>Enchimento de rasgo em alvenaria com argamassa mista traço 1:4, para tubulação de 1/2" a 25 mm</v>
          </cell>
          <cell r="F172" t="str">
            <v>m</v>
          </cell>
          <cell r="G172">
            <v>51.300000000000004</v>
          </cell>
          <cell r="H172">
            <v>5.46</v>
          </cell>
          <cell r="I172">
            <v>280.10000000000002</v>
          </cell>
          <cell r="J172">
            <v>494619.91</v>
          </cell>
          <cell r="K172">
            <v>5.5635417948017628E-4</v>
          </cell>
          <cell r="L172">
            <v>0.98244860472191575</v>
          </cell>
        </row>
        <row r="173">
          <cell r="A173">
            <v>156</v>
          </cell>
          <cell r="B173" t="str">
            <v>14.2.1</v>
          </cell>
          <cell r="C173" t="str">
            <v>SINAPI</v>
          </cell>
          <cell r="D173">
            <v>89809</v>
          </cell>
          <cell r="E173" t="str">
            <v xml:space="preserve">Joelho 90 graus, PVC, serie normal, esgoto predial, DN 100 mm, junta elástica, fornecido e instalado em prumada de esgoto sanitário ou ventilação. </v>
          </cell>
          <cell r="F173" t="str">
            <v>und</v>
          </cell>
          <cell r="G173">
            <v>18</v>
          </cell>
          <cell r="H173">
            <v>15.3</v>
          </cell>
          <cell r="I173">
            <v>275.39999999999998</v>
          </cell>
          <cell r="J173">
            <v>494895.31</v>
          </cell>
          <cell r="K173">
            <v>5.4701871127754557E-4</v>
          </cell>
          <cell r="L173">
            <v>0.98299562343319336</v>
          </cell>
        </row>
        <row r="174">
          <cell r="A174">
            <v>157</v>
          </cell>
          <cell r="B174" t="str">
            <v>15.3.5</v>
          </cell>
          <cell r="C174" t="str">
            <v>SINAPI</v>
          </cell>
          <cell r="D174">
            <v>91959</v>
          </cell>
          <cell r="E174" t="str">
            <v>Interruptor simples (2 teclas), 10A/250V, incluindo suporte e placa - fornecimento e instalação</v>
          </cell>
          <cell r="F174" t="str">
            <v>unid.</v>
          </cell>
          <cell r="G174">
            <v>7</v>
          </cell>
          <cell r="H174">
            <v>38.090000000000003</v>
          </cell>
          <cell r="I174">
            <v>266.63</v>
          </cell>
          <cell r="J174">
            <v>495161.94</v>
          </cell>
          <cell r="K174">
            <v>5.2959912486540302E-4</v>
          </cell>
          <cell r="L174">
            <v>0.98352522255805874</v>
          </cell>
        </row>
        <row r="175">
          <cell r="A175">
            <v>158</v>
          </cell>
          <cell r="B175" t="str">
            <v>15.4.2</v>
          </cell>
          <cell r="C175" t="str">
            <v>TCPO</v>
          </cell>
          <cell r="D175" t="str">
            <v>3R 27 29 00 00 00 00 46 08</v>
          </cell>
          <cell r="E175" t="str">
            <v>Disjuntor DIN monopolar termomagnético de 25 A em quadro de distribuição  - fornecimento e instalação.</v>
          </cell>
          <cell r="F175" t="str">
            <v>unid.</v>
          </cell>
          <cell r="G175">
            <v>12</v>
          </cell>
          <cell r="H175">
            <v>21.74</v>
          </cell>
          <cell r="I175">
            <v>260.88</v>
          </cell>
          <cell r="J175">
            <v>495422.82</v>
          </cell>
          <cell r="K175">
            <v>5.1817807334090811E-4</v>
          </cell>
          <cell r="L175">
            <v>0.98404340063139961</v>
          </cell>
        </row>
        <row r="176">
          <cell r="A176">
            <v>159</v>
          </cell>
          <cell r="B176" t="str">
            <v>16.2.3</v>
          </cell>
          <cell r="C176" t="str">
            <v>SINAPI</v>
          </cell>
          <cell r="D176">
            <v>91940</v>
          </cell>
          <cell r="E176" t="str">
            <v>Caixa retangular 4" x 2" média (1,30 m do piso), PVC, instalada em parede - fornecimento e instalação. </v>
          </cell>
          <cell r="F176" t="str">
            <v>unid.</v>
          </cell>
          <cell r="G176">
            <v>19</v>
          </cell>
          <cell r="H176">
            <v>13.01</v>
          </cell>
          <cell r="I176">
            <v>247.19</v>
          </cell>
          <cell r="J176">
            <v>495670.01</v>
          </cell>
          <cell r="K176">
            <v>4.9098603936345857E-4</v>
          </cell>
          <cell r="L176">
            <v>0.9845343866707631</v>
          </cell>
        </row>
        <row r="177">
          <cell r="A177">
            <v>160</v>
          </cell>
          <cell r="B177" t="str">
            <v>9.4.2</v>
          </cell>
          <cell r="C177" t="str">
            <v>COMPOSIÇÃO</v>
          </cell>
          <cell r="D177" t="str">
            <v>CPU-12</v>
          </cell>
          <cell r="E177" t="str">
            <v>Rampa de acesso em concreto não estrutural</v>
          </cell>
          <cell r="F177" t="str">
            <v>m²</v>
          </cell>
          <cell r="G177">
            <v>5.9</v>
          </cell>
          <cell r="H177">
            <v>41.37</v>
          </cell>
          <cell r="I177">
            <v>244.08</v>
          </cell>
          <cell r="J177">
            <v>495914.09</v>
          </cell>
          <cell r="K177">
            <v>4.8480874019107969E-4</v>
          </cell>
          <cell r="L177">
            <v>0.98501919541095417</v>
          </cell>
        </row>
        <row r="178">
          <cell r="A178">
            <v>161</v>
          </cell>
          <cell r="B178" t="str">
            <v>13.8.9</v>
          </cell>
          <cell r="C178" t="str">
            <v>COMPOSIÇÃO</v>
          </cell>
          <cell r="D178" t="str">
            <v>CPU-49</v>
          </cell>
          <cell r="E178" t="str">
            <v>Ducha manual - fornecimento e instalação</v>
          </cell>
          <cell r="F178" t="str">
            <v>und</v>
          </cell>
          <cell r="G178">
            <v>2</v>
          </cell>
          <cell r="H178">
            <v>118.51</v>
          </cell>
          <cell r="I178">
            <v>237.02</v>
          </cell>
          <cell r="J178">
            <v>496151.11000000004</v>
          </cell>
          <cell r="K178">
            <v>4.7078567518883034E-4</v>
          </cell>
          <cell r="L178">
            <v>0.98548998108614305</v>
          </cell>
        </row>
        <row r="179">
          <cell r="A179">
            <v>162</v>
          </cell>
          <cell r="B179" t="str">
            <v>15.4.10</v>
          </cell>
          <cell r="C179" t="str">
            <v>COMPOSIÇÃO</v>
          </cell>
          <cell r="D179" t="str">
            <v>CPU-32</v>
          </cell>
          <cell r="E179" t="str">
            <v>Disjuntor DIN tripolar termomagnético de 125A - fornecimento e instalação</v>
          </cell>
          <cell r="F179" t="str">
            <v>unid.</v>
          </cell>
          <cell r="G179">
            <v>1</v>
          </cell>
          <cell r="H179">
            <v>232.81</v>
          </cell>
          <cell r="I179">
            <v>232.81</v>
          </cell>
          <cell r="J179">
            <v>496383.92000000004</v>
          </cell>
          <cell r="K179">
            <v>4.624234792030697E-4</v>
          </cell>
          <cell r="L179">
            <v>0.98595240456534616</v>
          </cell>
        </row>
        <row r="180">
          <cell r="A180">
            <v>163</v>
          </cell>
          <cell r="B180" t="str">
            <v>3.1.6</v>
          </cell>
          <cell r="C180" t="str">
            <v>SINAPI</v>
          </cell>
          <cell r="D180">
            <v>97640</v>
          </cell>
          <cell r="E180" t="str">
            <v xml:space="preserve">Remoção de forros de PVC, de forma manual, sem reaproveitamento. </v>
          </cell>
          <cell r="F180" t="str">
            <v>m²</v>
          </cell>
          <cell r="G180">
            <v>139.64949999999999</v>
          </cell>
          <cell r="H180">
            <v>1.65</v>
          </cell>
          <cell r="I180">
            <v>230.42</v>
          </cell>
          <cell r="J180">
            <v>496614.34</v>
          </cell>
          <cell r="K180">
            <v>4.576762943085405E-4</v>
          </cell>
          <cell r="L180">
            <v>0.98641008085965465</v>
          </cell>
        </row>
        <row r="181">
          <cell r="A181">
            <v>164</v>
          </cell>
          <cell r="B181" t="str">
            <v>3.2.1</v>
          </cell>
          <cell r="C181" t="str">
            <v>SINAPI</v>
          </cell>
          <cell r="D181" t="str">
            <v>73859/2</v>
          </cell>
          <cell r="E181" t="str">
            <v>Capina e limpeza manual de terreno</v>
          </cell>
          <cell r="F181" t="str">
            <v>m²</v>
          </cell>
          <cell r="G181">
            <v>139.82</v>
          </cell>
          <cell r="H181">
            <v>1.58</v>
          </cell>
          <cell r="I181">
            <v>220.92</v>
          </cell>
          <cell r="J181">
            <v>496835.26</v>
          </cell>
          <cell r="K181">
            <v>4.3880673092024466E-4</v>
          </cell>
          <cell r="L181">
            <v>0.98684888759057487</v>
          </cell>
        </row>
        <row r="182">
          <cell r="A182">
            <v>165</v>
          </cell>
          <cell r="B182" t="str">
            <v>3.1.14</v>
          </cell>
          <cell r="C182" t="str">
            <v>SINAPI</v>
          </cell>
          <cell r="D182">
            <v>97644</v>
          </cell>
          <cell r="E182" t="str">
            <v>Remoção de portas, de forma manual, sem reaproveitamento.</v>
          </cell>
          <cell r="F182" t="str">
            <v>m²</v>
          </cell>
          <cell r="G182">
            <v>27.200000000000003</v>
          </cell>
          <cell r="H182">
            <v>8.11</v>
          </cell>
          <cell r="I182">
            <v>220.59</v>
          </cell>
          <cell r="J182">
            <v>497055.85000000003</v>
          </cell>
          <cell r="K182">
            <v>4.3815126187623019E-4</v>
          </cell>
          <cell r="L182">
            <v>0.98728703885245117</v>
          </cell>
        </row>
        <row r="183">
          <cell r="A183">
            <v>166</v>
          </cell>
          <cell r="B183" t="str">
            <v>6.2.3</v>
          </cell>
          <cell r="C183" t="str">
            <v>SINAPI</v>
          </cell>
          <cell r="D183">
            <v>92921</v>
          </cell>
          <cell r="E183" t="str">
            <v>Armação de Estruturas de Concreto Armado, Vigas, Pilares, Lajes e Fundações Profundas, Utilizando Aço AÇO CA-50 de 12,5 mm - Montagem e fornecimento</v>
          </cell>
          <cell r="F183" t="str">
            <v>kg</v>
          </cell>
          <cell r="G183">
            <v>20.8</v>
          </cell>
          <cell r="H183">
            <v>10.51</v>
          </cell>
          <cell r="I183">
            <v>218.61</v>
          </cell>
          <cell r="J183">
            <v>497274.46</v>
          </cell>
          <cell r="K183">
            <v>4.3421844761214326E-4</v>
          </cell>
          <cell r="L183">
            <v>0.98772125730006322</v>
          </cell>
        </row>
        <row r="184">
          <cell r="A184">
            <v>167</v>
          </cell>
          <cell r="B184" t="str">
            <v>13.2.2</v>
          </cell>
          <cell r="C184" t="str">
            <v>SINAPI</v>
          </cell>
          <cell r="D184">
            <v>90373</v>
          </cell>
          <cell r="E184" t="str">
            <v>Joelho 90° graus com bucha de latão, PVC, soldável, DN 25mm, x 1/2 em ramal ou sub-ramal de água - fornecimento e instalação.</v>
          </cell>
          <cell r="F184" t="str">
            <v>und</v>
          </cell>
          <cell r="G184">
            <v>17</v>
          </cell>
          <cell r="H184">
            <v>12.8</v>
          </cell>
          <cell r="I184">
            <v>217.6</v>
          </cell>
          <cell r="J184">
            <v>497492.06</v>
          </cell>
          <cell r="K184">
            <v>4.3221231508349284E-4</v>
          </cell>
          <cell r="L184">
            <v>0.98815346961514672</v>
          </cell>
        </row>
        <row r="185">
          <cell r="A185">
            <v>168</v>
          </cell>
          <cell r="B185" t="str">
            <v>13.2.3</v>
          </cell>
          <cell r="C185" t="str">
            <v>SINAPI</v>
          </cell>
          <cell r="D185">
            <v>89362</v>
          </cell>
          <cell r="E185" t="str">
            <v>Joelho de 90 graus, PVC, Soldável, DN 25mm, Instalado em Ramal ou Sub-Ramal de Água - Fornecimento e Instalação</v>
          </cell>
          <cell r="F185" t="str">
            <v>und</v>
          </cell>
          <cell r="G185">
            <v>28</v>
          </cell>
          <cell r="H185">
            <v>7.59</v>
          </cell>
          <cell r="I185">
            <v>212.52</v>
          </cell>
          <cell r="J185">
            <v>497704.58</v>
          </cell>
          <cell r="K185">
            <v>4.2212206434533042E-4</v>
          </cell>
          <cell r="L185">
            <v>0.98857559167949205</v>
          </cell>
        </row>
        <row r="186">
          <cell r="A186">
            <v>169</v>
          </cell>
          <cell r="B186" t="str">
            <v>13.1.4</v>
          </cell>
          <cell r="C186" t="str">
            <v>SINAPI</v>
          </cell>
          <cell r="D186">
            <v>89448</v>
          </cell>
          <cell r="E186" t="str">
            <v xml:space="preserve">Tubo, PVC, soldável, DN 40mm, instalado em prumada de água - fornecimento e instalação. </v>
          </cell>
          <cell r="F186" t="str">
            <v>m</v>
          </cell>
          <cell r="G186">
            <v>15.43</v>
          </cell>
          <cell r="H186">
            <v>13.4</v>
          </cell>
          <cell r="I186">
            <v>206.76</v>
          </cell>
          <cell r="J186">
            <v>497911.34</v>
          </cell>
          <cell r="K186">
            <v>4.1068115012253206E-4</v>
          </cell>
          <cell r="L186">
            <v>0.9889862728296146</v>
          </cell>
        </row>
        <row r="187">
          <cell r="A187">
            <v>170</v>
          </cell>
          <cell r="B187" t="str">
            <v>15.4.4</v>
          </cell>
          <cell r="C187" t="str">
            <v>TCPO</v>
          </cell>
          <cell r="D187" t="str">
            <v>3R 27 29 00 00 00 00 46 19</v>
          </cell>
          <cell r="E187" t="str">
            <v>Disjuntor DIN bipolar termomagnético de 25 A em quadro de distribuição  - fornecimento e instalação.</v>
          </cell>
          <cell r="F187" t="str">
            <v>unid.</v>
          </cell>
          <cell r="G187">
            <v>3</v>
          </cell>
          <cell r="H187">
            <v>66.22</v>
          </cell>
          <cell r="I187">
            <v>198.66</v>
          </cell>
          <cell r="J187">
            <v>498110</v>
          </cell>
          <cell r="K187">
            <v>3.945923644967219E-4</v>
          </cell>
          <cell r="L187">
            <v>0.98938086519411128</v>
          </cell>
        </row>
        <row r="188">
          <cell r="A188">
            <v>171</v>
          </cell>
          <cell r="B188" t="str">
            <v>13.2.20</v>
          </cell>
          <cell r="C188" t="str">
            <v>TCPO</v>
          </cell>
          <cell r="D188" t="str">
            <v>3R 23 14 00 00 10 26 13 16</v>
          </cell>
          <cell r="E188" t="str">
            <v>Joelho 90° PVCØ 40 mm com anel - Fornecido e instalado</v>
          </cell>
          <cell r="F188" t="str">
            <v>und</v>
          </cell>
          <cell r="G188">
            <v>12</v>
          </cell>
          <cell r="H188">
            <v>16.13</v>
          </cell>
          <cell r="I188">
            <v>193.56</v>
          </cell>
          <cell r="J188">
            <v>498303.56</v>
          </cell>
          <cell r="K188">
            <v>3.8446238836195253E-4</v>
          </cell>
          <cell r="L188">
            <v>0.98976532758247326</v>
          </cell>
        </row>
        <row r="189">
          <cell r="A189">
            <v>172</v>
          </cell>
          <cell r="B189" t="str">
            <v>14.4.2</v>
          </cell>
          <cell r="C189" t="str">
            <v>COMPOSIÇÃO</v>
          </cell>
          <cell r="D189" t="str">
            <v>CPU-41</v>
          </cell>
          <cell r="E189" t="str">
            <v>Enchimento de rasgo em alvenaria com argamassa mista traço 1:4, para tubulação de 1/2" a 25 mm</v>
          </cell>
          <cell r="F189" t="str">
            <v>m</v>
          </cell>
          <cell r="G189">
            <v>35</v>
          </cell>
          <cell r="H189">
            <v>5.46</v>
          </cell>
          <cell r="I189">
            <v>191.1</v>
          </cell>
          <cell r="J189">
            <v>498494.66</v>
          </cell>
          <cell r="K189">
            <v>3.7957616457929909E-4</v>
          </cell>
          <cell r="L189">
            <v>0.99014490374705244</v>
          </cell>
        </row>
        <row r="190">
          <cell r="A190">
            <v>173</v>
          </cell>
          <cell r="B190" t="str">
            <v>15.3.8</v>
          </cell>
          <cell r="C190" t="str">
            <v>SINAPI</v>
          </cell>
          <cell r="D190">
            <v>91992</v>
          </cell>
          <cell r="E190" t="str">
            <v>Tomada alta de embutir (1 módulo), 2P+T 10 A, incluindo suporte e placa - fornecimento e instalação.</v>
          </cell>
          <cell r="F190" t="str">
            <v>unid.</v>
          </cell>
          <cell r="G190">
            <v>5</v>
          </cell>
          <cell r="H190">
            <v>36.44</v>
          </cell>
          <cell r="I190">
            <v>182.2</v>
          </cell>
          <cell r="J190">
            <v>498676.86</v>
          </cell>
          <cell r="K190">
            <v>3.6189836308921135E-4</v>
          </cell>
          <cell r="L190">
            <v>0.99050680211014175</v>
          </cell>
        </row>
        <row r="191">
          <cell r="A191">
            <v>174</v>
          </cell>
          <cell r="B191" t="str">
            <v>14.2.6</v>
          </cell>
          <cell r="C191" t="str">
            <v>SINAPI</v>
          </cell>
          <cell r="D191">
            <v>89369</v>
          </cell>
          <cell r="E191" t="str">
            <v>Joelho 90 graus, PVC, soldável, DN 25mm, instalado em dreno de ar-condicionado - fornecimento e instalação. </v>
          </cell>
          <cell r="F191" t="str">
            <v>und</v>
          </cell>
          <cell r="G191">
            <v>12</v>
          </cell>
          <cell r="H191">
            <v>15.13</v>
          </cell>
          <cell r="I191">
            <v>181.56</v>
          </cell>
          <cell r="J191">
            <v>498858.42</v>
          </cell>
          <cell r="K191">
            <v>3.6062715039778936E-4</v>
          </cell>
          <cell r="L191">
            <v>0.9908674292605395</v>
          </cell>
        </row>
        <row r="192">
          <cell r="A192">
            <v>175</v>
          </cell>
          <cell r="B192" t="str">
            <v>15.2.4</v>
          </cell>
          <cell r="C192" t="str">
            <v>TCPO</v>
          </cell>
          <cell r="D192" t="str">
            <v>3R 27 06 20 00 00 00 70 35</v>
          </cell>
          <cell r="E192" t="str">
            <v>Cabo isolado em EPR 10,00 mm² - 0,6/1 KV - 90°C - flexível  - fornecimento e instalação</v>
          </cell>
          <cell r="F192" t="str">
            <v>m</v>
          </cell>
          <cell r="G192">
            <v>12</v>
          </cell>
          <cell r="H192">
            <v>15.01</v>
          </cell>
          <cell r="I192">
            <v>180.12</v>
          </cell>
          <cell r="J192">
            <v>499038.54</v>
          </cell>
          <cell r="K192">
            <v>3.5776692184208978E-4</v>
          </cell>
          <cell r="L192">
            <v>0.99122519618238158</v>
          </cell>
        </row>
        <row r="193">
          <cell r="A193">
            <v>176</v>
          </cell>
          <cell r="B193" t="str">
            <v>15.2.6</v>
          </cell>
          <cell r="C193" t="str">
            <v>TCPO</v>
          </cell>
          <cell r="D193" t="str">
            <v>3R 27 06 20 00 00 00 70 37</v>
          </cell>
          <cell r="E193" t="str">
            <v>Cabo isolado em EPR 25,00 mm² - 0,6/1 KV - 90°C - flexível  - fornecimento e instalação</v>
          </cell>
          <cell r="F193" t="str">
            <v>m</v>
          </cell>
          <cell r="G193">
            <v>6</v>
          </cell>
          <cell r="H193">
            <v>29.92</v>
          </cell>
          <cell r="I193">
            <v>179.52</v>
          </cell>
          <cell r="J193">
            <v>499218.06</v>
          </cell>
          <cell r="K193">
            <v>3.5657515994388163E-4</v>
          </cell>
          <cell r="L193">
            <v>0.9915817713423255</v>
          </cell>
        </row>
        <row r="194">
          <cell r="A194">
            <v>177</v>
          </cell>
          <cell r="B194" t="str">
            <v>15.4.5</v>
          </cell>
          <cell r="C194" t="str">
            <v>SINAPI</v>
          </cell>
          <cell r="D194">
            <v>93663</v>
          </cell>
          <cell r="E194" t="str">
            <v>Disjuntor DIN bipolar DR de 25 A em quadro de distribuição  - fornecimento e instalação.</v>
          </cell>
          <cell r="F194" t="str">
            <v>unid.</v>
          </cell>
          <cell r="G194">
            <v>3</v>
          </cell>
          <cell r="H194">
            <v>57.89</v>
          </cell>
          <cell r="I194">
            <v>173.67</v>
          </cell>
          <cell r="J194">
            <v>499391.73</v>
          </cell>
          <cell r="K194">
            <v>3.4495548143635203E-4</v>
          </cell>
          <cell r="L194">
            <v>0.99192672682376182</v>
          </cell>
        </row>
        <row r="195">
          <cell r="A195">
            <v>178</v>
          </cell>
          <cell r="B195" t="str">
            <v>15.4.8</v>
          </cell>
          <cell r="C195" t="str">
            <v>COMPOSIÇÃO</v>
          </cell>
          <cell r="D195" t="str">
            <v>CPU-30</v>
          </cell>
          <cell r="E195" t="str">
            <v>Disjuntor DIN tripolar termomagnético de 80A - fornecimento e instalação</v>
          </cell>
          <cell r="F195" t="str">
            <v>unid.</v>
          </cell>
          <cell r="G195">
            <v>1</v>
          </cell>
          <cell r="H195">
            <v>148.66</v>
          </cell>
          <cell r="I195">
            <v>148.66</v>
          </cell>
          <cell r="J195">
            <v>499540.38999999996</v>
          </cell>
          <cell r="K195">
            <v>2.952788729793752E-4</v>
          </cell>
          <cell r="L195">
            <v>0.99222200569674113</v>
          </cell>
        </row>
        <row r="196">
          <cell r="A196">
            <v>179</v>
          </cell>
          <cell r="B196" t="str">
            <v>15.4.9</v>
          </cell>
          <cell r="C196" t="str">
            <v>COMPOSIÇÃO</v>
          </cell>
          <cell r="D196" t="str">
            <v>CPU-31</v>
          </cell>
          <cell r="E196" t="str">
            <v>Disjuntor DIN tripolar termomagnético de 100A - fornecimento e instalação</v>
          </cell>
          <cell r="F196" t="str">
            <v>unid.</v>
          </cell>
          <cell r="G196">
            <v>1</v>
          </cell>
          <cell r="H196">
            <v>148.66</v>
          </cell>
          <cell r="I196">
            <v>148.66</v>
          </cell>
          <cell r="J196">
            <v>499689.04999999993</v>
          </cell>
          <cell r="K196">
            <v>2.952788729793752E-4</v>
          </cell>
          <cell r="L196">
            <v>0.99251728456972044</v>
          </cell>
        </row>
        <row r="197">
          <cell r="A197">
            <v>180</v>
          </cell>
          <cell r="B197" t="str">
            <v>13.2.11</v>
          </cell>
          <cell r="C197" t="str">
            <v>SINAPI</v>
          </cell>
          <cell r="D197">
            <v>89398</v>
          </cell>
          <cell r="E197" t="str">
            <v>TÊ, PVC, Soldável, DN 32 mm Instalado em Ramal ou Sub-Ramal de Água Fornecimento e Instalação</v>
          </cell>
          <cell r="F197" t="str">
            <v>und</v>
          </cell>
          <cell r="G197">
            <v>9</v>
          </cell>
          <cell r="H197">
            <v>15.41</v>
          </cell>
          <cell r="I197">
            <v>138.69</v>
          </cell>
          <cell r="J197">
            <v>499827.73999999993</v>
          </cell>
          <cell r="K197">
            <v>2.7547576277081625E-4</v>
          </cell>
          <cell r="L197">
            <v>0.99279276033249131</v>
          </cell>
        </row>
        <row r="198">
          <cell r="A198">
            <v>181</v>
          </cell>
          <cell r="B198" t="str">
            <v>3.1.19</v>
          </cell>
          <cell r="C198" t="str">
            <v>COMPOSIÇÃO</v>
          </cell>
          <cell r="D198" t="str">
            <v>CPU-19</v>
          </cell>
          <cell r="E198" t="str">
            <v>Remoção de louça sanitária</v>
          </cell>
          <cell r="F198" t="str">
            <v>und</v>
          </cell>
          <cell r="G198">
            <v>10</v>
          </cell>
          <cell r="H198">
            <v>12.71</v>
          </cell>
          <cell r="I198">
            <v>127.1</v>
          </cell>
          <cell r="J198">
            <v>499954.83999999991</v>
          </cell>
          <cell r="K198">
            <v>2.5245489543709529E-4</v>
          </cell>
          <cell r="L198">
            <v>0.99304521522792832</v>
          </cell>
        </row>
        <row r="199">
          <cell r="A199">
            <v>182</v>
          </cell>
          <cell r="B199" t="str">
            <v>15.1.3</v>
          </cell>
          <cell r="C199" t="str">
            <v>SINAPI</v>
          </cell>
          <cell r="D199">
            <v>93009</v>
          </cell>
          <cell r="E199" t="str">
            <v xml:space="preserve">Eletroduto rígido roscável, PVC, DN 60 mm (2") - fornecimento e instalação. </v>
          </cell>
          <cell r="F199" t="str">
            <v>m</v>
          </cell>
          <cell r="G199">
            <v>6</v>
          </cell>
          <cell r="H199">
            <v>19.899999999999999</v>
          </cell>
          <cell r="I199">
            <v>119.4</v>
          </cell>
          <cell r="J199">
            <v>500074.23999999993</v>
          </cell>
          <cell r="K199">
            <v>2.3716061774342392E-4</v>
          </cell>
          <cell r="L199">
            <v>0.99328237584567181</v>
          </cell>
        </row>
        <row r="200">
          <cell r="A200">
            <v>183</v>
          </cell>
          <cell r="B200" t="str">
            <v>14.2.5</v>
          </cell>
          <cell r="C200" t="str">
            <v>SINAPI</v>
          </cell>
          <cell r="D200">
            <v>89365</v>
          </cell>
          <cell r="E200" t="str">
            <v>Curva 45 graus, PVC, soldável, DN 25mm, instalado em ramal ou sub-ramal de água </v>
          </cell>
          <cell r="F200" t="str">
            <v>und</v>
          </cell>
          <cell r="G200">
            <v>13</v>
          </cell>
          <cell r="H200">
            <v>9.18</v>
          </cell>
          <cell r="I200">
            <v>119.34</v>
          </cell>
          <cell r="J200">
            <v>500193.57999999996</v>
          </cell>
          <cell r="K200">
            <v>2.370414415536031E-4</v>
          </cell>
          <cell r="L200">
            <v>0.99351941728722548</v>
          </cell>
        </row>
        <row r="201">
          <cell r="A201">
            <v>184</v>
          </cell>
          <cell r="B201" t="str">
            <v>9.4.4</v>
          </cell>
          <cell r="C201" t="str">
            <v>SINAPI</v>
          </cell>
          <cell r="D201" t="str">
            <v>73924/1</v>
          </cell>
          <cell r="E201" t="str">
            <v>Pintura esmalte alto brilho, duas demaos, sobre superficie metalica</v>
          </cell>
          <cell r="F201" t="str">
            <v>m²</v>
          </cell>
          <cell r="G201">
            <v>4</v>
          </cell>
          <cell r="H201">
            <v>28.79</v>
          </cell>
          <cell r="I201">
            <v>115.16</v>
          </cell>
          <cell r="J201">
            <v>500308.73999999993</v>
          </cell>
          <cell r="K201">
            <v>2.287388336627529E-4</v>
          </cell>
          <cell r="L201">
            <v>0.99374815612088818</v>
          </cell>
        </row>
        <row r="202">
          <cell r="A202">
            <v>185</v>
          </cell>
          <cell r="B202" t="str">
            <v>13.5.3</v>
          </cell>
          <cell r="C202" t="str">
            <v>SINAPI</v>
          </cell>
          <cell r="D202" t="str">
            <v>74064/1</v>
          </cell>
          <cell r="E202" t="str">
            <v>Fundo anticorrosivo a base de oxido de ferro (zarcão), duas demãos - Fornecimento e pintura</v>
          </cell>
          <cell r="F202" t="str">
            <v>m²</v>
          </cell>
          <cell r="G202">
            <v>5.25</v>
          </cell>
          <cell r="H202">
            <v>21.84</v>
          </cell>
          <cell r="I202">
            <v>114.66</v>
          </cell>
          <cell r="J202">
            <v>500423.39999999991</v>
          </cell>
          <cell r="K202">
            <v>2.2774569874757945E-4</v>
          </cell>
          <cell r="L202">
            <v>0.99397590181963569</v>
          </cell>
        </row>
        <row r="203">
          <cell r="A203">
            <v>186</v>
          </cell>
          <cell r="B203" t="str">
            <v>11.3.2</v>
          </cell>
          <cell r="C203" t="str">
            <v>SINAPI</v>
          </cell>
          <cell r="D203">
            <v>93183</v>
          </cell>
          <cell r="E203" t="str">
            <v>Verga pré-moldada para janelas com mais de 1,5m de vão.</v>
          </cell>
          <cell r="F203" t="str">
            <v>m</v>
          </cell>
          <cell r="G203">
            <v>2.8</v>
          </cell>
          <cell r="H203">
            <v>38.71</v>
          </cell>
          <cell r="I203">
            <v>108.39</v>
          </cell>
          <cell r="J203">
            <v>500531.78999999992</v>
          </cell>
          <cell r="K203">
            <v>2.1529178691130418E-4</v>
          </cell>
          <cell r="L203">
            <v>0.99419119360654706</v>
          </cell>
        </row>
        <row r="204">
          <cell r="A204">
            <v>187</v>
          </cell>
          <cell r="B204" t="str">
            <v>11.3.3</v>
          </cell>
          <cell r="C204" t="str">
            <v>SINAPI</v>
          </cell>
          <cell r="D204">
            <v>93185</v>
          </cell>
          <cell r="E204" t="str">
            <v xml:space="preserve">Verga pré-moldada para portas com mais 1,5m de vão. </v>
          </cell>
          <cell r="F204" t="str">
            <v>m</v>
          </cell>
          <cell r="G204">
            <v>2.8</v>
          </cell>
          <cell r="H204">
            <v>38.14</v>
          </cell>
          <cell r="I204">
            <v>106.79</v>
          </cell>
          <cell r="J204">
            <v>500638.5799999999</v>
          </cell>
          <cell r="K204">
            <v>2.1211375518274909E-4</v>
          </cell>
          <cell r="L204">
            <v>0.99440330736172977</v>
          </cell>
        </row>
        <row r="205">
          <cell r="A205">
            <v>188</v>
          </cell>
          <cell r="B205" t="str">
            <v>13.4.3</v>
          </cell>
          <cell r="C205" t="str">
            <v>SINAPI</v>
          </cell>
          <cell r="D205">
            <v>98102</v>
          </cell>
          <cell r="E205" t="str">
            <v>Caixa de gordura simples, circular, em concreto pré-moldado, diâmetro interno = 0,4 m, altura interna = 0,4 m, com tampa - fornecimento e instalação</v>
          </cell>
          <cell r="F205" t="str">
            <v>und</v>
          </cell>
          <cell r="G205">
            <v>1</v>
          </cell>
          <cell r="H205">
            <v>106.67</v>
          </cell>
          <cell r="I205">
            <v>106.67</v>
          </cell>
          <cell r="J205">
            <v>500745.24999999988</v>
          </cell>
          <cell r="K205">
            <v>2.1187540280310745E-4</v>
          </cell>
          <cell r="L205">
            <v>0.99461518276453287</v>
          </cell>
        </row>
        <row r="206">
          <cell r="A206">
            <v>189</v>
          </cell>
          <cell r="B206" t="str">
            <v>5.3.5</v>
          </cell>
          <cell r="C206" t="str">
            <v>SINAPI</v>
          </cell>
          <cell r="D206">
            <v>92921</v>
          </cell>
          <cell r="E206" t="str">
            <v>Armação de Estruturas de Concreto Armado, Vigas, Pilares, Lajes e Fundações Profundas, Utilizando Aço AÇO CA-50 de 12,5 mm - Montagem e fornecimento</v>
          </cell>
          <cell r="F206" t="str">
            <v>kg</v>
          </cell>
          <cell r="G206">
            <v>9.6</v>
          </cell>
          <cell r="H206">
            <v>10.51</v>
          </cell>
          <cell r="I206">
            <v>100.9</v>
          </cell>
          <cell r="J206">
            <v>500846.14999999991</v>
          </cell>
          <cell r="K206">
            <v>2.0041462588200564E-4</v>
          </cell>
          <cell r="L206">
            <v>0.99481559739041492</v>
          </cell>
        </row>
        <row r="207">
          <cell r="A207">
            <v>190</v>
          </cell>
          <cell r="B207" t="str">
            <v>13.7.2</v>
          </cell>
          <cell r="C207" t="str">
            <v>SINAPI</v>
          </cell>
          <cell r="D207">
            <v>93382</v>
          </cell>
          <cell r="E207" t="str">
            <v>Reaterro manual de valas com compactação mecanizada.</v>
          </cell>
          <cell r="F207" t="str">
            <v>m³</v>
          </cell>
          <cell r="G207">
            <v>3.17</v>
          </cell>
          <cell r="H207">
            <v>31.77</v>
          </cell>
          <cell r="I207">
            <v>100.71</v>
          </cell>
          <cell r="J207">
            <v>500946.85999999993</v>
          </cell>
          <cell r="K207">
            <v>2.0003723461423971E-4</v>
          </cell>
          <cell r="L207">
            <v>0.99501563462502918</v>
          </cell>
        </row>
        <row r="208">
          <cell r="A208">
            <v>191</v>
          </cell>
          <cell r="B208" t="str">
            <v>13.2.17</v>
          </cell>
          <cell r="C208" t="str">
            <v>SINAPI</v>
          </cell>
          <cell r="D208">
            <v>89724</v>
          </cell>
          <cell r="E208" t="str">
            <v xml:space="preserve">Joelho 90 graus, PVC, serie normal, esgoto predial, DN 40 mm, junta soldável, fornecido e instalado em ramal de descarga ou ramal de esgoto sanitário. </v>
          </cell>
          <cell r="F208" t="str">
            <v>und</v>
          </cell>
          <cell r="G208">
            <v>12</v>
          </cell>
          <cell r="H208">
            <v>8.35</v>
          </cell>
          <cell r="I208">
            <v>100.2</v>
          </cell>
          <cell r="J208">
            <v>501047.05999999994</v>
          </cell>
          <cell r="K208">
            <v>1.990242370007628E-4</v>
          </cell>
          <cell r="L208">
            <v>0.99521465886202998</v>
          </cell>
        </row>
        <row r="209">
          <cell r="A209">
            <v>192</v>
          </cell>
          <cell r="B209" t="str">
            <v>15.3.7</v>
          </cell>
          <cell r="C209" t="str">
            <v>SINAPI</v>
          </cell>
          <cell r="D209">
            <v>91961</v>
          </cell>
          <cell r="E209" t="str">
            <v>Interruptor Paralelo (2 teclas), 10A/250V, incluindo suporte e placa - fornecimento e instalação</v>
          </cell>
          <cell r="F209" t="str">
            <v>unid.</v>
          </cell>
          <cell r="G209">
            <v>2</v>
          </cell>
          <cell r="H209">
            <v>49.31</v>
          </cell>
          <cell r="I209">
            <v>98.62</v>
          </cell>
          <cell r="J209">
            <v>501145.67999999993</v>
          </cell>
          <cell r="K209">
            <v>1.9588593066881464E-4</v>
          </cell>
          <cell r="L209">
            <v>0.99541054479269875</v>
          </cell>
        </row>
        <row r="210">
          <cell r="A210">
            <v>193</v>
          </cell>
          <cell r="B210" t="str">
            <v>11.3.5</v>
          </cell>
          <cell r="C210" t="str">
            <v>SINAPI</v>
          </cell>
          <cell r="D210">
            <v>93195</v>
          </cell>
          <cell r="E210" t="str">
            <v>Contraverga pré-moldada para vãos de mais de 1,5 m de comprimento.</v>
          </cell>
          <cell r="F210" t="str">
            <v>m</v>
          </cell>
          <cell r="G210">
            <v>2.8</v>
          </cell>
          <cell r="H210">
            <v>34.75</v>
          </cell>
          <cell r="I210">
            <v>97.3</v>
          </cell>
          <cell r="J210">
            <v>501242.97999999992</v>
          </cell>
          <cell r="K210">
            <v>1.9326405449275667E-4</v>
          </cell>
          <cell r="L210">
            <v>0.99560380884719146</v>
          </cell>
        </row>
        <row r="211">
          <cell r="A211">
            <v>194</v>
          </cell>
          <cell r="B211" t="str">
            <v>13.2.14</v>
          </cell>
          <cell r="C211" t="str">
            <v>SINAPI</v>
          </cell>
          <cell r="D211">
            <v>89812</v>
          </cell>
          <cell r="E211" t="str">
            <v>Curva longa 90 graus, PVC, serie normal, esgoto predial, DN 100 mm, junta elástica, fornecido e instalado em prumada de esgoto sanitário ou ventilação. </v>
          </cell>
          <cell r="F211" t="str">
            <v>und</v>
          </cell>
          <cell r="G211">
            <v>2</v>
          </cell>
          <cell r="H211">
            <v>45.14</v>
          </cell>
          <cell r="I211">
            <v>90.28</v>
          </cell>
          <cell r="J211">
            <v>501333.25999999995</v>
          </cell>
          <cell r="K211">
            <v>1.7932044028372119E-4</v>
          </cell>
          <cell r="L211">
            <v>0.99578312928747525</v>
          </cell>
        </row>
        <row r="212">
          <cell r="A212">
            <v>195</v>
          </cell>
          <cell r="B212" t="str">
            <v>13.2.7</v>
          </cell>
          <cell r="C212" t="str">
            <v>COMPOSIÇÃO</v>
          </cell>
          <cell r="D212" t="str">
            <v>CPU-36</v>
          </cell>
          <cell r="E212" t="str">
            <v>Joelho 90° de redução soldável PVC Ø 32 x 25 mm  - fornecimento e instalação.</v>
          </cell>
          <cell r="F212" t="str">
            <v>und</v>
          </cell>
          <cell r="G212">
            <v>8</v>
          </cell>
          <cell r="H212">
            <v>11.27</v>
          </cell>
          <cell r="I212">
            <v>90.16</v>
          </cell>
          <cell r="J212">
            <v>501423.41999999993</v>
          </cell>
          <cell r="K212">
            <v>1.7908208790407955E-4</v>
          </cell>
          <cell r="L212">
            <v>0.99596221137537932</v>
          </cell>
        </row>
        <row r="213">
          <cell r="A213">
            <v>196</v>
          </cell>
          <cell r="B213" t="str">
            <v>5.4.6</v>
          </cell>
          <cell r="C213" t="str">
            <v>SINAPI</v>
          </cell>
          <cell r="D213" t="str">
            <v>74106/1</v>
          </cell>
          <cell r="E213" t="str">
            <v>Impermeabilização de estruturas enterradas, com tinta asfáltica, duas demãos</v>
          </cell>
          <cell r="F213" t="str">
            <v>m²</v>
          </cell>
          <cell r="G213">
            <v>7.45</v>
          </cell>
          <cell r="H213">
            <v>11.82</v>
          </cell>
          <cell r="I213">
            <v>88.06</v>
          </cell>
          <cell r="J213">
            <v>501511.47999999992</v>
          </cell>
          <cell r="K213">
            <v>1.7491092126035101E-4</v>
          </cell>
          <cell r="L213">
            <v>0.99613712229663964</v>
          </cell>
        </row>
        <row r="214">
          <cell r="A214">
            <v>197</v>
          </cell>
          <cell r="B214" t="str">
            <v>15.9.5</v>
          </cell>
          <cell r="C214" t="str">
            <v>COMPOSIÇÃO</v>
          </cell>
          <cell r="D214" t="str">
            <v>CPU-47</v>
          </cell>
          <cell r="E214" t="str">
            <v>Quebra em alvenaria para instalação de quadro distribuição</v>
          </cell>
          <cell r="F214" t="str">
            <v>m²</v>
          </cell>
          <cell r="G214">
            <v>1.1299999999999999</v>
          </cell>
          <cell r="H214">
            <v>77.489999999999995</v>
          </cell>
          <cell r="I214">
            <v>87.56</v>
          </cell>
          <cell r="J214">
            <v>501599.03999999992</v>
          </cell>
          <cell r="K214">
            <v>1.7391778634517755E-4</v>
          </cell>
          <cell r="L214">
            <v>0.99631104008298477</v>
          </cell>
        </row>
        <row r="215">
          <cell r="A215">
            <v>198</v>
          </cell>
          <cell r="B215" t="str">
            <v>15.4.1</v>
          </cell>
          <cell r="C215" t="str">
            <v>TCPO</v>
          </cell>
          <cell r="D215" t="str">
            <v>3R 27 29 00 00 00 00 46 05</v>
          </cell>
          <cell r="E215" t="str">
            <v>Disjuntor DIN monopolar termomagnético de 10 A em quadro de distribuição  - fornecimento e instalação.</v>
          </cell>
          <cell r="F215" t="str">
            <v>unid.</v>
          </cell>
          <cell r="G215">
            <v>4</v>
          </cell>
          <cell r="H215">
            <v>21.7</v>
          </cell>
          <cell r="I215">
            <v>86.8</v>
          </cell>
          <cell r="J215">
            <v>501685.83999999991</v>
          </cell>
          <cell r="K215">
            <v>1.7240822127411387E-4</v>
          </cell>
          <cell r="L215">
            <v>0.99648344830425895</v>
          </cell>
        </row>
        <row r="216">
          <cell r="A216">
            <v>199</v>
          </cell>
          <cell r="B216" t="str">
            <v>15.6.3</v>
          </cell>
          <cell r="C216" t="str">
            <v>SINAPI</v>
          </cell>
          <cell r="D216">
            <v>83399</v>
          </cell>
          <cell r="E216" t="str">
            <v>Relé fotoelétrico para comando de iluminação externa 127V/1000W - fornecimento e instalação</v>
          </cell>
          <cell r="F216" t="str">
            <v>unid.</v>
          </cell>
          <cell r="G216">
            <v>2</v>
          </cell>
          <cell r="H216">
            <v>43.28</v>
          </cell>
          <cell r="I216">
            <v>86.56</v>
          </cell>
          <cell r="J216">
            <v>501772.39999999991</v>
          </cell>
          <cell r="K216">
            <v>1.7193151651483061E-4</v>
          </cell>
          <cell r="L216">
            <v>0.99665537982077368</v>
          </cell>
        </row>
        <row r="217">
          <cell r="A217">
            <v>200</v>
          </cell>
          <cell r="B217" t="str">
            <v>13.2.21</v>
          </cell>
          <cell r="C217" t="str">
            <v>COMPOSIÇÃO</v>
          </cell>
          <cell r="D217" t="str">
            <v>CPU-37</v>
          </cell>
          <cell r="E217" t="str">
            <v>Junção 45° PVC soldável, Ø 100 x 50 mm - fornecimento e instalação.</v>
          </cell>
          <cell r="F217" t="str">
            <v>und</v>
          </cell>
          <cell r="G217">
            <v>2</v>
          </cell>
          <cell r="H217">
            <v>40.51</v>
          </cell>
          <cell r="I217">
            <v>81.02</v>
          </cell>
          <cell r="J217">
            <v>501853.41999999993</v>
          </cell>
          <cell r="K217">
            <v>1.6092758165470858E-4</v>
          </cell>
          <cell r="L217">
            <v>0.99681630740242844</v>
          </cell>
        </row>
        <row r="218">
          <cell r="A218">
            <v>201</v>
          </cell>
          <cell r="B218" t="str">
            <v>15.8.1</v>
          </cell>
          <cell r="C218" t="str">
            <v>SINAPI</v>
          </cell>
          <cell r="D218" t="str">
            <v>73767/1</v>
          </cell>
          <cell r="E218" t="str">
            <v>Grampo paralelo em alumínio fundido ou estrudado de 2 parafusos, para cabo de 6 a 50 mm², pasta antioxidante. Fornecimento e instalação.</v>
          </cell>
          <cell r="F218" t="str">
            <v>und</v>
          </cell>
          <cell r="G218">
            <v>5</v>
          </cell>
          <cell r="H218">
            <v>15.72</v>
          </cell>
          <cell r="I218">
            <v>78.599999999999994</v>
          </cell>
          <cell r="J218">
            <v>501932.0199999999</v>
          </cell>
          <cell r="K218">
            <v>1.5612080866526899E-4</v>
          </cell>
          <cell r="L218">
            <v>0.99697242821109366</v>
          </cell>
        </row>
        <row r="219">
          <cell r="A219">
            <v>202</v>
          </cell>
          <cell r="B219" t="str">
            <v>15.9.3</v>
          </cell>
          <cell r="C219" t="str">
            <v>SINAPI</v>
          </cell>
          <cell r="D219">
            <v>91222</v>
          </cell>
          <cell r="E219" t="str">
            <v xml:space="preserve">Rasgo em alvenaria para ramais/ distribuição com diâmetros maiores que 40 mm e menores ou iguais a 75 mm. </v>
          </cell>
          <cell r="F219" t="str">
            <v>m</v>
          </cell>
          <cell r="G219">
            <v>6</v>
          </cell>
          <cell r="H219">
            <v>11.92</v>
          </cell>
          <cell r="I219">
            <v>71.52</v>
          </cell>
          <cell r="J219">
            <v>502003.53999999992</v>
          </cell>
          <cell r="K219">
            <v>1.4205801826641272E-4</v>
          </cell>
          <cell r="L219">
            <v>0.99711448622936016</v>
          </cell>
        </row>
        <row r="220">
          <cell r="A220">
            <v>203</v>
          </cell>
          <cell r="B220" t="str">
            <v>15.4.7</v>
          </cell>
          <cell r="C220" t="str">
            <v>COMPOSIÇÃO</v>
          </cell>
          <cell r="D220" t="str">
            <v>CPU-29</v>
          </cell>
          <cell r="E220" t="str">
            <v>Disjuntor DIN tripolar termomagnético de 70A - fornecimento e instalação</v>
          </cell>
          <cell r="F220" t="str">
            <v>unid.</v>
          </cell>
          <cell r="G220">
            <v>1</v>
          </cell>
          <cell r="H220">
            <v>71.33</v>
          </cell>
          <cell r="I220">
            <v>71.33</v>
          </cell>
          <cell r="J220">
            <v>502074.86999999994</v>
          </cell>
          <cell r="K220">
            <v>1.4168062699864681E-4</v>
          </cell>
          <cell r="L220">
            <v>0.99725616685635876</v>
          </cell>
        </row>
        <row r="221">
          <cell r="A221">
            <v>204</v>
          </cell>
          <cell r="B221" t="str">
            <v>13.3.2</v>
          </cell>
          <cell r="C221" t="str">
            <v>COMPOSIÇÃO</v>
          </cell>
          <cell r="D221" t="str">
            <v>CPU-38</v>
          </cell>
          <cell r="E221" t="str">
            <v>Registro de esfera em PVC soldável Ø 32 mm - Fornecimento e instalação</v>
          </cell>
          <cell r="F221" t="str">
            <v>und</v>
          </cell>
          <cell r="G221">
            <v>2</v>
          </cell>
          <cell r="H221">
            <v>34.049999999999997</v>
          </cell>
          <cell r="I221">
            <v>68.099999999999994</v>
          </cell>
          <cell r="J221">
            <v>502142.96999999991</v>
          </cell>
          <cell r="K221">
            <v>1.3526497544662618E-4</v>
          </cell>
          <cell r="L221">
            <v>0.99739143183180534</v>
          </cell>
        </row>
        <row r="222">
          <cell r="A222">
            <v>205</v>
          </cell>
          <cell r="B222" t="str">
            <v>15.11.1</v>
          </cell>
          <cell r="C222" t="str">
            <v>SINAPI</v>
          </cell>
          <cell r="D222">
            <v>93358</v>
          </cell>
          <cell r="E222" t="str">
            <v xml:space="preserve">Escavação manual de vala com profundidade menor ou igual a 1,30 m. </v>
          </cell>
          <cell r="F222" t="str">
            <v>m³</v>
          </cell>
          <cell r="G222">
            <v>0.85</v>
          </cell>
          <cell r="H222">
            <v>78.459999999999994</v>
          </cell>
          <cell r="I222">
            <v>66.69</v>
          </cell>
          <cell r="J222">
            <v>502209.65999999992</v>
          </cell>
          <cell r="K222">
            <v>1.3246433498583703E-4</v>
          </cell>
          <cell r="L222">
            <v>0.99752389616679127</v>
          </cell>
        </row>
        <row r="223">
          <cell r="A223">
            <v>206</v>
          </cell>
          <cell r="B223" t="str">
            <v>13.2.10</v>
          </cell>
          <cell r="C223" t="str">
            <v>SINAPI</v>
          </cell>
          <cell r="D223">
            <v>89395</v>
          </cell>
          <cell r="E223" t="str">
            <v>TÊ, PVC, Soldável, DN 25 mm Instalado em Ramal ou Sub-Ramal de Água Fornecimento e Instalação</v>
          </cell>
          <cell r="F223" t="str">
            <v>und</v>
          </cell>
          <cell r="G223">
            <v>6</v>
          </cell>
          <cell r="H223">
            <v>10.62</v>
          </cell>
          <cell r="I223">
            <v>63.72</v>
          </cell>
          <cell r="J223">
            <v>502273.37999999989</v>
          </cell>
          <cell r="K223">
            <v>1.2656511358970663E-4</v>
          </cell>
          <cell r="L223">
            <v>0.99765046128038093</v>
          </cell>
        </row>
        <row r="224">
          <cell r="A224">
            <v>207</v>
          </cell>
          <cell r="B224" t="str">
            <v>3.1.20</v>
          </cell>
          <cell r="C224" t="str">
            <v>COMPOSIÇÃO</v>
          </cell>
          <cell r="D224" t="str">
            <v>CPU-20</v>
          </cell>
          <cell r="E224" t="str">
            <v>Remoção de torneiras</v>
          </cell>
          <cell r="F224" t="str">
            <v>und</v>
          </cell>
          <cell r="G224">
            <v>8</v>
          </cell>
          <cell r="H224">
            <v>7.73</v>
          </cell>
          <cell r="I224">
            <v>61.84</v>
          </cell>
          <cell r="J224">
            <v>502335.21999999991</v>
          </cell>
          <cell r="K224">
            <v>1.2283092630865442E-4</v>
          </cell>
          <cell r="L224">
            <v>0.99777329220668964</v>
          </cell>
        </row>
        <row r="225">
          <cell r="A225">
            <v>208</v>
          </cell>
          <cell r="B225" t="str">
            <v>5.1.6</v>
          </cell>
          <cell r="C225" t="str">
            <v>SINAPI</v>
          </cell>
          <cell r="D225">
            <v>96995</v>
          </cell>
          <cell r="E225" t="str">
            <v>Reaterro de valas com compactação manual.</v>
          </cell>
          <cell r="F225" t="str">
            <v>m³</v>
          </cell>
          <cell r="G225">
            <v>1.25</v>
          </cell>
          <cell r="H225">
            <v>47.57</v>
          </cell>
          <cell r="I225">
            <v>59.46</v>
          </cell>
          <cell r="J225">
            <v>502394.67999999993</v>
          </cell>
          <cell r="K225">
            <v>1.1810360411242869E-4</v>
          </cell>
          <cell r="L225">
            <v>0.99789139581080211</v>
          </cell>
        </row>
        <row r="226">
          <cell r="A226">
            <v>209</v>
          </cell>
          <cell r="B226" t="str">
            <v>15.4.6</v>
          </cell>
          <cell r="C226" t="str">
            <v>COMPOSIÇÃO</v>
          </cell>
          <cell r="D226" t="str">
            <v>CPU-28</v>
          </cell>
          <cell r="E226" t="str">
            <v>Disjuntor DIN tripolar termomagnético de 63A - fornecimento e instalação</v>
          </cell>
          <cell r="F226" t="str">
            <v>unid.</v>
          </cell>
          <cell r="G226">
            <v>1</v>
          </cell>
          <cell r="H226">
            <v>56.4</v>
          </cell>
          <cell r="I226">
            <v>56.4</v>
          </cell>
          <cell r="J226">
            <v>502451.07999999996</v>
          </cell>
          <cell r="K226">
            <v>1.1202561843156708E-4</v>
          </cell>
          <cell r="L226">
            <v>0.99800342142923371</v>
          </cell>
        </row>
        <row r="227">
          <cell r="A227">
            <v>210</v>
          </cell>
          <cell r="B227" t="str">
            <v>15.9.4</v>
          </cell>
          <cell r="C227" t="str">
            <v>COMPOSIÇÃO</v>
          </cell>
          <cell r="D227" t="str">
            <v>CPU-46</v>
          </cell>
          <cell r="E227" t="str">
            <v>Enchimento de rasgo em alvenaria com argamassa mista de cal hidratada e areia traço 1:4, para eletroduto Ø 32 mm - 1 1/4" a 50 mm - 2"</v>
          </cell>
          <cell r="F227" t="str">
            <v>m</v>
          </cell>
          <cell r="G227">
            <v>6</v>
          </cell>
          <cell r="H227">
            <v>9.2899999999999991</v>
          </cell>
          <cell r="I227">
            <v>55.74</v>
          </cell>
          <cell r="J227">
            <v>502506.81999999995</v>
          </cell>
          <cell r="K227">
            <v>1.1071468034353811E-4</v>
          </cell>
          <cell r="L227">
            <v>0.99811413610957722</v>
          </cell>
        </row>
        <row r="228">
          <cell r="A228">
            <v>211</v>
          </cell>
          <cell r="B228" t="str">
            <v>15.3.6</v>
          </cell>
          <cell r="C228" t="str">
            <v>SINAPI</v>
          </cell>
          <cell r="D228">
            <v>91967</v>
          </cell>
          <cell r="E228" t="str">
            <v>Interruptor simples (3 teclas), 10A/250V, incluindo suporte e placa - fornecimento e instalação</v>
          </cell>
          <cell r="F228" t="str">
            <v>unid.</v>
          </cell>
          <cell r="G228">
            <v>1</v>
          </cell>
          <cell r="H228">
            <v>52.12</v>
          </cell>
          <cell r="I228">
            <v>52.12</v>
          </cell>
          <cell r="J228">
            <v>502558.93999999994</v>
          </cell>
          <cell r="K228">
            <v>1.0352438355768219E-4</v>
          </cell>
          <cell r="L228">
            <v>0.99821766049313487</v>
          </cell>
        </row>
        <row r="229">
          <cell r="A229">
            <v>212</v>
          </cell>
          <cell r="B229" t="str">
            <v>14.2.8</v>
          </cell>
          <cell r="C229" t="str">
            <v>SINAPI</v>
          </cell>
          <cell r="D229">
            <v>89400</v>
          </cell>
          <cell r="E229" t="str">
            <v>Tê de redução, PVC, soldável, DN 32mm x 25mm, instalado em prumada de água - fornecimento e instalação.</v>
          </cell>
          <cell r="F229" t="str">
            <v>und</v>
          </cell>
          <cell r="G229">
            <v>3</v>
          </cell>
          <cell r="H229">
            <v>17.36</v>
          </cell>
          <cell r="I229">
            <v>52.08</v>
          </cell>
          <cell r="J229">
            <v>502611.01999999996</v>
          </cell>
          <cell r="K229">
            <v>1.0344493276446832E-4</v>
          </cell>
          <cell r="L229">
            <v>0.99832110542589936</v>
          </cell>
        </row>
        <row r="230">
          <cell r="A230">
            <v>213</v>
          </cell>
          <cell r="B230" t="str">
            <v>13.2.5</v>
          </cell>
          <cell r="C230" t="str">
            <v>SINAPI</v>
          </cell>
          <cell r="D230">
            <v>89497</v>
          </cell>
          <cell r="E230" t="str">
            <v>Joelho 90 graus, PVC, soldável, DN 40mm, instalado em prumada de água - fornecimento e instalação.</v>
          </cell>
          <cell r="F230" t="str">
            <v>und</v>
          </cell>
          <cell r="G230">
            <v>5</v>
          </cell>
          <cell r="H230">
            <v>10.16</v>
          </cell>
          <cell r="I230">
            <v>50.8</v>
          </cell>
          <cell r="J230">
            <v>502661.81999999995</v>
          </cell>
          <cell r="K230">
            <v>1.0090250738162424E-4</v>
          </cell>
          <cell r="L230">
            <v>0.99842200793328095</v>
          </cell>
        </row>
        <row r="231">
          <cell r="A231">
            <v>214</v>
          </cell>
          <cell r="B231" t="str">
            <v>13.2.15</v>
          </cell>
          <cell r="C231" t="str">
            <v>SINAPI</v>
          </cell>
          <cell r="D231">
            <v>89726</v>
          </cell>
          <cell r="E231" t="str">
            <v xml:space="preserve">Joelho 45 graus, PVC, serie normal, esgoto predial, DN 40 mm, junta soldável, fornecido e instalado em ramal de descarga ou ramal de esgoto sanitário. </v>
          </cell>
          <cell r="F231" t="str">
            <v>und</v>
          </cell>
          <cell r="G231">
            <v>8</v>
          </cell>
          <cell r="H231">
            <v>6.3</v>
          </cell>
          <cell r="I231">
            <v>50.4</v>
          </cell>
          <cell r="J231">
            <v>502712.22</v>
          </cell>
          <cell r="K231">
            <v>1.0010799944948548E-4</v>
          </cell>
          <cell r="L231">
            <v>0.99852211593273055</v>
          </cell>
        </row>
        <row r="232">
          <cell r="A232">
            <v>215</v>
          </cell>
          <cell r="B232" t="str">
            <v>13.2.23</v>
          </cell>
          <cell r="C232" t="str">
            <v>SINAPI</v>
          </cell>
          <cell r="D232">
            <v>89784</v>
          </cell>
          <cell r="E232" t="str">
            <v>TÊ, PVC, Serie Normal, Esgoto Predial, DN 50 X 50mm, Junta Elástica, Fornecido e Instalado em Ramal de Descarga ou Ramal de Esgoto Sanitário.</v>
          </cell>
          <cell r="F232" t="str">
            <v>und</v>
          </cell>
          <cell r="G232">
            <v>3</v>
          </cell>
          <cell r="H232">
            <v>16.54</v>
          </cell>
          <cell r="I232">
            <v>49.62</v>
          </cell>
          <cell r="J232">
            <v>502761.83999999997</v>
          </cell>
          <cell r="K232">
            <v>9.8558708981814853E-5</v>
          </cell>
          <cell r="L232">
            <v>0.99862067464171234</v>
          </cell>
        </row>
        <row r="233">
          <cell r="A233">
            <v>216</v>
          </cell>
          <cell r="B233" t="str">
            <v>13.2.4</v>
          </cell>
          <cell r="C233" t="str">
            <v>SINAPI</v>
          </cell>
          <cell r="D233">
            <v>89413</v>
          </cell>
          <cell r="E233" t="str">
            <v>Joelho de 90 graus, PVC, Soldável, DN 32mm, Instalado em Ramal ou Sub-Ramal de Água - Fornecimento e Instalação</v>
          </cell>
          <cell r="F233" t="str">
            <v>und</v>
          </cell>
          <cell r="G233">
            <v>6</v>
          </cell>
          <cell r="H233">
            <v>7.6</v>
          </cell>
          <cell r="I233">
            <v>45.6</v>
          </cell>
          <cell r="J233">
            <v>502807.43999999994</v>
          </cell>
          <cell r="K233">
            <v>9.0573904263820197E-5</v>
          </cell>
          <cell r="L233">
            <v>0.99871124854597604</v>
          </cell>
        </row>
        <row r="234">
          <cell r="A234">
            <v>217</v>
          </cell>
          <cell r="B234" t="str">
            <v>13.3.3</v>
          </cell>
          <cell r="C234" t="str">
            <v>COMPOSIÇÃO</v>
          </cell>
          <cell r="D234" t="str">
            <v>CPU-39</v>
          </cell>
          <cell r="E234" t="str">
            <v>Registro de esfera em PVC soldável Ø 50 mm - Fornecimento e instalação</v>
          </cell>
          <cell r="F234" t="str">
            <v>und</v>
          </cell>
          <cell r="G234">
            <v>1</v>
          </cell>
          <cell r="H234">
            <v>44.29</v>
          </cell>
          <cell r="I234">
            <v>44.29</v>
          </cell>
          <cell r="J234">
            <v>502851.72999999992</v>
          </cell>
          <cell r="K234">
            <v>8.7971890786065708E-5</v>
          </cell>
          <cell r="L234">
            <v>0.99879922043676206</v>
          </cell>
        </row>
        <row r="235">
          <cell r="A235">
            <v>218</v>
          </cell>
          <cell r="B235" t="str">
            <v>13.8.7</v>
          </cell>
          <cell r="C235" t="str">
            <v>SINAPI</v>
          </cell>
          <cell r="D235">
            <v>86913</v>
          </cell>
          <cell r="E235" t="str">
            <v>Vaso Sanitario Sinfonado com Caixa Acoplada Louça Branca - Padrão Medio, Incluso Engate Flexivel em Plastico Branco, 1/2" X 40 cm - Fornecimento e Insatalação.</v>
          </cell>
          <cell r="F235" t="str">
            <v>und</v>
          </cell>
          <cell r="G235">
            <v>2</v>
          </cell>
          <cell r="H235">
            <v>21.02</v>
          </cell>
          <cell r="I235">
            <v>42.04</v>
          </cell>
          <cell r="J235">
            <v>502893.7699999999</v>
          </cell>
          <cell r="K235">
            <v>8.3502783667785098E-5</v>
          </cell>
          <cell r="L235">
            <v>0.99888272322042981</v>
          </cell>
        </row>
        <row r="236">
          <cell r="A236">
            <v>219</v>
          </cell>
          <cell r="B236" t="str">
            <v>13.8.4</v>
          </cell>
          <cell r="C236" t="str">
            <v>SINAPI</v>
          </cell>
          <cell r="D236">
            <v>94795</v>
          </cell>
          <cell r="E236" t="str">
            <v>Torneira de boia, roscável, ½”, fornecida e instalada em reservação de água.</v>
          </cell>
          <cell r="F236" t="str">
            <v>und</v>
          </cell>
          <cell r="G236">
            <v>2</v>
          </cell>
          <cell r="H236">
            <v>20.25</v>
          </cell>
          <cell r="I236">
            <v>40.5</v>
          </cell>
          <cell r="J236">
            <v>502934.2699999999</v>
          </cell>
          <cell r="K236">
            <v>8.044392812905083E-5</v>
          </cell>
          <cell r="L236">
            <v>0.99896316714855893</v>
          </cell>
        </row>
        <row r="237">
          <cell r="A237">
            <v>220</v>
          </cell>
          <cell r="B237" t="str">
            <v>13.4.2</v>
          </cell>
          <cell r="C237" t="str">
            <v>TCPO</v>
          </cell>
          <cell r="D237" t="str">
            <v>2C 16 11 00 00 09</v>
          </cell>
          <cell r="E237" t="str">
            <v>Caixa PVC sifonada Ø 100 mm, altura 100 mm, entrada Ø 40 mm, saída Ø 50 mm, grelha redonda de alumínio, 3 entradas, para esgoto sanitário</v>
          </cell>
          <cell r="F237" t="str">
            <v>und</v>
          </cell>
          <cell r="G237">
            <v>1</v>
          </cell>
          <cell r="H237">
            <v>37.97</v>
          </cell>
          <cell r="I237">
            <v>37.97</v>
          </cell>
          <cell r="J237">
            <v>502972.23999999987</v>
          </cell>
          <cell r="K237">
            <v>7.5418665458273083E-5</v>
          </cell>
          <cell r="L237">
            <v>0.99903858581401717</v>
          </cell>
        </row>
        <row r="238">
          <cell r="A238">
            <v>221</v>
          </cell>
          <cell r="B238" t="str">
            <v>13.2.8</v>
          </cell>
          <cell r="C238" t="str">
            <v>SINAPI</v>
          </cell>
          <cell r="D238">
            <v>89400</v>
          </cell>
          <cell r="E238" t="str">
            <v>Tê de redução, PVC, soldável, DN 32mm x 25mm, instalado em prumada de água - fornecimento e instalação.</v>
          </cell>
          <cell r="F238" t="str">
            <v>und</v>
          </cell>
          <cell r="G238">
            <v>2</v>
          </cell>
          <cell r="H238">
            <v>17.36</v>
          </cell>
          <cell r="I238">
            <v>34.72</v>
          </cell>
          <cell r="J238">
            <v>503006.95999999985</v>
          </cell>
          <cell r="K238">
            <v>6.8963288509645546E-5</v>
          </cell>
          <cell r="L238">
            <v>0.99910754910252675</v>
          </cell>
        </row>
        <row r="239">
          <cell r="A239">
            <v>222</v>
          </cell>
          <cell r="B239" t="str">
            <v>3.1.9</v>
          </cell>
          <cell r="C239" t="str">
            <v>SINAPI</v>
          </cell>
          <cell r="D239">
            <v>97660</v>
          </cell>
          <cell r="E239" t="str">
            <v xml:space="preserve">Remoção de interruptores/tomadas elétricas, de forma manual, sem reaproveitamento. </v>
          </cell>
          <cell r="F239" t="str">
            <v>unid</v>
          </cell>
          <cell r="G239">
            <v>58</v>
          </cell>
          <cell r="H239">
            <v>0.57999999999999996</v>
          </cell>
          <cell r="I239">
            <v>33.64</v>
          </cell>
          <cell r="J239">
            <v>503040.59999999986</v>
          </cell>
          <cell r="K239">
            <v>6.6818117092870864E-5</v>
          </cell>
          <cell r="L239">
            <v>0.99917436721961961</v>
          </cell>
        </row>
        <row r="240">
          <cell r="A240">
            <v>223</v>
          </cell>
          <cell r="B240" t="str">
            <v>14.2.7</v>
          </cell>
          <cell r="C240" t="str">
            <v>TCPO</v>
          </cell>
          <cell r="D240" t="str">
            <v>3R 23 12 00 00 10 17 08 10</v>
          </cell>
          <cell r="E240" t="str">
            <v>Joelho 90° de redução soldável PVC Ø 32 x 25 mm</v>
          </cell>
          <cell r="F240" t="str">
            <v>und</v>
          </cell>
          <cell r="G240">
            <v>3</v>
          </cell>
          <cell r="H240">
            <v>11.09</v>
          </cell>
          <cell r="I240">
            <v>33.270000000000003</v>
          </cell>
          <cell r="J240">
            <v>503073.86999999988</v>
          </cell>
          <cell r="K240">
            <v>6.6083197255642495E-5</v>
          </cell>
          <cell r="L240">
            <v>0.99924045041687526</v>
          </cell>
        </row>
        <row r="241">
          <cell r="A241">
            <v>224</v>
          </cell>
          <cell r="B241" t="str">
            <v>3.1.11</v>
          </cell>
          <cell r="C241" t="str">
            <v>SINAPI</v>
          </cell>
          <cell r="D241">
            <v>97633</v>
          </cell>
          <cell r="E241" t="str">
            <v>Demolição de revestimento cerâmico, de forma manual, sem reaproveitamento.</v>
          </cell>
          <cell r="F241" t="str">
            <v>m²</v>
          </cell>
          <cell r="G241">
            <v>1.6</v>
          </cell>
          <cell r="H241">
            <v>20.49</v>
          </cell>
          <cell r="I241">
            <v>32.78</v>
          </cell>
          <cell r="J241">
            <v>503106.64999999991</v>
          </cell>
          <cell r="K241">
            <v>6.5109925038772499E-5</v>
          </cell>
          <cell r="L241">
            <v>0.99930556034191409</v>
          </cell>
        </row>
        <row r="242">
          <cell r="A242">
            <v>225</v>
          </cell>
          <cell r="B242" t="str">
            <v>13.2.12</v>
          </cell>
          <cell r="C242" t="str">
            <v>SINAPI</v>
          </cell>
          <cell r="D242">
            <v>89623</v>
          </cell>
          <cell r="E242" t="str">
            <v>Te, PVC, soldável, DN 40mm, instalado em prumada de água - fornecimento e instalação.</v>
          </cell>
          <cell r="F242" t="str">
            <v>und</v>
          </cell>
          <cell r="G242">
            <v>2</v>
          </cell>
          <cell r="H242">
            <v>15.89</v>
          </cell>
          <cell r="I242">
            <v>31.78</v>
          </cell>
          <cell r="J242">
            <v>503138.42999999993</v>
          </cell>
          <cell r="K242">
            <v>6.3123655208425559E-5</v>
          </cell>
          <cell r="L242">
            <v>0.99936868399712264</v>
          </cell>
        </row>
        <row r="243">
          <cell r="A243">
            <v>226</v>
          </cell>
          <cell r="B243" t="str">
            <v>13.2.19</v>
          </cell>
          <cell r="C243" t="str">
            <v>SINAPI</v>
          </cell>
          <cell r="D243">
            <v>89809</v>
          </cell>
          <cell r="E243" t="str">
            <v xml:space="preserve">Joelho 90 graus, PVC, serie normal, esgoto predial, DN 100 mm, junta elástica, fornecido e instalado em prumada de esgoto sanitário ou ventilação. </v>
          </cell>
          <cell r="F243" t="str">
            <v>und</v>
          </cell>
          <cell r="G243">
            <v>2</v>
          </cell>
          <cell r="H243">
            <v>15.3</v>
          </cell>
          <cell r="I243">
            <v>30.6</v>
          </cell>
          <cell r="J243">
            <v>503169.02999999991</v>
          </cell>
          <cell r="K243">
            <v>6.0779856808616185E-5</v>
          </cell>
          <cell r="L243">
            <v>0.99942946385393117</v>
          </cell>
        </row>
        <row r="244">
          <cell r="A244">
            <v>227</v>
          </cell>
          <cell r="B244" t="str">
            <v>14.2.4</v>
          </cell>
          <cell r="C244" t="str">
            <v>SINAPI</v>
          </cell>
          <cell r="D244">
            <v>89369</v>
          </cell>
          <cell r="E244" t="str">
            <v>Curva 90 graus, PVC, soldável, DN 32mm, instalado em ramal ou sub-ramal de água - fornecimento e instalação</v>
          </cell>
          <cell r="F244" t="str">
            <v>und</v>
          </cell>
          <cell r="G244">
            <v>2</v>
          </cell>
          <cell r="H244">
            <v>15.13</v>
          </cell>
          <cell r="I244">
            <v>30.26</v>
          </cell>
          <cell r="J244">
            <v>503199.28999999992</v>
          </cell>
          <cell r="K244">
            <v>6.0104525066298226E-5</v>
          </cell>
          <cell r="L244">
            <v>0.99948956837899749</v>
          </cell>
        </row>
        <row r="245">
          <cell r="A245">
            <v>228</v>
          </cell>
          <cell r="B245" t="str">
            <v>3.1.8</v>
          </cell>
          <cell r="C245" t="str">
            <v>SINAPI</v>
          </cell>
          <cell r="D245">
            <v>97665</v>
          </cell>
          <cell r="E245" t="str">
            <v>Remoção de luminárias, de forma manual, sem reaproveitamento.</v>
          </cell>
          <cell r="F245" t="str">
            <v>unid</v>
          </cell>
          <cell r="G245">
            <v>25</v>
          </cell>
          <cell r="H245">
            <v>1.1299999999999999</v>
          </cell>
          <cell r="I245">
            <v>28.25</v>
          </cell>
          <cell r="J245">
            <v>503227.53999999992</v>
          </cell>
          <cell r="K245">
            <v>5.6112122707300884E-5</v>
          </cell>
          <cell r="L245">
            <v>0.99954568050170478</v>
          </cell>
        </row>
        <row r="246">
          <cell r="A246">
            <v>229</v>
          </cell>
          <cell r="B246" t="str">
            <v>13.2.9</v>
          </cell>
          <cell r="C246" t="str">
            <v>SINAPI</v>
          </cell>
          <cell r="D246">
            <v>89626</v>
          </cell>
          <cell r="E246" t="str">
            <v>Tê de redução, PVC, soldável, DN 50mm x 40mm, instalado em prumada de água - fornecimento e instalação.</v>
          </cell>
          <cell r="F246" t="str">
            <v>und</v>
          </cell>
          <cell r="G246">
            <v>1</v>
          </cell>
          <cell r="H246">
            <v>26.68</v>
          </cell>
          <cell r="I246">
            <v>26.68</v>
          </cell>
          <cell r="J246">
            <v>503254.21999999991</v>
          </cell>
          <cell r="K246">
            <v>5.2993679073656199E-5</v>
          </cell>
          <cell r="L246">
            <v>0.99959867418077841</v>
          </cell>
        </row>
        <row r="247">
          <cell r="A247">
            <v>230</v>
          </cell>
          <cell r="B247" t="str">
            <v>3.1.12</v>
          </cell>
          <cell r="C247" t="str">
            <v>SINAPI</v>
          </cell>
          <cell r="D247">
            <v>97632</v>
          </cell>
          <cell r="E247" t="str">
            <v>Demolição de rodapé cerâmico, de forma manual, sem reaproveitamento.</v>
          </cell>
          <cell r="F247" t="str">
            <v>m</v>
          </cell>
          <cell r="G247">
            <v>10.45</v>
          </cell>
          <cell r="H247">
            <v>2.34</v>
          </cell>
          <cell r="I247">
            <v>24.45</v>
          </cell>
          <cell r="J247">
            <v>503278.66999999993</v>
          </cell>
          <cell r="K247">
            <v>4.8564297351982532E-5</v>
          </cell>
          <cell r="L247">
            <v>0.99964723847813042</v>
          </cell>
        </row>
        <row r="248">
          <cell r="A248">
            <v>231</v>
          </cell>
          <cell r="B248" t="str">
            <v>15.11.2</v>
          </cell>
          <cell r="C248" t="str">
            <v>SINAPI</v>
          </cell>
          <cell r="D248">
            <v>93382</v>
          </cell>
          <cell r="E248" t="str">
            <v>Reaterro manual de valas com compactação mecanizada.</v>
          </cell>
          <cell r="F248" t="str">
            <v>m³</v>
          </cell>
          <cell r="G248">
            <v>0.71</v>
          </cell>
          <cell r="H248">
            <v>31.77</v>
          </cell>
          <cell r="I248">
            <v>22.56</v>
          </cell>
          <cell r="J248">
            <v>503301.22999999992</v>
          </cell>
          <cell r="K248">
            <v>4.4810247372626831E-5</v>
          </cell>
          <cell r="L248">
            <v>0.9996920487255031</v>
          </cell>
        </row>
        <row r="249">
          <cell r="A249">
            <v>232</v>
          </cell>
          <cell r="B249" t="str">
            <v>13.1.5</v>
          </cell>
          <cell r="C249" t="str">
            <v>SINAPI</v>
          </cell>
          <cell r="D249">
            <v>89449</v>
          </cell>
          <cell r="E249" t="str">
            <v xml:space="preserve">Tubo, PVC, soldável, DN 50mm, instalado em prumada de água - fornecimento e instalação. </v>
          </cell>
          <cell r="F249" t="str">
            <v>m</v>
          </cell>
          <cell r="G249">
            <v>1.43</v>
          </cell>
          <cell r="H249">
            <v>15.4</v>
          </cell>
          <cell r="I249">
            <v>22.02</v>
          </cell>
          <cell r="J249">
            <v>503323.24999999994</v>
          </cell>
          <cell r="K249">
            <v>4.3737661664239483E-5</v>
          </cell>
          <cell r="L249">
            <v>0.99973578638716731</v>
          </cell>
        </row>
        <row r="250">
          <cell r="A250">
            <v>233</v>
          </cell>
          <cell r="B250" t="str">
            <v>14.2.3</v>
          </cell>
          <cell r="C250" t="str">
            <v>SINAPI</v>
          </cell>
          <cell r="D250">
            <v>89364</v>
          </cell>
          <cell r="E250" t="str">
            <v>Curva 90 graus, PVC, soldável, DN 25mm, instalado em ramal ou sub-ramal de água - fornecimento e instalação</v>
          </cell>
          <cell r="F250" t="str">
            <v>und</v>
          </cell>
          <cell r="G250">
            <v>2</v>
          </cell>
          <cell r="H250">
            <v>9.85</v>
          </cell>
          <cell r="I250">
            <v>19.7</v>
          </cell>
          <cell r="J250">
            <v>503342.94999999995</v>
          </cell>
          <cell r="K250">
            <v>3.9129515657834599E-5</v>
          </cell>
          <cell r="L250">
            <v>0.99977491590282519</v>
          </cell>
        </row>
        <row r="251">
          <cell r="A251">
            <v>234</v>
          </cell>
          <cell r="B251" t="str">
            <v>13.2.18</v>
          </cell>
          <cell r="C251" t="str">
            <v>SINAPI</v>
          </cell>
          <cell r="D251">
            <v>89731</v>
          </cell>
          <cell r="E251" t="str">
            <v xml:space="preserve">Joelho 90 graus, PVC, serie normal, esgoto predial, DN 50 mm, junta soldável, fornecido e instalado em ramal de descarga ou ramal de esgoto sanitário. </v>
          </cell>
          <cell r="F251" t="str">
            <v>und</v>
          </cell>
          <cell r="G251">
            <v>2</v>
          </cell>
          <cell r="H251">
            <v>9.2200000000000006</v>
          </cell>
          <cell r="I251">
            <v>18.440000000000001</v>
          </cell>
          <cell r="J251">
            <v>503361.38999999996</v>
          </cell>
          <cell r="K251">
            <v>3.6626815671597463E-5</v>
          </cell>
          <cell r="L251">
            <v>0.99981154271849682</v>
          </cell>
        </row>
        <row r="252">
          <cell r="A252">
            <v>235</v>
          </cell>
          <cell r="B252" t="str">
            <v>13.6.2</v>
          </cell>
          <cell r="C252" t="str">
            <v>SINAPI</v>
          </cell>
          <cell r="D252">
            <v>91222</v>
          </cell>
          <cell r="E252" t="str">
            <v xml:space="preserve">Rasgo em alvenaria para ramais/ distribuição com diâmetros maiores que 40 mm e menores ou iguais a 75 mm. </v>
          </cell>
          <cell r="F252" t="str">
            <v>m</v>
          </cell>
          <cell r="G252">
            <v>1.43</v>
          </cell>
          <cell r="H252">
            <v>11.92</v>
          </cell>
          <cell r="I252">
            <v>17.05</v>
          </cell>
          <cell r="J252">
            <v>503378.43999999994</v>
          </cell>
          <cell r="K252">
            <v>3.3865900607415225E-5</v>
          </cell>
          <cell r="L252">
            <v>0.9998454086191042</v>
          </cell>
        </row>
        <row r="253">
          <cell r="A253">
            <v>236</v>
          </cell>
          <cell r="B253" t="str">
            <v>13.2.13</v>
          </cell>
          <cell r="C253" t="str">
            <v>SINAPI</v>
          </cell>
          <cell r="D253">
            <v>89441</v>
          </cell>
          <cell r="E253" t="str">
            <v>Tê com bucha de latão na bolsa central, PVC, soldável, DN 25mm x 1/2, instalado em ramal de distribuição de água - fornecimento e instalação.</v>
          </cell>
          <cell r="F253" t="str">
            <v>und</v>
          </cell>
          <cell r="G253">
            <v>1</v>
          </cell>
          <cell r="H253">
            <v>14.73</v>
          </cell>
          <cell r="I253">
            <v>14.73</v>
          </cell>
          <cell r="J253">
            <v>503393.16999999993</v>
          </cell>
          <cell r="K253">
            <v>2.9257754601010338E-5</v>
          </cell>
          <cell r="L253">
            <v>0.99987466637370515</v>
          </cell>
        </row>
        <row r="254">
          <cell r="A254">
            <v>237</v>
          </cell>
          <cell r="B254" t="str">
            <v>13.2.16</v>
          </cell>
          <cell r="C254" t="str">
            <v>SINAPI</v>
          </cell>
          <cell r="D254">
            <v>89802</v>
          </cell>
          <cell r="E254" t="str">
            <v xml:space="preserve">Joelho 45 graus, PVC, serie normal, esgoto predial, DN 50 mm, junta soldável, fornecido e instalado em ramal de descarga ou ramal de esgoto sanitário. </v>
          </cell>
          <cell r="F254" t="str">
            <v>und</v>
          </cell>
          <cell r="G254">
            <v>2</v>
          </cell>
          <cell r="H254">
            <v>6.17</v>
          </cell>
          <cell r="I254">
            <v>12.34</v>
          </cell>
          <cell r="J254">
            <v>503405.50999999995</v>
          </cell>
          <cell r="K254">
            <v>2.4510569706481166E-5</v>
          </cell>
          <cell r="L254">
            <v>0.99989917694341168</v>
          </cell>
        </row>
        <row r="255">
          <cell r="A255">
            <v>238</v>
          </cell>
          <cell r="B255" t="str">
            <v>13.2.6</v>
          </cell>
          <cell r="C255" t="str">
            <v>SINAPI</v>
          </cell>
          <cell r="D255">
            <v>89501</v>
          </cell>
          <cell r="E255" t="str">
            <v>Joelho 90 graus, PVC, soldável, DN 50mm, instalado em prumada de água - fornecimento e instalação.</v>
          </cell>
          <cell r="F255" t="str">
            <v>und</v>
          </cell>
          <cell r="G255">
            <v>1</v>
          </cell>
          <cell r="H255">
            <v>12.17</v>
          </cell>
          <cell r="I255">
            <v>12.17</v>
          </cell>
          <cell r="J255">
            <v>503417.67999999993</v>
          </cell>
          <cell r="K255">
            <v>2.4172903835322187E-5</v>
          </cell>
          <cell r="L255">
            <v>0.99992334984724696</v>
          </cell>
        </row>
        <row r="256">
          <cell r="A256">
            <v>239</v>
          </cell>
          <cell r="B256" t="str">
            <v>14.2.2</v>
          </cell>
          <cell r="C256" t="str">
            <v>SINAPI</v>
          </cell>
          <cell r="D256">
            <v>89370</v>
          </cell>
          <cell r="E256" t="str">
            <v xml:space="preserve">Curva 45 graus, PVC, soldável, DN 32mm, instalado em ramal ou sub-ramal de água - fornecimento e instalação. </v>
          </cell>
          <cell r="F256" t="str">
            <v>und</v>
          </cell>
          <cell r="G256">
            <v>1</v>
          </cell>
          <cell r="H256">
            <v>12.12</v>
          </cell>
          <cell r="I256">
            <v>12.12</v>
          </cell>
          <cell r="J256">
            <v>503429.79999999993</v>
          </cell>
          <cell r="K256">
            <v>2.4073590343804838E-5</v>
          </cell>
          <cell r="L256">
            <v>0.9999474234375908</v>
          </cell>
        </row>
        <row r="257">
          <cell r="A257">
            <v>240</v>
          </cell>
          <cell r="B257" t="str">
            <v>13.2.22</v>
          </cell>
          <cell r="C257" t="str">
            <v>COMPOSIÇÃO</v>
          </cell>
          <cell r="D257" t="str">
            <v>CPU-09</v>
          </cell>
          <cell r="E257" t="str">
            <v>Terminal de ventilacao, 50 mm, serie normal, esgoto predial - fornecimento e instalação.</v>
          </cell>
          <cell r="F257" t="str">
            <v>und</v>
          </cell>
          <cell r="G257">
            <v>1</v>
          </cell>
          <cell r="H257">
            <v>9</v>
          </cell>
          <cell r="I257">
            <v>9</v>
          </cell>
          <cell r="J257">
            <v>503438.79999999993</v>
          </cell>
          <cell r="K257">
            <v>1.7876428473122406E-5</v>
          </cell>
          <cell r="L257">
            <v>0.99996529986606386</v>
          </cell>
        </row>
        <row r="258">
          <cell r="A258">
            <v>241</v>
          </cell>
          <cell r="B258" t="str">
            <v>13.2.1</v>
          </cell>
          <cell r="C258" t="str">
            <v>SINAPI</v>
          </cell>
          <cell r="D258">
            <v>89380</v>
          </cell>
          <cell r="E258" t="str">
            <v>Luva de redução, PVC, soldável, DN 32mm x 25mm, instalado em ramal ou sub-ramal de água - fornecimento e instalação.</v>
          </cell>
          <cell r="F258" t="str">
            <v>und</v>
          </cell>
          <cell r="G258">
            <v>1</v>
          </cell>
          <cell r="H258">
            <v>8.49</v>
          </cell>
          <cell r="I258">
            <v>8.49</v>
          </cell>
          <cell r="J258">
            <v>503447.28999999992</v>
          </cell>
          <cell r="K258">
            <v>1.6863430859645468E-5</v>
          </cell>
          <cell r="L258">
            <v>0.99998216329692358</v>
          </cell>
        </row>
        <row r="259">
          <cell r="A259">
            <v>242</v>
          </cell>
          <cell r="B259" t="str">
            <v>13.1.1</v>
          </cell>
          <cell r="C259" t="str">
            <v>SINAPI</v>
          </cell>
          <cell r="D259">
            <v>89355</v>
          </cell>
          <cell r="E259" t="str">
            <v xml:space="preserve">Tubo, PVC, soldável, DN 20mm, instalado em ramal ou sub-ramal de água - fornecimento e instalação. </v>
          </cell>
          <cell r="F259" t="str">
            <v>m</v>
          </cell>
          <cell r="G259">
            <v>0.39</v>
          </cell>
          <cell r="H259">
            <v>15.67</v>
          </cell>
          <cell r="I259">
            <v>6.11</v>
          </cell>
          <cell r="J259">
            <v>503453.39999999991</v>
          </cell>
          <cell r="K259">
            <v>1.2136108663419768E-5</v>
          </cell>
          <cell r="L259">
            <v>0.99999429940558693</v>
          </cell>
        </row>
        <row r="260">
          <cell r="A260">
            <v>243</v>
          </cell>
          <cell r="B260" t="str">
            <v>6.2.5</v>
          </cell>
          <cell r="C260" t="str">
            <v>SINAPI</v>
          </cell>
          <cell r="D260">
            <v>92916</v>
          </cell>
          <cell r="E260" t="str">
            <v>Armação de Estruturas de Concreto Armado, Vigas, Pilares, Lajes e Fundações Profundas, Utilizando Aço AÇO CA-50 de 6,3 mm - Montagem e fornecimento</v>
          </cell>
          <cell r="F260" t="str">
            <v>kg</v>
          </cell>
          <cell r="G260">
            <v>0.2</v>
          </cell>
          <cell r="H260">
            <v>14.36</v>
          </cell>
          <cell r="I260">
            <v>2.87</v>
          </cell>
          <cell r="J260">
            <v>503456.2699999999</v>
          </cell>
          <cell r="K260">
            <v>5.7005944130957004E-6</v>
          </cell>
          <cell r="L260">
            <v>1</v>
          </cell>
        </row>
      </sheetData>
      <sheetData sheetId="1">
        <row r="20">
          <cell r="H20" t="str">
            <v>% R$ ACUMULADO</v>
          </cell>
        </row>
        <row r="21">
          <cell r="G21">
            <v>0</v>
          </cell>
          <cell r="H21">
            <v>0</v>
          </cell>
        </row>
        <row r="22">
          <cell r="G22">
            <v>0.1</v>
          </cell>
          <cell r="H22">
            <v>0.60245937546869777</v>
          </cell>
        </row>
        <row r="23">
          <cell r="G23">
            <v>0.2</v>
          </cell>
          <cell r="H23">
            <v>0.77572655913094501</v>
          </cell>
        </row>
        <row r="24">
          <cell r="G24">
            <v>0.3</v>
          </cell>
          <cell r="H24">
            <v>0.86667878820935129</v>
          </cell>
        </row>
        <row r="25">
          <cell r="G25">
            <v>0.4</v>
          </cell>
          <cell r="H25">
            <v>0.91911337205116139</v>
          </cell>
        </row>
        <row r="26">
          <cell r="G26">
            <v>0.5</v>
          </cell>
          <cell r="H26">
            <v>0.95493024647403824</v>
          </cell>
        </row>
        <row r="27">
          <cell r="G27">
            <v>0.6</v>
          </cell>
          <cell r="H27">
            <v>0.97694776946565787</v>
          </cell>
        </row>
        <row r="28">
          <cell r="G28">
            <v>0.7</v>
          </cell>
          <cell r="H28">
            <v>0.98938086519411128</v>
          </cell>
        </row>
        <row r="29">
          <cell r="G29">
            <v>0.8</v>
          </cell>
          <cell r="H29">
            <v>0.99578312928747525</v>
          </cell>
        </row>
        <row r="30">
          <cell r="G30">
            <v>0.9</v>
          </cell>
          <cell r="H30">
            <v>0.99896316714855893</v>
          </cell>
        </row>
        <row r="31">
          <cell r="G31">
            <v>1</v>
          </cell>
          <cell r="H31">
            <v>1</v>
          </cell>
        </row>
      </sheetData>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 val="Custo do RR-2C"/>
      <sheetName val="Custo do TSD"/>
      <sheetName val="Custo do CM-30"/>
      <sheetName val="Cadastro Traços e Obras"/>
      <sheetName val="Contrato"/>
      <sheetName val="Resumo"/>
      <sheetName val="Pato PRRTN - BR476"/>
      <sheetName val="COMPOSIÇÃO_A"/>
      <sheetName val="P_A_T_O_99_B"/>
      <sheetName val="Trans_99_C"/>
      <sheetName val="Preços_99_D"/>
      <sheetName val="Cronograma_99_E"/>
      <sheetName val="Diagrama_476"/>
      <sheetName val="Custo_do_RR-2C"/>
      <sheetName val="Custo_do_TSD"/>
      <sheetName val="Custo_do_CM-30"/>
      <sheetName val="Cadastro_Traços_e_Obras"/>
      <sheetName val="Pato_PRRTN_-_BR476"/>
      <sheetName val="Cadastro"/>
      <sheetName val="jun"/>
      <sheetName val="Custo da Imprimação"/>
      <sheetName val="Custo da Pintura de Lig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P A T O 99 B"/>
      <sheetName val="RESUMO_AUT1"/>
      <sheetName val="BSTC 0,60"/>
      <sheetName val="BOCA BSTC 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onsultoria"/>
    </sheetNames>
    <sheetDataSet>
      <sheetData sheetId="0" refreshError="1"/>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PATO - BR - 425 aditivo"/>
      <sheetName val="QuQu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 val="memória de calculo_liquida"/>
      <sheetName val="Preços"/>
      <sheetName val="Desp. Apoio"/>
      <sheetName val="Proposta"/>
      <sheetName val="Carimbo de Nota"/>
      <sheetName val="Fresagem de Pista Ago-98"/>
      <sheetName val="P3"/>
      <sheetName val="PLANILHA ATUALIZADA"/>
      <sheetName val="Auxiliar"/>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COMPOS1"/>
      <sheetName val="Tela"/>
      <sheetName val="Atualizacao"/>
      <sheetName val="Chuvas"/>
      <sheetName val="Medição"/>
      <sheetName val="RELATA"/>
      <sheetName val="Custo da Imprimação"/>
      <sheetName val="Custo da Pintura de Ligação"/>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08"/>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ANALISES"/>
      <sheetName val="Custo do CM-30"/>
      <sheetName val="Cálculo"/>
      <sheetName val="Preços"/>
      <sheetName val="Desp. Apoio"/>
      <sheetName val="Quadro + Gráfico"/>
      <sheetName val="Carimbo de Nota"/>
      <sheetName val="Fresagem de Pista Ago-98"/>
      <sheetName val="PRO_0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Vínculo (2)"/>
      <sheetName val="DADOS"/>
      <sheetName val="TransComerc_Basc10m³"/>
      <sheetName val="TapaBuraco"/>
      <sheetName val="PRO-08"/>
      <sheetName val="RESUMO DE MEDIÇÃO"/>
      <sheetName val="Plan1"/>
      <sheetName val="PLANILHA ATUALIZADA"/>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C"/>
      <sheetName val="FV-DNER"/>
      <sheetName val="orçamento_global"/>
      <sheetName val="Sub-base"/>
      <sheetName val="Resumo"/>
      <sheetName val="DMT Terrap."/>
      <sheetName val="Reajus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oria"/>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 val="PROJETO"/>
      <sheetName val="DADOS"/>
      <sheetName val="TransComerc_Basc10m³"/>
      <sheetName val="TapaBuraco"/>
      <sheetName val="eq"/>
      <sheetName val="mo"/>
      <sheetName val="Teor"/>
      <sheetName val="lista_comp"/>
      <sheetName val="Serviços"/>
      <sheetName val="RELAT610"/>
      <sheetName val="PQ"/>
      <sheetName val="CARTA PROPOSTA"/>
      <sheetName val="Página 16"/>
      <sheetName val="QuQuant"/>
      <sheetName val="Planilha Origin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2)"/>
      <sheetName val="CURVA ABC"/>
      <sheetName val="QCI"/>
      <sheetName val="PLE"/>
      <sheetName val="RESUMO"/>
      <sheetName val="PLANILHA ORÇAM."/>
      <sheetName val="LOGO"/>
      <sheetName val="MEMORIA CALC."/>
      <sheetName val="COMP.NÃO.DESO."/>
      <sheetName val="COMP.DESO."/>
      <sheetName val="COTAÇÕES"/>
      <sheetName val="CRONOGRAMA"/>
      <sheetName val="BDI_NÃO_DESO"/>
      <sheetName val="BDI_DESO"/>
      <sheetName val="COM DESONERADO"/>
      <sheetName val="SEM DESONERADO"/>
      <sheetName val="CAIXA JANEIRO"/>
      <sheetName val="Planilha1"/>
    </sheetNames>
    <sheetDataSet>
      <sheetData sheetId="0"/>
      <sheetData sheetId="1"/>
      <sheetData sheetId="2"/>
      <sheetData sheetId="3"/>
      <sheetData sheetId="4"/>
      <sheetData sheetId="5">
        <row r="8">
          <cell r="A8" t="str">
            <v>PREFEITURA DE ALTA FLORESTA</v>
          </cell>
        </row>
      </sheetData>
      <sheetData sheetId="6">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2)"/>
      <sheetName val="QCI"/>
      <sheetName val="RESUMO"/>
      <sheetName val="PLANILHA ORÇAM."/>
      <sheetName val="LOGO"/>
      <sheetName val="CARIMBO"/>
      <sheetName val="MEMORIA CALC."/>
      <sheetName val="COMP.NÃO.DESO."/>
      <sheetName val="COMP.DESO."/>
      <sheetName val="COTAÇÕES"/>
      <sheetName val="CRONOGRAMA"/>
      <sheetName val="BDI_NÃO_DESO"/>
      <sheetName val="BDI_DESO"/>
      <sheetName val="COM DESONERADO"/>
      <sheetName val="SEM DESONERADO"/>
    </sheetNames>
    <sheetDataSet>
      <sheetData sheetId="0" refreshError="1"/>
      <sheetData sheetId="1" refreshError="1"/>
      <sheetData sheetId="2" refreshError="1"/>
      <sheetData sheetId="3" refreshError="1">
        <row r="8">
          <cell r="A8" t="str">
            <v>PREFEITURA DE ROLIM DE MOURA</v>
          </cell>
        </row>
      </sheetData>
      <sheetData sheetId="4" refreshError="1">
        <row r="5">
          <cell r="C5" t="str">
            <v>PREFEITURA DE ALTA FLORESTA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Capa"/>
      <sheetName val="Página 1"/>
      <sheetName val="Dados de Entrada 4"/>
      <sheetName val="Página 2"/>
      <sheetName val="Página 3"/>
      <sheetName val="Página 4"/>
      <sheetName val="Página 6"/>
      <sheetName val="Página 5"/>
      <sheetName val="Página 7"/>
      <sheetName val="Página 8"/>
      <sheetName val="Dens. médias"/>
      <sheetName val="Dens. teórica"/>
      <sheetName val="Página 9"/>
      <sheetName val="Página 10"/>
      <sheetName val="Página 11"/>
      <sheetName val="Página 12"/>
      <sheetName val="Página 13"/>
      <sheetName val="Teor"/>
      <sheetName val="DENAGREGRAUDO"/>
      <sheetName val="DENSAGRMIUDO"/>
      <sheetName val="MASESPFINPULV"/>
      <sheetName val="DETDENSCAP20"/>
      <sheetName val="DENSCORPROVA"/>
      <sheetName val="GRAFTEMPVISC1"/>
      <sheetName val="GRAFTEMPVISC2"/>
      <sheetName val="CALIBRAGEM"/>
      <sheetName val="CALIBRAGEM-II"/>
      <sheetName val="CALIBRAGEM1"/>
      <sheetName val="CALIBRAGEM2"/>
      <sheetName val="SILOFR4"/>
      <sheetName val="SILOFR3"/>
      <sheetName val="SILOFR2"/>
      <sheetName val="SILOFR1"/>
      <sheetName val="Dosador"/>
      <sheetName val="BALANÇA"/>
      <sheetName val="RESULFINAL"/>
      <sheetName val="DURABILIDADE"/>
      <sheetName val="INDICE FORMA"/>
      <sheetName val="ABRASÃO"/>
      <sheetName val="ADESIVIDADE"/>
      <sheetName val="mão de obra,leis e bdi"/>
      <sheetName val="RESUMO_AUT1"/>
      <sheetName val="CUSTO HORÁRIO"/>
      <sheetName val="Mão de obra"/>
      <sheetName val="Material"/>
      <sheetName val="Resumo Financeiro"/>
      <sheetName val="B M Pl04"/>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v>4</v>
          </cell>
          <cell r="B3">
            <v>7.8929999999999998</v>
          </cell>
          <cell r="C3">
            <v>53.947000000000003</v>
          </cell>
          <cell r="D3">
            <v>776</v>
          </cell>
          <cell r="E3">
            <v>10.7</v>
          </cell>
          <cell r="F3">
            <v>2.3340000000000001</v>
          </cell>
          <cell r="G3">
            <v>17.135999999999999</v>
          </cell>
        </row>
        <row r="4">
          <cell r="A4">
            <v>4.5</v>
          </cell>
          <cell r="B4">
            <v>6.391</v>
          </cell>
          <cell r="C4">
            <v>62.156999999999996</v>
          </cell>
          <cell r="D4">
            <v>990</v>
          </cell>
          <cell r="E4">
            <v>11.5</v>
          </cell>
          <cell r="F4">
            <v>2.3530000000000002</v>
          </cell>
          <cell r="G4">
            <v>16.885000000000002</v>
          </cell>
        </row>
        <row r="5">
          <cell r="A5">
            <v>5</v>
          </cell>
          <cell r="B5">
            <v>5.2510000000000003</v>
          </cell>
          <cell r="C5">
            <v>69.018000000000001</v>
          </cell>
          <cell r="D5">
            <v>1016</v>
          </cell>
          <cell r="E5">
            <v>13.1</v>
          </cell>
          <cell r="F5">
            <v>2.3639999999999999</v>
          </cell>
          <cell r="G5">
            <v>16.945</v>
          </cell>
        </row>
        <row r="6">
          <cell r="A6">
            <v>5.5</v>
          </cell>
          <cell r="B6">
            <v>4.4960000000000004</v>
          </cell>
          <cell r="C6">
            <v>74.105000000000004</v>
          </cell>
          <cell r="D6">
            <v>908</v>
          </cell>
          <cell r="E6">
            <v>14.2</v>
          </cell>
          <cell r="F6">
            <v>2.3650000000000002</v>
          </cell>
          <cell r="G6">
            <v>17.359000000000002</v>
          </cell>
        </row>
        <row r="7">
          <cell r="A7">
            <v>6</v>
          </cell>
          <cell r="B7">
            <v>3.9609999999999999</v>
          </cell>
          <cell r="C7">
            <v>77.971999999999994</v>
          </cell>
          <cell r="D7">
            <v>766</v>
          </cell>
          <cell r="E7">
            <v>15.6</v>
          </cell>
          <cell r="F7">
            <v>2.36</v>
          </cell>
          <cell r="G7">
            <v>17.97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RESUMO_AUT1"/>
      <sheetName val="BSTC 0,60"/>
      <sheetName val="BOCA BSTC 0,60"/>
      <sheetName val="P A T O 99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 val="Página 16"/>
      <sheetName val="Sheet6"/>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H6" t="str">
            <v>PAV2</v>
          </cell>
          <cell r="L6">
            <v>0</v>
          </cell>
        </row>
        <row r="7">
          <cell r="B7" t="str">
            <v>0.1.2</v>
          </cell>
          <cell r="D7" t="str">
            <v xml:space="preserve">21.01.02 </v>
          </cell>
          <cell r="E7" t="str">
            <v>Sondagem a perc. até 15 m loc.alag.&lt;50cm</v>
          </cell>
          <cell r="H7" t="str">
            <v>PAV3</v>
          </cell>
          <cell r="L7">
            <v>0</v>
          </cell>
        </row>
        <row r="8">
          <cell r="B8" t="str">
            <v>0.1.3</v>
          </cell>
          <cell r="D8" t="str">
            <v>21.01.03</v>
          </cell>
          <cell r="E8" t="str">
            <v>Sondagem a percussão de 15 a 30 m</v>
          </cell>
          <cell r="H8" t="str">
            <v>PAV4</v>
          </cell>
          <cell r="L8">
            <v>0</v>
          </cell>
        </row>
        <row r="9">
          <cell r="B9" t="str">
            <v>0.1.4</v>
          </cell>
          <cell r="D9" t="str">
            <v xml:space="preserve">21.01.04 </v>
          </cell>
          <cell r="E9" t="str">
            <v>Sondagem a perc.15a30m loc.alag.&lt;50cm</v>
          </cell>
          <cell r="H9" t="str">
            <v>PAV5</v>
          </cell>
          <cell r="L9">
            <v>0</v>
          </cell>
        </row>
        <row r="10">
          <cell r="B10" t="str">
            <v>0.1.5</v>
          </cell>
          <cell r="D10" t="str">
            <v>21.01.05</v>
          </cell>
          <cell r="E10" t="str">
            <v>Sondagem percussão superior 30 m</v>
          </cell>
          <cell r="H10" t="str">
            <v>PAV6</v>
          </cell>
          <cell r="L10">
            <v>0</v>
          </cell>
        </row>
        <row r="11">
          <cell r="B11" t="str">
            <v>0.1.6</v>
          </cell>
          <cell r="D11" t="str">
            <v xml:space="preserve">21.01.06 </v>
          </cell>
          <cell r="E11" t="str">
            <v>Sondagem perc.+30 m loc.alag.&lt; 50 cm</v>
          </cell>
          <cell r="H11" t="str">
            <v>PAV7</v>
          </cell>
          <cell r="L11">
            <v>0</v>
          </cell>
        </row>
        <row r="12">
          <cell r="B12" t="str">
            <v>0.1.7</v>
          </cell>
          <cell r="D12" t="str">
            <v>21.01.07</v>
          </cell>
          <cell r="E12" t="str">
            <v>Sondagem perc. - taxa fixa de instalação</v>
          </cell>
          <cell r="H12" t="str">
            <v>DRE</v>
          </cell>
          <cell r="L12">
            <v>0</v>
          </cell>
        </row>
        <row r="13">
          <cell r="B13" t="str">
            <v>0.1.8</v>
          </cell>
          <cell r="D13" t="str">
            <v xml:space="preserve">21.01.08 </v>
          </cell>
          <cell r="E13" t="str">
            <v>Sondagem rotativa - taxa fixa instalação</v>
          </cell>
          <cell r="H13" t="str">
            <v>VDT</v>
          </cell>
          <cell r="L13">
            <v>0</v>
          </cell>
        </row>
        <row r="14">
          <cell r="B14" t="str">
            <v>0.1.9</v>
          </cell>
          <cell r="D14" t="str">
            <v>21.01.09</v>
          </cell>
          <cell r="E14" t="str">
            <v>Sondagem - transporte de equipamento</v>
          </cell>
          <cell r="H14" t="str">
            <v>IMO</v>
          </cell>
          <cell r="L14">
            <v>0</v>
          </cell>
        </row>
        <row r="15">
          <cell r="B15" t="str">
            <v>0.1.10</v>
          </cell>
          <cell r="D15" t="str">
            <v xml:space="preserve">21.01.10 </v>
          </cell>
          <cell r="E15" t="str">
            <v>Sondagem - deslocamento de equipamento</v>
          </cell>
        </row>
        <row r="16">
          <cell r="B16" t="str">
            <v>0.1.11</v>
          </cell>
          <cell r="D16" t="str">
            <v>21.01.11</v>
          </cell>
          <cell r="E16" t="str">
            <v>Sondagem perc. - plataforma ou banqueta</v>
          </cell>
        </row>
        <row r="17">
          <cell r="B17" t="str">
            <v>0.1.12</v>
          </cell>
          <cell r="D17" t="str">
            <v>21.01.12</v>
          </cell>
          <cell r="E17" t="str">
            <v>Sondagem rotativa - plataforma ou banqueta</v>
          </cell>
        </row>
        <row r="18">
          <cell r="B18" t="str">
            <v>0.1.13</v>
          </cell>
          <cell r="D18" t="str">
            <v>21.01.13</v>
          </cell>
          <cell r="E18" t="str">
            <v>Abertura de picada</v>
          </cell>
        </row>
        <row r="19">
          <cell r="B19" t="str">
            <v>0.1.14</v>
          </cell>
          <cell r="D19" t="str">
            <v>21.01.14</v>
          </cell>
          <cell r="E19" t="str">
            <v>Sondagem - flutuante</v>
          </cell>
        </row>
        <row r="20">
          <cell r="B20" t="str">
            <v>0.1.15</v>
          </cell>
          <cell r="D20" t="str">
            <v>21.01.15</v>
          </cell>
          <cell r="E20" t="str">
            <v>Sondagem percussão instalação flutuante</v>
          </cell>
        </row>
        <row r="21">
          <cell r="B21" t="str">
            <v>0.1.16</v>
          </cell>
          <cell r="D21" t="str">
            <v>21.01.16</v>
          </cell>
          <cell r="E21" t="str">
            <v>Sondagem rotativa - instalação flutuante</v>
          </cell>
        </row>
        <row r="22">
          <cell r="B22" t="str">
            <v>0.1.17</v>
          </cell>
          <cell r="D22" t="str">
            <v xml:space="preserve">21.01.17 </v>
          </cell>
          <cell r="E22" t="str">
            <v>Sondagem rotativa solo 57,10mm (AX)</v>
          </cell>
        </row>
        <row r="23">
          <cell r="B23" t="str">
            <v>0.1.18</v>
          </cell>
          <cell r="D23" t="str">
            <v>21.01.18</v>
          </cell>
          <cell r="E23" t="str">
            <v>Sondagem rotativa solo 73,00mm (BX)</v>
          </cell>
        </row>
        <row r="24">
          <cell r="B24" t="str">
            <v>0.1.19</v>
          </cell>
          <cell r="D24" t="str">
            <v xml:space="preserve">21.01.19 </v>
          </cell>
          <cell r="E24" t="str">
            <v>Sondagem rotativa solo 88,9mm (NX)</v>
          </cell>
        </row>
        <row r="25">
          <cell r="B25" t="str">
            <v>0.1.20</v>
          </cell>
          <cell r="D25" t="str">
            <v xml:space="preserve">21.01.20 </v>
          </cell>
          <cell r="E25" t="str">
            <v>Sondagem rotativa solo 114,30mm (HX)</v>
          </cell>
        </row>
        <row r="26">
          <cell r="B26" t="str">
            <v>0.1.21</v>
          </cell>
          <cell r="D26" t="str">
            <v>21.01.21</v>
          </cell>
          <cell r="E26" t="str">
            <v>Sondagem rotativa rocha alt. 57,1mm (AX)</v>
          </cell>
        </row>
        <row r="27">
          <cell r="B27" t="str">
            <v>0.1.22</v>
          </cell>
          <cell r="D27" t="str">
            <v>21.01.22</v>
          </cell>
          <cell r="E27" t="str">
            <v>Sondagem rotativa rocha alt. 73,0mm (BX)</v>
          </cell>
        </row>
        <row r="28">
          <cell r="B28" t="str">
            <v>0.1.23</v>
          </cell>
          <cell r="D28" t="str">
            <v>21.01.23</v>
          </cell>
          <cell r="E28" t="str">
            <v>Sondagem rotativa rocha alt. 88,9mm (NX)</v>
          </cell>
        </row>
        <row r="29">
          <cell r="B29" t="str">
            <v>0.1.24</v>
          </cell>
          <cell r="D29" t="str">
            <v>21.01.24</v>
          </cell>
          <cell r="E29" t="str">
            <v>Sondagem rotativa rocha alt. 114,3mm (HX)</v>
          </cell>
        </row>
        <row r="30">
          <cell r="B30" t="str">
            <v>0.1.25</v>
          </cell>
          <cell r="D30" t="str">
            <v xml:space="preserve">21.01.25 </v>
          </cell>
          <cell r="E30" t="str">
            <v>Sondagem rotativa rocha sã 57,10mm (AX)</v>
          </cell>
        </row>
        <row r="31">
          <cell r="B31" t="str">
            <v>0.1.26</v>
          </cell>
          <cell r="D31" t="str">
            <v>21.01.26</v>
          </cell>
          <cell r="E31" t="str">
            <v>Sondagem rotativa rocha sã 73,00mm (BX)</v>
          </cell>
        </row>
        <row r="32">
          <cell r="B32" t="str">
            <v>0.1.27</v>
          </cell>
          <cell r="D32" t="str">
            <v>21.01.27</v>
          </cell>
          <cell r="E32" t="str">
            <v xml:space="preserve">Sondagem rotativa rocha sã 88,90mm (NX) </v>
          </cell>
        </row>
        <row r="33">
          <cell r="B33" t="str">
            <v>0.1.28</v>
          </cell>
          <cell r="D33" t="str">
            <v>21.01.28</v>
          </cell>
          <cell r="E33" t="str">
            <v>Sondagem rotativa rocha sã 114,3mm (HX)</v>
          </cell>
        </row>
        <row r="34">
          <cell r="B34" t="str">
            <v>0.1.29</v>
          </cell>
          <cell r="D34" t="str">
            <v>21.01.29</v>
          </cell>
          <cell r="E34" t="str">
            <v>Sondagem à trado profundidade até 5 m</v>
          </cell>
        </row>
        <row r="35">
          <cell r="B35" t="str">
            <v>0.1.30</v>
          </cell>
          <cell r="D35" t="str">
            <v>21.01.30</v>
          </cell>
          <cell r="E35" t="str">
            <v>Sondagem à trado profundidade 5 a 10 m</v>
          </cell>
        </row>
        <row r="36">
          <cell r="B36" t="str">
            <v>0.1.31</v>
          </cell>
          <cell r="D36" t="str">
            <v>21.02.01</v>
          </cell>
          <cell r="E36" t="str">
            <v>Lev. até 10.000</v>
          </cell>
        </row>
        <row r="37">
          <cell r="B37" t="str">
            <v>0.1.32</v>
          </cell>
          <cell r="D37" t="str">
            <v>21.02.02</v>
          </cell>
          <cell r="E37" t="str">
            <v>Lev. até 10.000 m² em vegetação densa</v>
          </cell>
        </row>
        <row r="38">
          <cell r="B38" t="str">
            <v>0.1.33</v>
          </cell>
          <cell r="D38" t="str">
            <v>21.02.03</v>
          </cell>
          <cell r="E38" t="str">
            <v xml:space="preserve">Lev. até 10.000 m² em zona urbana </v>
          </cell>
        </row>
        <row r="39">
          <cell r="B39" t="str">
            <v>0.1.34</v>
          </cell>
          <cell r="D39" t="str">
            <v>21.02.04</v>
          </cell>
          <cell r="E39" t="str">
            <v>Lev. até 10.000 m² em zona suburbana</v>
          </cell>
        </row>
        <row r="40">
          <cell r="B40" t="str">
            <v>0.1.35</v>
          </cell>
          <cell r="D40" t="str">
            <v>21.02.05</v>
          </cell>
          <cell r="E40" t="str">
            <v>Lev. de 10.000 a 50.000 m²</v>
          </cell>
        </row>
        <row r="41">
          <cell r="B41" t="str">
            <v>0.1.36</v>
          </cell>
          <cell r="D41" t="str">
            <v>21.02.06</v>
          </cell>
          <cell r="E41" t="str">
            <v>Lev. de 10.000 a 50.000 m² vegetação densa</v>
          </cell>
        </row>
        <row r="42">
          <cell r="B42" t="str">
            <v>0.1.37</v>
          </cell>
          <cell r="D42" t="str">
            <v>21.02.07</v>
          </cell>
          <cell r="E42" t="str">
            <v>Lev. de 10.000 a 50.000 m² zona urbana</v>
          </cell>
        </row>
        <row r="43">
          <cell r="B43" t="str">
            <v>0.1.38</v>
          </cell>
          <cell r="D43" t="str">
            <v>21.02.08</v>
          </cell>
          <cell r="E43" t="str">
            <v>Lev. de 10.000 a 50.000 m² zona suburbana</v>
          </cell>
        </row>
        <row r="44">
          <cell r="B44" t="str">
            <v>0.1.39</v>
          </cell>
          <cell r="D44" t="str">
            <v>21.02.09</v>
          </cell>
          <cell r="E44" t="str">
            <v>Lev. superior a 50.000 m²</v>
          </cell>
        </row>
        <row r="45">
          <cell r="B45" t="str">
            <v>0.1.40</v>
          </cell>
          <cell r="D45" t="str">
            <v>21.02.10</v>
          </cell>
          <cell r="E45" t="str">
            <v>Lev. superior a 50.000 m² vegetação densa</v>
          </cell>
        </row>
        <row r="46">
          <cell r="B46" t="str">
            <v>0.1.41</v>
          </cell>
          <cell r="D46" t="str">
            <v>21.02.11</v>
          </cell>
          <cell r="E46" t="str">
            <v>Lev. superior a 50.000 m² zona urbana</v>
          </cell>
        </row>
        <row r="47">
          <cell r="B47" t="str">
            <v>0.1.42</v>
          </cell>
          <cell r="D47" t="str">
            <v xml:space="preserve">21.02.12 </v>
          </cell>
          <cell r="E47" t="str">
            <v>Lev. superior a 50.000 m² zona suburbana</v>
          </cell>
        </row>
        <row r="48">
          <cell r="B48" t="str">
            <v>0.1.43</v>
          </cell>
          <cell r="D48" t="str">
            <v>21.02.13</v>
          </cell>
          <cell r="E48" t="str">
            <v>Transp. Coordenadas</v>
          </cell>
        </row>
        <row r="49">
          <cell r="B49" t="str">
            <v>0.1.44</v>
          </cell>
          <cell r="D49" t="str">
            <v>21.02.14</v>
          </cell>
          <cell r="E49" t="str">
            <v>Transp. Coord. Vgt</v>
          </cell>
        </row>
        <row r="50">
          <cell r="B50" t="str">
            <v>0.1.45</v>
          </cell>
          <cell r="D50" t="str">
            <v>21.02.15</v>
          </cell>
          <cell r="E50" t="str">
            <v>Transporte coordenadas zona urbana</v>
          </cell>
        </row>
        <row r="51">
          <cell r="B51" t="str">
            <v>0.1.46</v>
          </cell>
          <cell r="D51" t="str">
            <v>21.02.16</v>
          </cell>
          <cell r="E51" t="str">
            <v>Transporte coordenadas zona suburbana</v>
          </cell>
        </row>
        <row r="52">
          <cell r="B52" t="str">
            <v>0.1.47</v>
          </cell>
          <cell r="D52" t="str">
            <v>21.02.17</v>
          </cell>
          <cell r="E52" t="str">
            <v>Transporte de turma</v>
          </cell>
        </row>
        <row r="53">
          <cell r="B53" t="str">
            <v>0.1.48</v>
          </cell>
          <cell r="D53" t="str">
            <v>21.02.18</v>
          </cell>
          <cell r="E53" t="str">
            <v>Locação de anteprojeto região ondulada</v>
          </cell>
        </row>
        <row r="54">
          <cell r="B54" t="str">
            <v>0.1.49</v>
          </cell>
          <cell r="D54" t="str">
            <v>21.02.19</v>
          </cell>
          <cell r="E54" t="str">
            <v>Locação anteprojeto região montanhosa</v>
          </cell>
        </row>
        <row r="55">
          <cell r="B55" t="str">
            <v>0.1.50</v>
          </cell>
          <cell r="D55" t="str">
            <v>21.02.20</v>
          </cell>
          <cell r="E55" t="str">
            <v>Locação linha ensaio região ondulada</v>
          </cell>
        </row>
        <row r="56">
          <cell r="B56" t="str">
            <v>0.1.51</v>
          </cell>
          <cell r="D56" t="str">
            <v>21.02.21</v>
          </cell>
          <cell r="E56" t="str">
            <v>Locação linha ensaio região montanhosa</v>
          </cell>
        </row>
        <row r="57">
          <cell r="B57" t="str">
            <v>0.1.52</v>
          </cell>
          <cell r="D57" t="str">
            <v>21.02.22</v>
          </cell>
          <cell r="E57" t="str">
            <v>Locação linha expl.em região montanhosa</v>
          </cell>
        </row>
        <row r="58">
          <cell r="B58" t="str">
            <v>0.1.53</v>
          </cell>
          <cell r="D58" t="str">
            <v>21.02.23</v>
          </cell>
          <cell r="E58" t="str">
            <v>Locação linha expl.região escarpada</v>
          </cell>
        </row>
        <row r="59">
          <cell r="B59" t="str">
            <v>0.1.54</v>
          </cell>
          <cell r="D59" t="str">
            <v>21.02.24</v>
          </cell>
          <cell r="E59" t="str">
            <v>Locação projeto região plana</v>
          </cell>
        </row>
        <row r="60">
          <cell r="B60" t="str">
            <v>0.1.55</v>
          </cell>
          <cell r="D60" t="str">
            <v>21.02.25</v>
          </cell>
          <cell r="E60" t="str">
            <v>Locação projeto região plana veget.densa</v>
          </cell>
        </row>
        <row r="61">
          <cell r="B61" t="str">
            <v>0.1.56</v>
          </cell>
          <cell r="D61" t="str">
            <v>21.02.26</v>
          </cell>
          <cell r="E61" t="str">
            <v>Locação projeto reg. plana zona urbana</v>
          </cell>
        </row>
        <row r="62">
          <cell r="B62" t="str">
            <v>0.1.57</v>
          </cell>
          <cell r="D62" t="str">
            <v>21.02.27</v>
          </cell>
          <cell r="E62" t="str">
            <v>Locação projeto reg.plana zona suburbana</v>
          </cell>
        </row>
        <row r="63">
          <cell r="B63" t="str">
            <v>0.1.58</v>
          </cell>
          <cell r="D63" t="str">
            <v xml:space="preserve">21.02.28 </v>
          </cell>
          <cell r="E63" t="str">
            <v>Locação projeto reg.ondulada</v>
          </cell>
        </row>
        <row r="64">
          <cell r="B64" t="str">
            <v>0.1.59</v>
          </cell>
          <cell r="D64" t="str">
            <v>21.02.29</v>
          </cell>
          <cell r="E64" t="str">
            <v>Locação projeto reg. ondulada veget.densa</v>
          </cell>
        </row>
        <row r="65">
          <cell r="B65" t="str">
            <v>0.1.60</v>
          </cell>
          <cell r="D65" t="str">
            <v>21.02.30</v>
          </cell>
          <cell r="E65" t="str">
            <v>Locação projeto reg. ondulada zona urbana</v>
          </cell>
        </row>
        <row r="66">
          <cell r="B66" t="str">
            <v>0.1.61</v>
          </cell>
          <cell r="D66" t="str">
            <v>21.02.31</v>
          </cell>
          <cell r="E66" t="str">
            <v>Locação projeto reg. ondulada zona suburbana</v>
          </cell>
        </row>
        <row r="67">
          <cell r="B67" t="str">
            <v>0.1.62</v>
          </cell>
          <cell r="D67" t="str">
            <v>21.02.32</v>
          </cell>
          <cell r="E67" t="str">
            <v>Locação projeto região montanhosa</v>
          </cell>
        </row>
        <row r="68">
          <cell r="B68" t="str">
            <v>0.1.63</v>
          </cell>
          <cell r="D68" t="str">
            <v>21.02.33</v>
          </cell>
          <cell r="E68" t="str">
            <v>Locação projeto reg. montanhosa veget.densa</v>
          </cell>
        </row>
        <row r="69">
          <cell r="B69" t="str">
            <v>0.1.64</v>
          </cell>
          <cell r="D69" t="str">
            <v>21.02.34</v>
          </cell>
          <cell r="E69" t="str">
            <v>Locação projeto reg. montanhosa zona urbana</v>
          </cell>
        </row>
        <row r="70">
          <cell r="B70" t="str">
            <v>0.1.65</v>
          </cell>
          <cell r="D70" t="str">
            <v>21.02.35</v>
          </cell>
          <cell r="E70" t="str">
            <v>Locação projeto reg. montanhosa zona suburbana</v>
          </cell>
        </row>
        <row r="71">
          <cell r="B71" t="str">
            <v>0.1.66</v>
          </cell>
          <cell r="D71" t="str">
            <v>21.02.36</v>
          </cell>
          <cell r="E71" t="str">
            <v>Locação projeto região escarpada</v>
          </cell>
        </row>
        <row r="72">
          <cell r="B72" t="str">
            <v>0.1.67</v>
          </cell>
          <cell r="D72" t="str">
            <v>21.02.37</v>
          </cell>
          <cell r="E72" t="str">
            <v>Locação projeto reg. escarpada veget. densa</v>
          </cell>
        </row>
        <row r="73">
          <cell r="B73" t="str">
            <v>0.1.68</v>
          </cell>
          <cell r="D73" t="str">
            <v>21.02.38</v>
          </cell>
          <cell r="E73" t="str">
            <v>Locação projeto reg. escarpada z. urbana</v>
          </cell>
        </row>
        <row r="74">
          <cell r="B74" t="str">
            <v>0.1.69</v>
          </cell>
          <cell r="D74" t="str">
            <v>21.02.39</v>
          </cell>
          <cell r="E74" t="str">
            <v>Locação projeto reg. escarpada z.suburbana</v>
          </cell>
        </row>
        <row r="75">
          <cell r="B75" t="str">
            <v>0.1.70</v>
          </cell>
          <cell r="D75" t="str">
            <v>21.02.40</v>
          </cell>
          <cell r="E75" t="str">
            <v>Cadastro região ondulada</v>
          </cell>
        </row>
        <row r="76">
          <cell r="B76" t="str">
            <v>0.1.71</v>
          </cell>
          <cell r="D76" t="str">
            <v>21.02.41</v>
          </cell>
          <cell r="E76" t="str">
            <v>Cadastro reg.ondulada veget.densa</v>
          </cell>
        </row>
        <row r="77">
          <cell r="B77" t="str">
            <v>0.1.72</v>
          </cell>
          <cell r="D77" t="str">
            <v>21.02.42</v>
          </cell>
          <cell r="E77" t="str">
            <v>Cadastro reg.ondulada zona urbana</v>
          </cell>
        </row>
        <row r="78">
          <cell r="B78" t="str">
            <v>0.1.73</v>
          </cell>
          <cell r="D78" t="str">
            <v>21.02.43</v>
          </cell>
          <cell r="E78" t="str">
            <v>Cadastro reg.ondulada zona suburbana</v>
          </cell>
        </row>
        <row r="79">
          <cell r="B79" t="str">
            <v>0.1.74</v>
          </cell>
          <cell r="D79" t="str">
            <v>21.02.44</v>
          </cell>
          <cell r="E79" t="str">
            <v>Cadastro região montanhosa</v>
          </cell>
        </row>
        <row r="80">
          <cell r="B80" t="str">
            <v>0.1.75</v>
          </cell>
          <cell r="D80" t="str">
            <v>21.02.45</v>
          </cell>
          <cell r="E80" t="str">
            <v>Cadastro região montanhosa veget. densa</v>
          </cell>
        </row>
        <row r="81">
          <cell r="B81" t="str">
            <v>0.1.76</v>
          </cell>
          <cell r="D81" t="str">
            <v>21.02.46</v>
          </cell>
          <cell r="E81" t="str">
            <v>Cadastro reg. montanhosa zona urbana</v>
          </cell>
        </row>
        <row r="82">
          <cell r="B82" t="str">
            <v>0.1.77</v>
          </cell>
          <cell r="D82" t="str">
            <v>21.02.47</v>
          </cell>
          <cell r="E82" t="str">
            <v>Cadastro região montanhosa zona suburbana</v>
          </cell>
        </row>
        <row r="83">
          <cell r="B83" t="str">
            <v>0.1.78</v>
          </cell>
          <cell r="D83" t="str">
            <v>21.02.48</v>
          </cell>
          <cell r="E83" t="str">
            <v>Cadastro região escarpada</v>
          </cell>
        </row>
        <row r="84">
          <cell r="B84" t="str">
            <v>0.1.79</v>
          </cell>
          <cell r="D84" t="str">
            <v>21.02.49</v>
          </cell>
          <cell r="E84" t="str">
            <v>Cadastro reg. escarpada vegetação densa</v>
          </cell>
        </row>
        <row r="85">
          <cell r="B85" t="str">
            <v>0.1.80</v>
          </cell>
          <cell r="D85" t="str">
            <v>21.02.50</v>
          </cell>
          <cell r="E85" t="str">
            <v>Cadastro reg. escarpada zona urbana</v>
          </cell>
        </row>
        <row r="86">
          <cell r="B86" t="str">
            <v>0.1.81</v>
          </cell>
          <cell r="D86" t="str">
            <v>21.02.51</v>
          </cell>
          <cell r="E86" t="str">
            <v>Cadastro reg. escarpada zona suburbana</v>
          </cell>
        </row>
        <row r="87">
          <cell r="B87" t="str">
            <v>0.1.82</v>
          </cell>
          <cell r="D87" t="str">
            <v>21.02.52</v>
          </cell>
          <cell r="E87" t="str">
            <v>Lev.bat.áreas até 100000 m²</v>
          </cell>
        </row>
        <row r="88">
          <cell r="B88" t="str">
            <v>0.1.83</v>
          </cell>
          <cell r="D88" t="str">
            <v>21.02.53</v>
          </cell>
          <cell r="E88" t="str">
            <v>Lev.bat.áreas até 100000 m² veget.densa</v>
          </cell>
        </row>
        <row r="89">
          <cell r="B89" t="str">
            <v>0.1.84</v>
          </cell>
          <cell r="D89" t="str">
            <v>21.02.54</v>
          </cell>
          <cell r="E89" t="str">
            <v>Lev.bat.áreas até 100000 m² zona urbana</v>
          </cell>
        </row>
        <row r="90">
          <cell r="B90" t="str">
            <v>0.1.85</v>
          </cell>
          <cell r="D90" t="str">
            <v>21.02.55</v>
          </cell>
          <cell r="E90" t="str">
            <v>Lev.bat.áreas até 100000 m² z. suburbana</v>
          </cell>
        </row>
        <row r="91">
          <cell r="B91" t="str">
            <v>0.1.86</v>
          </cell>
          <cell r="D91" t="str">
            <v>21.02.56</v>
          </cell>
          <cell r="E91" t="str">
            <v>Lev.bat.áreas 100000 a 500000 m²</v>
          </cell>
        </row>
        <row r="92">
          <cell r="B92" t="str">
            <v>0.1.87</v>
          </cell>
          <cell r="D92" t="str">
            <v>21.02.57</v>
          </cell>
          <cell r="E92" t="str">
            <v>Lev.bat.áreas 100000/500000m² veg. densa</v>
          </cell>
        </row>
        <row r="93">
          <cell r="B93" t="str">
            <v>0.1.88</v>
          </cell>
          <cell r="D93" t="str">
            <v>21.02.58</v>
          </cell>
          <cell r="E93" t="str">
            <v>Lev.bat.áreas 100000/500000 m² z.urbana</v>
          </cell>
        </row>
        <row r="94">
          <cell r="B94" t="str">
            <v>0.1.89</v>
          </cell>
          <cell r="D94" t="str">
            <v>21.02.59</v>
          </cell>
          <cell r="E94" t="str">
            <v>Lev.bat.áreas 100000/500000m² z.suburbana</v>
          </cell>
        </row>
        <row r="95">
          <cell r="B95" t="str">
            <v>0.1.90</v>
          </cell>
          <cell r="D95" t="str">
            <v>21.02.60</v>
          </cell>
          <cell r="E95" t="str">
            <v>Lev.bat.áreas acima de 500000 m²</v>
          </cell>
        </row>
        <row r="96">
          <cell r="B96" t="str">
            <v>0.1.91</v>
          </cell>
          <cell r="D96" t="str">
            <v>21.02.61</v>
          </cell>
          <cell r="E96" t="str">
            <v>Lev.bat.áreas acima de 500000m² veget.densa</v>
          </cell>
        </row>
        <row r="97">
          <cell r="B97" t="str">
            <v>0.1.92</v>
          </cell>
          <cell r="D97" t="str">
            <v>21.02.62</v>
          </cell>
          <cell r="E97" t="str">
            <v>Lev.bat.áreas acima de 500000 m² z.urbana</v>
          </cell>
        </row>
        <row r="98">
          <cell r="B98" t="str">
            <v>0.1.93</v>
          </cell>
          <cell r="D98" t="str">
            <v>21.02.63</v>
          </cell>
          <cell r="E98" t="str">
            <v>Lev.bat.áreas acima de 500000 m² z. suburbana.</v>
          </cell>
        </row>
        <row r="99">
          <cell r="B99" t="str">
            <v>0.1.94</v>
          </cell>
          <cell r="D99" t="str">
            <v>21.02.64</v>
          </cell>
          <cell r="E99" t="str">
            <v>Lev.batimetrico</v>
          </cell>
        </row>
        <row r="100">
          <cell r="B100" t="str">
            <v>0.1.95</v>
          </cell>
          <cell r="D100" t="str">
            <v>21.02.65</v>
          </cell>
          <cell r="E100" t="str">
            <v>Lev.Batimetrico em vegetação densa</v>
          </cell>
        </row>
        <row r="101">
          <cell r="B101" t="str">
            <v>0.1.96</v>
          </cell>
          <cell r="D101" t="str">
            <v>21.02.66</v>
          </cell>
          <cell r="E101" t="str">
            <v>Lev.Batimetrico em zona urbana</v>
          </cell>
        </row>
        <row r="102">
          <cell r="B102" t="str">
            <v>0.1.97</v>
          </cell>
          <cell r="D102" t="str">
            <v>21.02.67</v>
          </cell>
          <cell r="E102" t="str">
            <v>Lev.Batimetrico em zona suburbana</v>
          </cell>
        </row>
        <row r="103">
          <cell r="B103" t="str">
            <v>0.1.98</v>
          </cell>
          <cell r="D103" t="str">
            <v>21.02.68</v>
          </cell>
          <cell r="E103" t="str">
            <v>Serv.hidrologia/drenagem reg. ondulada</v>
          </cell>
        </row>
        <row r="104">
          <cell r="B104" t="str">
            <v>0.1.99</v>
          </cell>
          <cell r="D104" t="str">
            <v>21.02.69</v>
          </cell>
          <cell r="E104" t="str">
            <v>Serv.hidrologia/drenagem reg. montanhosa</v>
          </cell>
        </row>
        <row r="105">
          <cell r="B105" t="str">
            <v>0.1.100</v>
          </cell>
          <cell r="D105" t="str">
            <v>21.02.70</v>
          </cell>
          <cell r="E105" t="str">
            <v>Serv.hidrologia/drenagem reg. escarpada</v>
          </cell>
        </row>
        <row r="106">
          <cell r="B106" t="str">
            <v>0.1.101</v>
          </cell>
          <cell r="D106" t="str">
            <v>21.03.01</v>
          </cell>
          <cell r="E106" t="str">
            <v>Remoção cerca arame, incl. Transporte</v>
          </cell>
        </row>
        <row r="107">
          <cell r="B107" t="str">
            <v>0.1.102</v>
          </cell>
          <cell r="D107" t="str">
            <v>21.03.02</v>
          </cell>
          <cell r="E107" t="str">
            <v>Remoção de defensa métalica simples</v>
          </cell>
        </row>
        <row r="108">
          <cell r="B108" t="str">
            <v>0.1.103</v>
          </cell>
          <cell r="D108" t="str">
            <v>21.03.03</v>
          </cell>
          <cell r="E108" t="str">
            <v>Remoção de defensa metálica dupla</v>
          </cell>
        </row>
        <row r="109">
          <cell r="B109" t="str">
            <v>0.1.104</v>
          </cell>
          <cell r="D109" t="str">
            <v>21.03.06</v>
          </cell>
          <cell r="E109" t="str">
            <v>Remoção canalização D&gt;0,60m</v>
          </cell>
        </row>
        <row r="110">
          <cell r="B110" t="str">
            <v>0.1.105</v>
          </cell>
          <cell r="D110" t="str">
            <v>21.03.07</v>
          </cell>
          <cell r="E110" t="str">
            <v>Remoção canalização D&lt;0,60m</v>
          </cell>
        </row>
        <row r="111">
          <cell r="B111" t="str">
            <v>0.1.106</v>
          </cell>
          <cell r="D111" t="str">
            <v>21.03.08</v>
          </cell>
          <cell r="E111" t="str">
            <v>Remoção e transporte de guia pré-moldada</v>
          </cell>
        </row>
        <row r="112">
          <cell r="B112" t="str">
            <v>0.1.107</v>
          </cell>
          <cell r="D112" t="str">
            <v>21.03.09</v>
          </cell>
          <cell r="E112" t="str">
            <v>Remoção de estaca de eucalipto</v>
          </cell>
        </row>
        <row r="113">
          <cell r="B113" t="str">
            <v>0.1.108</v>
          </cell>
          <cell r="D113" t="str">
            <v>21.03.10</v>
          </cell>
          <cell r="E113" t="str">
            <v>Remoção de tacha refletiva</v>
          </cell>
        </row>
        <row r="114">
          <cell r="B114" t="str">
            <v>0.1.109</v>
          </cell>
          <cell r="D114" t="str">
            <v>21.03.11.07</v>
          </cell>
          <cell r="E114" t="str">
            <v>Remoção de pintura demarcatória de via</v>
          </cell>
        </row>
        <row r="115">
          <cell r="B115" t="str">
            <v>0.1.110</v>
          </cell>
          <cell r="D115" t="str">
            <v>21.04.01</v>
          </cell>
          <cell r="E115" t="str">
            <v>Cerca de arame farpado c/ 4 fios</v>
          </cell>
        </row>
        <row r="116">
          <cell r="B116" t="str">
            <v>0.1.111</v>
          </cell>
          <cell r="D116" t="str">
            <v>21.04.02</v>
          </cell>
          <cell r="E116" t="str">
            <v>Cerca de arame farpado c/ 6 fios</v>
          </cell>
        </row>
        <row r="117">
          <cell r="B117" t="str">
            <v>0.1.112</v>
          </cell>
          <cell r="D117" t="str">
            <v>21.04.03</v>
          </cell>
          <cell r="E117" t="str">
            <v>Cerca arame farpado por reaproveitamento</v>
          </cell>
        </row>
        <row r="118">
          <cell r="B118" t="str">
            <v>0.1.113</v>
          </cell>
          <cell r="D118" t="str">
            <v>21.05.01</v>
          </cell>
          <cell r="E118" t="str">
            <v>Demolição de concreto Armado</v>
          </cell>
        </row>
        <row r="119">
          <cell r="B119" t="str">
            <v>0.1.114</v>
          </cell>
          <cell r="D119" t="str">
            <v>21.05.02</v>
          </cell>
          <cell r="E119" t="str">
            <v>Demolição de concreto simples</v>
          </cell>
        </row>
        <row r="120">
          <cell r="B120" t="str">
            <v>0.1.115</v>
          </cell>
          <cell r="D120" t="str">
            <v>21.05.04</v>
          </cell>
          <cell r="E120" t="str">
            <v>Demolição de Pavimento Rígido</v>
          </cell>
        </row>
        <row r="121">
          <cell r="B121" t="str">
            <v>0.1.116</v>
          </cell>
          <cell r="D121" t="str">
            <v>21.05.05</v>
          </cell>
          <cell r="E121" t="str">
            <v>Demolição de Edificação em Alvenaria</v>
          </cell>
        </row>
        <row r="122">
          <cell r="B122" t="str">
            <v>0.1.117</v>
          </cell>
          <cell r="D122" t="str">
            <v>21.05.06</v>
          </cell>
          <cell r="E122" t="str">
            <v>Demolição de Edificação em Madeira</v>
          </cell>
        </row>
        <row r="123">
          <cell r="B123" t="str">
            <v>0.1.118</v>
          </cell>
          <cell r="D123" t="str">
            <v>21.05.07</v>
          </cell>
          <cell r="E123" t="str">
            <v>Demolição pavi.flex, incl.transp.até 1km</v>
          </cell>
        </row>
        <row r="124">
          <cell r="B124" t="str">
            <v>0.1.119</v>
          </cell>
          <cell r="D124" t="str">
            <v>21.05.08</v>
          </cell>
          <cell r="E124" t="str">
            <v>Limpeza de dispositivo de drenagem</v>
          </cell>
        </row>
        <row r="125">
          <cell r="B125" t="str">
            <v>0.1.120</v>
          </cell>
          <cell r="D125" t="str">
            <v>21.05.09</v>
          </cell>
          <cell r="E125" t="str">
            <v>Limpeza manual de terreno</v>
          </cell>
        </row>
        <row r="126">
          <cell r="B126" t="str">
            <v>0.1.121</v>
          </cell>
          <cell r="D126" t="str">
            <v>21.05.10</v>
          </cell>
          <cell r="E126" t="str">
            <v>Limpeza de dispositivo de drenagem para plataforma</v>
          </cell>
        </row>
        <row r="128">
          <cell r="B128" t="str">
            <v>Cód. Colinas</v>
          </cell>
          <cell r="D128" t="str">
            <v>Código</v>
          </cell>
          <cell r="E128" t="str">
            <v>Serviços</v>
          </cell>
        </row>
        <row r="131">
          <cell r="D131" t="str">
            <v>FASE 22 - TERRAPLENAGEM</v>
          </cell>
        </row>
        <row r="132">
          <cell r="B132" t="str">
            <v>1.1.1</v>
          </cell>
          <cell r="D132" t="str">
            <v>22.01.01</v>
          </cell>
          <cell r="E132" t="str">
            <v>Limp. terreno s/destocamento de árvores</v>
          </cell>
        </row>
        <row r="133">
          <cell r="B133" t="str">
            <v>1.1.2</v>
          </cell>
          <cell r="D133" t="str">
            <v>22.01.02</v>
          </cell>
          <cell r="E133" t="str">
            <v>Limp. terreno c/ dest.arv.perímetro&lt;= 78cm</v>
          </cell>
        </row>
        <row r="134">
          <cell r="B134" t="str">
            <v>1.1.3</v>
          </cell>
          <cell r="D134" t="str">
            <v>22.01.03</v>
          </cell>
          <cell r="E134" t="str">
            <v>Limp manual terreno amont. de materiais</v>
          </cell>
        </row>
        <row r="135">
          <cell r="B135" t="str">
            <v>1.1.4</v>
          </cell>
          <cell r="D135" t="str">
            <v>22.01.04</v>
          </cell>
          <cell r="E135" t="str">
            <v>Derrub.dest.arv.P&gt;78</v>
          </cell>
        </row>
        <row r="136">
          <cell r="B136" t="str">
            <v>1.1.5</v>
          </cell>
          <cell r="D136" t="str">
            <v>22.01.05</v>
          </cell>
          <cell r="E136" t="str">
            <v>Destocamento árv. com perímetro maior que 78cm</v>
          </cell>
        </row>
        <row r="137">
          <cell r="B137" t="str">
            <v>1.1.6</v>
          </cell>
          <cell r="D137" t="str">
            <v>22.01.06</v>
          </cell>
          <cell r="E137" t="str">
            <v>Raspagem do terreno</v>
          </cell>
        </row>
        <row r="138">
          <cell r="B138" t="str">
            <v>1.1.7</v>
          </cell>
          <cell r="D138" t="str">
            <v>22.01.07</v>
          </cell>
          <cell r="E138" t="str">
            <v>Carga de material de limpeza de escavação</v>
          </cell>
        </row>
        <row r="139">
          <cell r="B139" t="str">
            <v>1.1.8</v>
          </cell>
          <cell r="D139" t="str">
            <v>22.02.01.01</v>
          </cell>
          <cell r="E139" t="str">
            <v>Escavação 1/2ª cat. trator + pá carreg.</v>
          </cell>
        </row>
        <row r="140">
          <cell r="B140" t="str">
            <v>1.1.9</v>
          </cell>
          <cell r="D140" t="str">
            <v>22.02.01.02</v>
          </cell>
          <cell r="E140" t="str">
            <v>Escavação 1/2ª cat. c/ motoscraper</v>
          </cell>
        </row>
        <row r="141">
          <cell r="B141" t="str">
            <v>1.1.10</v>
          </cell>
          <cell r="D141" t="str">
            <v>22.02.01.03</v>
          </cell>
          <cell r="E141" t="str">
            <v>Escavação 1/2ª cat. c/ escav. Hidraúlica</v>
          </cell>
        </row>
        <row r="142">
          <cell r="B142" t="str">
            <v>1.1.11</v>
          </cell>
          <cell r="D142" t="str">
            <v>22.02.02</v>
          </cell>
          <cell r="E142" t="str">
            <v>Escavação e carga material 2ª cat. c/ripper</v>
          </cell>
        </row>
        <row r="143">
          <cell r="B143" t="str">
            <v>1.1.12</v>
          </cell>
          <cell r="D143" t="str">
            <v>22.02.03</v>
          </cell>
          <cell r="E143" t="str">
            <v>Escavação carga material 2ª cat. com explosivo</v>
          </cell>
        </row>
        <row r="144">
          <cell r="B144" t="str">
            <v>1.1.13</v>
          </cell>
          <cell r="D144" t="str">
            <v>22.02.04</v>
          </cell>
          <cell r="E144" t="str">
            <v>Escavação e carga material de 3ª cat.</v>
          </cell>
        </row>
        <row r="145">
          <cell r="B145" t="str">
            <v>1.1.14</v>
          </cell>
          <cell r="D145" t="str">
            <v>22.02.05</v>
          </cell>
          <cell r="E145" t="str">
            <v>Escavação Carga solo mole sob lâmina d'agua</v>
          </cell>
        </row>
        <row r="146">
          <cell r="B146" t="str">
            <v>1.1.15</v>
          </cell>
          <cell r="D146" t="str">
            <v>22.02.06</v>
          </cell>
          <cell r="E146" t="str">
            <v>Carga de material limpeza</v>
          </cell>
        </row>
        <row r="147">
          <cell r="B147" t="str">
            <v>1.1.16</v>
          </cell>
          <cell r="D147" t="str">
            <v>22.02.07</v>
          </cell>
          <cell r="E147" t="str">
            <v>Escavação, carga e desc. Mat. Sil-arg. No corte</v>
          </cell>
        </row>
        <row r="148">
          <cell r="B148" t="str">
            <v>1.1.17</v>
          </cell>
          <cell r="D148" t="str">
            <v>22.02.08</v>
          </cell>
          <cell r="E148" t="str">
            <v>Aquis. Mat. Espal. Conf. Rolagem mat. Sil. Arg</v>
          </cell>
        </row>
        <row r="149">
          <cell r="B149" t="str">
            <v>1.1.18</v>
          </cell>
          <cell r="D149" t="str">
            <v>22.02.09</v>
          </cell>
          <cell r="E149" t="str">
            <v>Espalhamento/Regularização/Compactação/ de Material em bota-Fora</v>
          </cell>
        </row>
        <row r="150">
          <cell r="B150" t="str">
            <v>1.1.19</v>
          </cell>
          <cell r="D150" t="str">
            <v>22.03.01</v>
          </cell>
          <cell r="E150" t="str">
            <v xml:space="preserve">Transporte de 1ª/2ª categoria até 1 km </v>
          </cell>
        </row>
        <row r="151">
          <cell r="B151" t="str">
            <v>1.1.20</v>
          </cell>
          <cell r="D151" t="str">
            <v>22.03.02</v>
          </cell>
          <cell r="E151" t="str">
            <v>Transporte de 1ª/2ª categoria até 2 km</v>
          </cell>
        </row>
        <row r="152">
          <cell r="B152" t="str">
            <v>1.1.21</v>
          </cell>
          <cell r="D152" t="str">
            <v>22.03.03</v>
          </cell>
          <cell r="E152" t="str">
            <v xml:space="preserve">Transporte de 1ª/2ª categoria até 5 km </v>
          </cell>
        </row>
        <row r="153">
          <cell r="B153" t="str">
            <v>1.1.22</v>
          </cell>
          <cell r="D153" t="str">
            <v>22.03.04</v>
          </cell>
          <cell r="E153" t="str">
            <v>Transporte de 1ª/2ª categoria até 10 km</v>
          </cell>
        </row>
        <row r="154">
          <cell r="B154" t="str">
            <v>1.1.23</v>
          </cell>
          <cell r="D154" t="str">
            <v>22.03.05</v>
          </cell>
          <cell r="E154" t="str">
            <v>Transporte de 1ª/2ª categoria até 15 km</v>
          </cell>
        </row>
        <row r="155">
          <cell r="B155" t="str">
            <v>1.1.24</v>
          </cell>
          <cell r="D155" t="str">
            <v>22.03.06</v>
          </cell>
          <cell r="E155" t="str">
            <v>Transporte de 1ª/2ª categoria alem 15 km</v>
          </cell>
        </row>
        <row r="156">
          <cell r="B156" t="str">
            <v>1.1.25</v>
          </cell>
          <cell r="D156" t="str">
            <v>22.03.07</v>
          </cell>
          <cell r="E156" t="str">
            <v>Transporte de 3ª categoria até 1 km</v>
          </cell>
        </row>
        <row r="157">
          <cell r="B157" t="str">
            <v>1.1.26</v>
          </cell>
          <cell r="D157" t="str">
            <v>22.03.08</v>
          </cell>
          <cell r="E157" t="str">
            <v xml:space="preserve">Transporte de 3ª categoria alem de 1 km </v>
          </cell>
        </row>
        <row r="158">
          <cell r="B158" t="str">
            <v>1.1.27</v>
          </cell>
          <cell r="D158" t="str">
            <v>22.03.09</v>
          </cell>
          <cell r="E158" t="str">
            <v xml:space="preserve">Transporte de solo mole até 2 km </v>
          </cell>
        </row>
        <row r="159">
          <cell r="B159" t="str">
            <v>1.1.28</v>
          </cell>
          <cell r="D159" t="str">
            <v>22.03.10</v>
          </cell>
          <cell r="E159" t="str">
            <v xml:space="preserve">Transporte de solo mole alem 2 km </v>
          </cell>
        </row>
        <row r="160">
          <cell r="B160" t="str">
            <v>1.1.29</v>
          </cell>
          <cell r="D160" t="str">
            <v>22.03.11</v>
          </cell>
          <cell r="E160" t="str">
            <v>Transporte material de limpeza até 1km</v>
          </cell>
        </row>
        <row r="161">
          <cell r="B161" t="str">
            <v>1.1.30</v>
          </cell>
          <cell r="D161" t="str">
            <v>22.03.12</v>
          </cell>
          <cell r="E161" t="str">
            <v xml:space="preserve">Transporte material de limpeza além de 1km </v>
          </cell>
        </row>
        <row r="162">
          <cell r="B162" t="str">
            <v>1.1.31</v>
          </cell>
          <cell r="D162" t="str">
            <v>22.04.01</v>
          </cell>
          <cell r="E162" t="str">
            <v xml:space="preserve">Compactação de aterro maior/igual 95%PS </v>
          </cell>
        </row>
        <row r="163">
          <cell r="B163" t="str">
            <v>1.1.32</v>
          </cell>
          <cell r="D163" t="str">
            <v>22.06.01</v>
          </cell>
          <cell r="E163" t="str">
            <v>Lastro fundação de aterro c/areia lavada</v>
          </cell>
        </row>
        <row r="164">
          <cell r="B164" t="str">
            <v>1.1.33</v>
          </cell>
          <cell r="D164" t="str">
            <v>22.06.04</v>
          </cell>
          <cell r="E164" t="str">
            <v>Lastro fundação de aterro c/pedra rachão</v>
          </cell>
        </row>
        <row r="165">
          <cell r="B165" t="str">
            <v>1.1.34</v>
          </cell>
          <cell r="D165" t="str">
            <v>22.06.05</v>
          </cell>
          <cell r="E165" t="str">
            <v xml:space="preserve">Espalhamento Adensamento Material de Fund. de Aterro </v>
          </cell>
        </row>
        <row r="166">
          <cell r="B166" t="str">
            <v>1.1.35</v>
          </cell>
          <cell r="D166" t="str">
            <v>22.07.01</v>
          </cell>
          <cell r="E166" t="str">
            <v>Valeta de proteção manual</v>
          </cell>
        </row>
        <row r="168">
          <cell r="B168" t="str">
            <v>Cód. Colinas</v>
          </cell>
          <cell r="D168" t="str">
            <v>Código</v>
          </cell>
          <cell r="E168" t="str">
            <v>Serviços</v>
          </cell>
        </row>
        <row r="171">
          <cell r="D171" t="str">
            <v>FASE 23 - PAVIMENTAÇÃO</v>
          </cell>
        </row>
        <row r="172">
          <cell r="B172" t="str">
            <v>3.1.1</v>
          </cell>
          <cell r="D172" t="str">
            <v>23.01.01</v>
          </cell>
          <cell r="E172" t="str">
            <v>Dem. Pav. Flex. m³ 3,95</v>
          </cell>
        </row>
        <row r="173">
          <cell r="B173" t="str">
            <v>3.1.2</v>
          </cell>
          <cell r="D173" t="str">
            <v>23.02.01</v>
          </cell>
          <cell r="E173" t="str">
            <v>Melhoria/preparo sub-leito - 100% PN</v>
          </cell>
        </row>
        <row r="174">
          <cell r="B174" t="str">
            <v>3.1.3</v>
          </cell>
          <cell r="D174" t="str">
            <v>23.02.02</v>
          </cell>
          <cell r="E174" t="str">
            <v xml:space="preserve">Melhoria/preparo sub-leito - 100% PI </v>
          </cell>
        </row>
        <row r="175">
          <cell r="B175" t="str">
            <v>3.1.4</v>
          </cell>
          <cell r="D175" t="str">
            <v>23.03.01</v>
          </cell>
          <cell r="E175" t="str">
            <v>Reforço sub-leito escav.solo escolhido</v>
          </cell>
        </row>
        <row r="176">
          <cell r="B176" t="str">
            <v>3.1.5</v>
          </cell>
          <cell r="D176" t="str">
            <v>23.03.02.01</v>
          </cell>
          <cell r="E176" t="str">
            <v xml:space="preserve">Reforço de sub-leito - transp até 01km </v>
          </cell>
        </row>
        <row r="177">
          <cell r="B177" t="str">
            <v>3.1.6</v>
          </cell>
          <cell r="D177" t="str">
            <v>23.03.02.02</v>
          </cell>
          <cell r="E177" t="str">
            <v xml:space="preserve">Reforço de sub-leito - transp até 02km </v>
          </cell>
        </row>
        <row r="178">
          <cell r="B178" t="str">
            <v>3.1.7</v>
          </cell>
          <cell r="D178" t="str">
            <v>23.03.02.03</v>
          </cell>
          <cell r="E178" t="str">
            <v>Reforço de sub-leito - transp até 05km</v>
          </cell>
        </row>
        <row r="179">
          <cell r="B179" t="str">
            <v>3.1.8</v>
          </cell>
          <cell r="D179" t="str">
            <v>23.03.02.04</v>
          </cell>
          <cell r="E179" t="str">
            <v xml:space="preserve">Reforço de sub-leito - transp até 10km </v>
          </cell>
        </row>
        <row r="180">
          <cell r="B180" t="str">
            <v>3.1.9</v>
          </cell>
          <cell r="D180" t="str">
            <v>23.03.02.05</v>
          </cell>
          <cell r="E180" t="str">
            <v>Reforço de sub-leito - transp até 15km</v>
          </cell>
        </row>
        <row r="181">
          <cell r="B181" t="str">
            <v>3.1.10</v>
          </cell>
          <cell r="D181" t="str">
            <v>23.03.02.06</v>
          </cell>
          <cell r="E181" t="str">
            <v xml:space="preserve">Reforço de sub-leito - transp. + 15km </v>
          </cell>
        </row>
        <row r="182">
          <cell r="B182" t="str">
            <v>3.1.11</v>
          </cell>
          <cell r="D182" t="str">
            <v>23.03.03</v>
          </cell>
          <cell r="E182" t="str">
            <v xml:space="preserve">Reforço de sub-leito compact 100% PI </v>
          </cell>
        </row>
        <row r="183">
          <cell r="B183" t="str">
            <v>3.1.12</v>
          </cell>
          <cell r="D183" t="str">
            <v>23.03.04</v>
          </cell>
          <cell r="E183" t="str">
            <v xml:space="preserve">Reforço de sub-leito compact 100% PN </v>
          </cell>
        </row>
        <row r="184">
          <cell r="B184" t="str">
            <v>3.1.13</v>
          </cell>
          <cell r="D184" t="str">
            <v>23.04.01.01.26</v>
          </cell>
          <cell r="E184" t="str">
            <v>Sub-base ou base solo cim 3% - Usina</v>
          </cell>
        </row>
        <row r="185">
          <cell r="B185" t="str">
            <v>3.1.14</v>
          </cell>
          <cell r="D185" t="str">
            <v>23.04.01.02</v>
          </cell>
          <cell r="E185" t="str">
            <v>Sub-base ou base solo cim 4% - Usina</v>
          </cell>
        </row>
        <row r="186">
          <cell r="B186" t="str">
            <v>3.1.15</v>
          </cell>
          <cell r="D186" t="str">
            <v>23.04.01.03</v>
          </cell>
          <cell r="E186" t="str">
            <v>Sub-base ou base solo cim 5% - Usina</v>
          </cell>
        </row>
        <row r="187">
          <cell r="B187" t="str">
            <v>3.1.16</v>
          </cell>
          <cell r="D187" t="str">
            <v>23.04.01.04</v>
          </cell>
          <cell r="E187" t="str">
            <v>Sub-base ou base solo cim 6% - Usina</v>
          </cell>
        </row>
        <row r="188">
          <cell r="B188" t="str">
            <v>3.1.17</v>
          </cell>
          <cell r="D188" t="str">
            <v>23.04.01.05</v>
          </cell>
          <cell r="E188" t="str">
            <v>Sub-base ou base solo cim 7% - Usina</v>
          </cell>
        </row>
        <row r="189">
          <cell r="B189" t="str">
            <v>3.1.18</v>
          </cell>
          <cell r="D189" t="str">
            <v>23.04.01.06</v>
          </cell>
          <cell r="E189" t="str">
            <v>Sub-base ou base solo cim 8% - Usina</v>
          </cell>
        </row>
        <row r="190">
          <cell r="B190" t="str">
            <v>3.1.19</v>
          </cell>
          <cell r="D190" t="str">
            <v>23.04.01.07</v>
          </cell>
          <cell r="E190" t="str">
            <v>Sub-base ou base solo cim 9% - Usina</v>
          </cell>
        </row>
        <row r="191">
          <cell r="B191" t="str">
            <v>3.1.20</v>
          </cell>
          <cell r="D191" t="str">
            <v>23.04.01.08</v>
          </cell>
          <cell r="E191" t="str">
            <v>Sub-base ou base solo cim 10% - Usina</v>
          </cell>
        </row>
        <row r="192">
          <cell r="B192" t="str">
            <v>3.1.21</v>
          </cell>
          <cell r="D192" t="str">
            <v>23.04.01.09</v>
          </cell>
          <cell r="E192" t="str">
            <v>Sub-base ou base solo cim 11% - Usina</v>
          </cell>
        </row>
        <row r="193">
          <cell r="B193" t="str">
            <v>3.1.22</v>
          </cell>
          <cell r="D193" t="str">
            <v>23.04.01.10</v>
          </cell>
          <cell r="E193" t="str">
            <v>Sub-base ou base solo cim 12% - Usina</v>
          </cell>
        </row>
        <row r="194">
          <cell r="B194" t="str">
            <v>3.1.23</v>
          </cell>
          <cell r="D194" t="str">
            <v>23.04.01.11</v>
          </cell>
          <cell r="E194" t="str">
            <v>Sub-base ou base solo cim 3% - Pulv.</v>
          </cell>
        </row>
        <row r="195">
          <cell r="B195" t="str">
            <v>3.1.24</v>
          </cell>
          <cell r="D195" t="str">
            <v>23.04.01.12</v>
          </cell>
          <cell r="E195" t="str">
            <v>Sub-base ou base solo cim 4% - Pulv.</v>
          </cell>
        </row>
        <row r="196">
          <cell r="B196" t="str">
            <v>3.1.25</v>
          </cell>
          <cell r="D196" t="str">
            <v>23.04.01.13</v>
          </cell>
          <cell r="E196" t="str">
            <v xml:space="preserve">Sub-base ou base solo cim 5% - Pulv. </v>
          </cell>
        </row>
        <row r="197">
          <cell r="B197" t="str">
            <v>3.1.26</v>
          </cell>
          <cell r="D197" t="str">
            <v>23.04.01.14</v>
          </cell>
          <cell r="E197" t="str">
            <v>Sub-base ou base solo cim 6% - Pulv.</v>
          </cell>
        </row>
        <row r="198">
          <cell r="B198" t="str">
            <v>3.1.27</v>
          </cell>
          <cell r="D198" t="str">
            <v>23.04.01.15</v>
          </cell>
          <cell r="E198" t="str">
            <v xml:space="preserve">Sub-base ou base solo cim 7% - Pulv. </v>
          </cell>
        </row>
        <row r="199">
          <cell r="B199" t="str">
            <v>3.1.28</v>
          </cell>
          <cell r="D199" t="str">
            <v>23.04.01.16</v>
          </cell>
          <cell r="E199" t="str">
            <v xml:space="preserve">Sub-base ou base solo cim 8% - Pulv. </v>
          </cell>
        </row>
        <row r="200">
          <cell r="B200" t="str">
            <v>3.1.29</v>
          </cell>
          <cell r="D200" t="str">
            <v>23.04.01.17</v>
          </cell>
          <cell r="E200" t="str">
            <v xml:space="preserve">Sub-base ou base solo cim 9% - Pulv. </v>
          </cell>
        </row>
        <row r="201">
          <cell r="B201" t="str">
            <v>3.1.30</v>
          </cell>
          <cell r="D201" t="str">
            <v>23.04.01.18</v>
          </cell>
          <cell r="E201" t="str">
            <v xml:space="preserve">Sub-base ou base solo cim 10% - Pulv. </v>
          </cell>
        </row>
        <row r="202">
          <cell r="B202" t="str">
            <v>3.1.31</v>
          </cell>
          <cell r="D202" t="str">
            <v>23.04.01.19</v>
          </cell>
          <cell r="E202" t="str">
            <v xml:space="preserve">Sub-base ou base solo cim 11% - Pulv. </v>
          </cell>
        </row>
        <row r="203">
          <cell r="B203" t="str">
            <v>3.1.32</v>
          </cell>
          <cell r="D203" t="str">
            <v>23.04.01.20</v>
          </cell>
          <cell r="E203" t="str">
            <v xml:space="preserve">Sub-base ou base solo cim 12% - Pulv. </v>
          </cell>
        </row>
        <row r="204">
          <cell r="B204" t="str">
            <v>3.1.33</v>
          </cell>
          <cell r="D204" t="str">
            <v>23.04.02.01</v>
          </cell>
          <cell r="E204" t="str">
            <v xml:space="preserve">Sub-base ou base solo brita c/ cim.3% </v>
          </cell>
        </row>
        <row r="205">
          <cell r="B205" t="str">
            <v>3.1.34</v>
          </cell>
          <cell r="D205" t="str">
            <v>23.04.02.02</v>
          </cell>
          <cell r="E205" t="str">
            <v xml:space="preserve">Sub-base ou base solo brita c/ cim.4% </v>
          </cell>
        </row>
        <row r="206">
          <cell r="B206" t="str">
            <v>3.1.35</v>
          </cell>
          <cell r="D206" t="str">
            <v>23.04.02.03</v>
          </cell>
          <cell r="E206" t="str">
            <v xml:space="preserve">Sub-base ou base solo brita c/ cim.5% </v>
          </cell>
        </row>
        <row r="207">
          <cell r="B207" t="str">
            <v>3.1.36</v>
          </cell>
          <cell r="D207" t="str">
            <v>23.04.02.04</v>
          </cell>
          <cell r="E207" t="str">
            <v xml:space="preserve">Sub-base ou base solo brita c/ cim.6% </v>
          </cell>
        </row>
        <row r="208">
          <cell r="B208" t="str">
            <v>3.1.37</v>
          </cell>
          <cell r="D208" t="str">
            <v>23.04.02.05</v>
          </cell>
          <cell r="E208" t="str">
            <v xml:space="preserve">Sub-base ou base de solo brita 50% brita </v>
          </cell>
        </row>
        <row r="209">
          <cell r="B209" t="str">
            <v>3.1.38</v>
          </cell>
          <cell r="D209" t="str">
            <v>23.04.02.07</v>
          </cell>
          <cell r="E209" t="str">
            <v>Sub-base ou base de solo brita 60% brita</v>
          </cell>
        </row>
        <row r="210">
          <cell r="B210" t="str">
            <v>3.1.39</v>
          </cell>
          <cell r="D210" t="str">
            <v>23.04.02.09</v>
          </cell>
          <cell r="E210" t="str">
            <v>Sub-base ou base de solo brita 70% brita</v>
          </cell>
        </row>
        <row r="211">
          <cell r="B211" t="str">
            <v>3.1.40</v>
          </cell>
          <cell r="D211" t="str">
            <v>23.04.02.11</v>
          </cell>
          <cell r="E211" t="str">
            <v xml:space="preserve">Sub-base ou base de solo brita 80% brita </v>
          </cell>
        </row>
        <row r="212">
          <cell r="B212" t="str">
            <v>3.1.41</v>
          </cell>
          <cell r="D212" t="str">
            <v>23.04.02.13</v>
          </cell>
          <cell r="E212" t="str">
            <v>Sub-base ou base de solo brita 90% brita</v>
          </cell>
        </row>
        <row r="213">
          <cell r="B213" t="str">
            <v>3.1.42</v>
          </cell>
          <cell r="D213" t="str">
            <v>23.04.03.01</v>
          </cell>
          <cell r="E213" t="str">
            <v xml:space="preserve">Sub-base ou base brita grad. simples </v>
          </cell>
        </row>
        <row r="214">
          <cell r="B214" t="str">
            <v>3.1.43</v>
          </cell>
          <cell r="D214" t="str">
            <v>23.04.03.02</v>
          </cell>
          <cell r="E214" t="str">
            <v>Sub-base ou base de Pedra Britada</v>
          </cell>
        </row>
        <row r="215">
          <cell r="B215" t="str">
            <v>3.1.44</v>
          </cell>
          <cell r="D215" t="str">
            <v>23.04.03.03</v>
          </cell>
          <cell r="E215" t="str">
            <v>Sub-base ou base de Bica Corrida</v>
          </cell>
        </row>
        <row r="216">
          <cell r="B216" t="str">
            <v>3.1.45</v>
          </cell>
          <cell r="D216" t="str">
            <v>23.04.03.04</v>
          </cell>
          <cell r="E216" t="str">
            <v>Sub-base ou base de Pedra Rachão, Conf. ET-POO/042 (DERSA)</v>
          </cell>
        </row>
        <row r="217">
          <cell r="B217" t="str">
            <v>3.1.46</v>
          </cell>
          <cell r="D217" t="str">
            <v>23.04.04.01</v>
          </cell>
          <cell r="E217" t="str">
            <v>Sub-base/base brita grad.c/ cim 1% vol.</v>
          </cell>
        </row>
        <row r="218">
          <cell r="B218" t="str">
            <v>3.1.47</v>
          </cell>
          <cell r="D218" t="str">
            <v>23.04.04.02</v>
          </cell>
          <cell r="E218" t="str">
            <v xml:space="preserve">Sub-base/base brita grad.c/cim 2% vol. </v>
          </cell>
        </row>
        <row r="219">
          <cell r="B219" t="str">
            <v>3.1.48</v>
          </cell>
          <cell r="D219" t="str">
            <v>23.04.04.03</v>
          </cell>
          <cell r="E219" t="str">
            <v xml:space="preserve">Sub-base/base brita grad.c/cim 3% vol. </v>
          </cell>
        </row>
        <row r="220">
          <cell r="B220" t="str">
            <v>3.1.49</v>
          </cell>
          <cell r="D220" t="str">
            <v>23.04.04.04</v>
          </cell>
          <cell r="E220" t="str">
            <v xml:space="preserve">Sub-base/base brita grad.c/cim 4% vol. </v>
          </cell>
        </row>
        <row r="221">
          <cell r="B221" t="str">
            <v>3.1.50</v>
          </cell>
          <cell r="D221" t="str">
            <v>23.04.05.01</v>
          </cell>
          <cell r="E221" t="str">
            <v>Sub-base/base solo estabiliz. Granulometr.</v>
          </cell>
        </row>
        <row r="222">
          <cell r="B222" t="str">
            <v>3.1.51</v>
          </cell>
          <cell r="D222" t="str">
            <v>23.04.06.01</v>
          </cell>
          <cell r="E222" t="str">
            <v>Sub-base/base macadame hidraúlico</v>
          </cell>
        </row>
        <row r="223">
          <cell r="B223" t="str">
            <v>3.1.52</v>
          </cell>
          <cell r="D223" t="str">
            <v>23.04.06.02</v>
          </cell>
          <cell r="E223" t="str">
            <v>Sub-base/base macadame betum.</v>
          </cell>
        </row>
        <row r="224">
          <cell r="B224" t="str">
            <v>3.1.53</v>
          </cell>
          <cell r="D224" t="str">
            <v>23.04.07.01</v>
          </cell>
          <cell r="E224" t="str">
            <v xml:space="preserve">Sub-base/base solo aren. fino 95%PI </v>
          </cell>
        </row>
        <row r="225">
          <cell r="B225" t="str">
            <v>3.1.54</v>
          </cell>
          <cell r="D225" t="str">
            <v>23.04.07.03</v>
          </cell>
          <cell r="E225" t="str">
            <v xml:space="preserve">Sub-base/base solo estabiliz. quimic. </v>
          </cell>
        </row>
        <row r="226">
          <cell r="B226" t="str">
            <v>3.1.55</v>
          </cell>
          <cell r="D226" t="str">
            <v>23.05.01</v>
          </cell>
          <cell r="E226" t="str">
            <v xml:space="preserve">Imprimadura bet. impermeabilizante </v>
          </cell>
        </row>
        <row r="227">
          <cell r="B227" t="str">
            <v>3.1.56</v>
          </cell>
          <cell r="D227" t="str">
            <v>23.05.02</v>
          </cell>
          <cell r="E227" t="str">
            <v xml:space="preserve">Imprimadura betuminosa ligante </v>
          </cell>
        </row>
        <row r="228">
          <cell r="B228" t="str">
            <v>3.1.57</v>
          </cell>
          <cell r="D228" t="str">
            <v>23.05.03</v>
          </cell>
          <cell r="E228" t="str">
            <v xml:space="preserve">Imprimadura bet. auxiliar de ligação </v>
          </cell>
        </row>
        <row r="229">
          <cell r="B229" t="str">
            <v>3.1.58</v>
          </cell>
          <cell r="D229" t="str">
            <v>23.05.04</v>
          </cell>
          <cell r="E229" t="str">
            <v>Imprimadura betuminosa ligante modif. Polimero</v>
          </cell>
        </row>
        <row r="230">
          <cell r="B230" t="str">
            <v>3.1.59</v>
          </cell>
          <cell r="D230" t="str">
            <v>23.06.01</v>
          </cell>
          <cell r="E230" t="str">
            <v xml:space="preserve">Tratamento superficial simples </v>
          </cell>
        </row>
        <row r="231">
          <cell r="B231" t="str">
            <v>3.1.60</v>
          </cell>
          <cell r="D231" t="str">
            <v>23.06.02</v>
          </cell>
          <cell r="E231" t="str">
            <v xml:space="preserve">Tratamento superficial duplo </v>
          </cell>
        </row>
        <row r="232">
          <cell r="B232" t="str">
            <v>3.1.61</v>
          </cell>
          <cell r="D232" t="str">
            <v>23.06.03</v>
          </cell>
          <cell r="E232" t="str">
            <v xml:space="preserve">Tratamento superficial triplo </v>
          </cell>
        </row>
        <row r="233">
          <cell r="B233" t="str">
            <v>3.1.62</v>
          </cell>
          <cell r="D233" t="str">
            <v>23.06.04</v>
          </cell>
          <cell r="E233" t="str">
            <v>Micro Pavimento c/ Polimero Com Fibra</v>
          </cell>
        </row>
        <row r="234">
          <cell r="B234" t="str">
            <v>3.1.63</v>
          </cell>
          <cell r="D234" t="str">
            <v>23.06.04.01</v>
          </cell>
          <cell r="E234" t="str">
            <v>Micro Pavimento c/ Polimero Sem Fibra</v>
          </cell>
        </row>
        <row r="235">
          <cell r="B235" t="str">
            <v>3.1.64</v>
          </cell>
          <cell r="D235" t="str">
            <v>23.06.05</v>
          </cell>
          <cell r="E235" t="str">
            <v xml:space="preserve">Tratamento superf. c/ lama asfáltica </v>
          </cell>
        </row>
        <row r="236">
          <cell r="B236" t="str">
            <v>3.1.65</v>
          </cell>
          <cell r="D236" t="str">
            <v>23.06.06</v>
          </cell>
          <cell r="E236" t="str">
            <v xml:space="preserve">Tratamento sup.cam. lama asfáltica grossa </v>
          </cell>
        </row>
        <row r="237">
          <cell r="B237" t="str">
            <v>3.1.66</v>
          </cell>
          <cell r="D237" t="str">
            <v>23.06.07</v>
          </cell>
          <cell r="E237" t="str">
            <v xml:space="preserve">Tratamento superf. simples modif. p/polimero </v>
          </cell>
        </row>
        <row r="238">
          <cell r="B238" t="str">
            <v>3.1.67</v>
          </cell>
          <cell r="D238" t="str">
            <v>23.06.08</v>
          </cell>
          <cell r="E238" t="str">
            <v xml:space="preserve">Tratamento superf. duplo modif. p/polimero </v>
          </cell>
        </row>
        <row r="239">
          <cell r="B239" t="str">
            <v>3.1.68</v>
          </cell>
          <cell r="D239" t="str">
            <v>23.06.09</v>
          </cell>
          <cell r="E239" t="str">
            <v xml:space="preserve">Tratamento superf. triplo modif. p/polimero </v>
          </cell>
        </row>
        <row r="240">
          <cell r="B240" t="str">
            <v>3.1.69</v>
          </cell>
          <cell r="D240" t="str">
            <v>23.07.01</v>
          </cell>
          <cell r="E240" t="str">
            <v xml:space="preserve">Camada Base Pré-misturado a frio </v>
          </cell>
        </row>
        <row r="241">
          <cell r="B241" t="str">
            <v>3.1.70</v>
          </cell>
          <cell r="D241" t="str">
            <v>23.08.01.01</v>
          </cell>
          <cell r="E241" t="str">
            <v xml:space="preserve">Conc. asf. us.quente - Binder grad. A s/DOP </v>
          </cell>
        </row>
        <row r="242">
          <cell r="B242" t="str">
            <v>3.1.71</v>
          </cell>
          <cell r="D242" t="str">
            <v>23.08.02</v>
          </cell>
          <cell r="E242" t="str">
            <v xml:space="preserve">Conc. asf. us.quente - Binder grad. B c/DOP </v>
          </cell>
        </row>
        <row r="243">
          <cell r="B243" t="str">
            <v>3.1.72</v>
          </cell>
          <cell r="D243" t="str">
            <v>23.08.02.01</v>
          </cell>
          <cell r="E243" t="str">
            <v xml:space="preserve">Conc. asf. us.quente - Binder grad. B s/DOP </v>
          </cell>
        </row>
        <row r="244">
          <cell r="B244" t="str">
            <v>3.1.73</v>
          </cell>
          <cell r="D244" t="str">
            <v>23.08.03.01</v>
          </cell>
          <cell r="E244" t="str">
            <v xml:space="preserve">Camada Rolante -CBUQ Graduação - "C" s/DOP </v>
          </cell>
        </row>
        <row r="245">
          <cell r="B245" t="str">
            <v>3.1.74</v>
          </cell>
          <cell r="D245" t="str">
            <v>23.08.03.03</v>
          </cell>
          <cell r="E245" t="str">
            <v xml:space="preserve">Camada Rolante -CBUQ Graduação - "C" c/DOP </v>
          </cell>
        </row>
        <row r="246">
          <cell r="B246" t="str">
            <v>3.1.75</v>
          </cell>
          <cell r="D246" t="str">
            <v>23.08.06</v>
          </cell>
          <cell r="E246" t="str">
            <v>Conc. asfaltico modificado / 15% em peso de Borracha ( CONTINUO)</v>
          </cell>
        </row>
        <row r="247">
          <cell r="B247" t="str">
            <v>3.1.76</v>
          </cell>
          <cell r="D247" t="str">
            <v>23.09.01</v>
          </cell>
          <cell r="E247" t="str">
            <v>Capa selante tipo 2</v>
          </cell>
        </row>
        <row r="248">
          <cell r="B248" t="str">
            <v>3.1.77</v>
          </cell>
          <cell r="D248" t="str">
            <v>23.09.02</v>
          </cell>
          <cell r="E248" t="str">
            <v xml:space="preserve">Capa selante tipo 3 </v>
          </cell>
        </row>
        <row r="249">
          <cell r="B249" t="str">
            <v>3.1.78</v>
          </cell>
          <cell r="D249" t="str">
            <v>23.10.01</v>
          </cell>
          <cell r="E249" t="str">
            <v xml:space="preserve">Fresagem de pav., indep. espessura </v>
          </cell>
        </row>
        <row r="250">
          <cell r="B250" t="str">
            <v>3.1.79</v>
          </cell>
          <cell r="D250" t="str">
            <v>23.11.01</v>
          </cell>
          <cell r="E250" t="str">
            <v>Pavimento de conc. pobre rolado</v>
          </cell>
        </row>
        <row r="251">
          <cell r="B251" t="str">
            <v>3.1.80</v>
          </cell>
          <cell r="D251" t="str">
            <v>23.11.03</v>
          </cell>
          <cell r="E251" t="str">
            <v xml:space="preserve">Pavimento de conc. Mecanico </v>
          </cell>
        </row>
        <row r="252">
          <cell r="B252" t="str">
            <v>3.1.81</v>
          </cell>
          <cell r="D252" t="str">
            <v>23.12.01</v>
          </cell>
          <cell r="E252" t="str">
            <v xml:space="preserve">Pavimento conc intertr. 6 cm </v>
          </cell>
        </row>
        <row r="253">
          <cell r="B253" t="str">
            <v>3.1.82</v>
          </cell>
          <cell r="D253" t="str">
            <v>23.12.02</v>
          </cell>
          <cell r="E253" t="str">
            <v xml:space="preserve">Pavimento conc intertr. 8 cm </v>
          </cell>
        </row>
        <row r="254">
          <cell r="B254" t="str">
            <v>3.1.83</v>
          </cell>
          <cell r="D254" t="str">
            <v>23.12.03</v>
          </cell>
          <cell r="E254" t="str">
            <v>Pavimento conc intertr. 10 cm</v>
          </cell>
        </row>
        <row r="256">
          <cell r="B256" t="str">
            <v>Cód. Colinas</v>
          </cell>
          <cell r="D256" t="str">
            <v>Código</v>
          </cell>
          <cell r="E256" t="str">
            <v>Serviços</v>
          </cell>
        </row>
        <row r="259">
          <cell r="D259" t="str">
            <v>FASE 24 - OBRAS DE ARTE CORRENTE E DRENAGEM</v>
          </cell>
        </row>
        <row r="260">
          <cell r="B260" t="str">
            <v>4.1.1</v>
          </cell>
          <cell r="D260" t="str">
            <v>24.01.01</v>
          </cell>
          <cell r="E260" t="str">
            <v xml:space="preserve">Aterro de acesso </v>
          </cell>
        </row>
        <row r="261">
          <cell r="B261" t="str">
            <v>4.1.2</v>
          </cell>
          <cell r="D261" t="str">
            <v>24.02.01</v>
          </cell>
          <cell r="E261" t="str">
            <v xml:space="preserve">Escavação manual para obras sem explosivos </v>
          </cell>
        </row>
        <row r="262">
          <cell r="B262" t="str">
            <v>4.1.3</v>
          </cell>
          <cell r="D262" t="str">
            <v>24.02.02</v>
          </cell>
          <cell r="E262" t="str">
            <v xml:space="preserve">Escavação mecânica para obras sem explosivos </v>
          </cell>
        </row>
        <row r="263">
          <cell r="B263" t="str">
            <v>4.1.4</v>
          </cell>
          <cell r="D263" t="str">
            <v>24.02.03</v>
          </cell>
          <cell r="E263" t="str">
            <v xml:space="preserve">Escavação mecânica para obras com explosivo </v>
          </cell>
        </row>
        <row r="264">
          <cell r="B264" t="str">
            <v>4.1.5</v>
          </cell>
          <cell r="D264" t="str">
            <v>24.02.04</v>
          </cell>
          <cell r="E264" t="str">
            <v xml:space="preserve">Escavação corta-rio sem explosivo </v>
          </cell>
        </row>
        <row r="265">
          <cell r="B265" t="str">
            <v>4.1.6</v>
          </cell>
          <cell r="D265" t="str">
            <v>24.02.05</v>
          </cell>
          <cell r="E265" t="str">
            <v xml:space="preserve">Escavação corta-rio com explosivo </v>
          </cell>
        </row>
        <row r="266">
          <cell r="B266" t="str">
            <v>4.1.7</v>
          </cell>
          <cell r="D266" t="str">
            <v>24.02.08</v>
          </cell>
          <cell r="E266" t="str">
            <v xml:space="preserve">Escavação fund., bueiro ou dreno sem expl. até 2 m </v>
          </cell>
        </row>
        <row r="267">
          <cell r="B267" t="str">
            <v>4.1.8</v>
          </cell>
          <cell r="D267" t="str">
            <v xml:space="preserve">24.02.09 </v>
          </cell>
          <cell r="E267" t="str">
            <v xml:space="preserve">Acresc. p/Escav. 1,5 m profundidade, além 2m </v>
          </cell>
        </row>
        <row r="268">
          <cell r="B268" t="str">
            <v>4.1.9</v>
          </cell>
          <cell r="D268" t="str">
            <v>24.02.10</v>
          </cell>
          <cell r="E268" t="str">
            <v xml:space="preserve">Escavação fund., bueiro ou dreno c/expl. até 2 m </v>
          </cell>
        </row>
        <row r="269">
          <cell r="B269" t="str">
            <v>4.1.10</v>
          </cell>
          <cell r="D269" t="str">
            <v>24.02.11</v>
          </cell>
          <cell r="E269" t="str">
            <v xml:space="preserve">Acresc.esc. ensec.explos.c/ 1,5m prof. além 2m </v>
          </cell>
        </row>
        <row r="270">
          <cell r="B270" t="str">
            <v>4.1.11</v>
          </cell>
          <cell r="D270" t="str">
            <v>24.02.12</v>
          </cell>
          <cell r="E270" t="str">
            <v xml:space="preserve">Escavação fund. dentro ensec. sem expl. até 3m </v>
          </cell>
        </row>
        <row r="271">
          <cell r="B271" t="str">
            <v>4.1.12</v>
          </cell>
          <cell r="D271" t="str">
            <v>24.02.13</v>
          </cell>
          <cell r="E271" t="str">
            <v xml:space="preserve">Acresc. p/escav. ensec. p/cada 1m prof. além 3m </v>
          </cell>
        </row>
        <row r="272">
          <cell r="B272" t="str">
            <v>4.1.13</v>
          </cell>
          <cell r="D272" t="str">
            <v>24.02.14</v>
          </cell>
          <cell r="E272" t="str">
            <v xml:space="preserve">Escavação fund. dentro ensec. com expl. até 3 m </v>
          </cell>
        </row>
        <row r="273">
          <cell r="B273" t="str">
            <v>4.1.14</v>
          </cell>
          <cell r="D273" t="str">
            <v>24.02.15</v>
          </cell>
          <cell r="E273" t="str">
            <v>Acresc. p/escav. ensec.c/explos.c/ 1,5m além 3m</v>
          </cell>
        </row>
        <row r="274">
          <cell r="B274" t="str">
            <v>4.1.15</v>
          </cell>
          <cell r="D274" t="str">
            <v>24.03.01</v>
          </cell>
          <cell r="E274" t="str">
            <v xml:space="preserve">Parede ensecadeira com prancha - esp. 0,05m </v>
          </cell>
        </row>
        <row r="275">
          <cell r="B275" t="str">
            <v>4.1.16</v>
          </cell>
          <cell r="D275" t="str">
            <v>24.03.02</v>
          </cell>
          <cell r="E275" t="str">
            <v>Parede ensecadeira com prancha - esp. 0,075m</v>
          </cell>
        </row>
        <row r="276">
          <cell r="B276" t="str">
            <v>4.1.17</v>
          </cell>
          <cell r="D276" t="str">
            <v>24.03.04</v>
          </cell>
          <cell r="E276" t="str">
            <v xml:space="preserve">Argila ench. ensecadeira, incl. apiloamento </v>
          </cell>
        </row>
        <row r="277">
          <cell r="B277" t="str">
            <v>4.1.18</v>
          </cell>
          <cell r="D277" t="str">
            <v>24.03.05</v>
          </cell>
          <cell r="E277" t="str">
            <v xml:space="preserve">Esgotamento continuo água </v>
          </cell>
        </row>
        <row r="278">
          <cell r="B278" t="str">
            <v>4.1.19</v>
          </cell>
          <cell r="D278" t="str">
            <v>24.03.06</v>
          </cell>
          <cell r="E278" t="str">
            <v>Escoramento de valas/cavas p/ fund. contínuo</v>
          </cell>
        </row>
        <row r="279">
          <cell r="B279" t="str">
            <v>4.1.20</v>
          </cell>
          <cell r="D279" t="str">
            <v>24.03.07</v>
          </cell>
          <cell r="E279" t="str">
            <v xml:space="preserve">Escoramento de valas/cavas para fund. descont. </v>
          </cell>
        </row>
        <row r="280">
          <cell r="B280" t="str">
            <v>4.1.21</v>
          </cell>
          <cell r="D280" t="str">
            <v>24.03.08</v>
          </cell>
          <cell r="E280" t="str">
            <v>Escoramento para formas</v>
          </cell>
        </row>
        <row r="281">
          <cell r="B281" t="str">
            <v>4.1.22</v>
          </cell>
          <cell r="D281" t="str">
            <v>24.04.01</v>
          </cell>
          <cell r="E281" t="str">
            <v xml:space="preserve">Cimbramento de passagem secundária e galeria ret. </v>
          </cell>
        </row>
        <row r="282">
          <cell r="B282" t="str">
            <v>4.1.23</v>
          </cell>
          <cell r="D282" t="str">
            <v>24.04.02</v>
          </cell>
          <cell r="E282" t="str">
            <v>Cimbramento de galeria em abóboda</v>
          </cell>
        </row>
        <row r="283">
          <cell r="B283" t="str">
            <v>4.1.24</v>
          </cell>
          <cell r="D283" t="str">
            <v>24.04.03</v>
          </cell>
          <cell r="E283" t="str">
            <v>Andaime de madeira</v>
          </cell>
        </row>
        <row r="284">
          <cell r="B284" t="str">
            <v>4.1.25</v>
          </cell>
          <cell r="D284" t="str">
            <v>24.04.04</v>
          </cell>
          <cell r="E284" t="str">
            <v xml:space="preserve">Andaime tubular </v>
          </cell>
        </row>
        <row r="285">
          <cell r="B285" t="str">
            <v>4.1.26</v>
          </cell>
          <cell r="D285" t="str">
            <v>24.05.01</v>
          </cell>
          <cell r="E285" t="str">
            <v xml:space="preserve">Forma plana para concreto comum </v>
          </cell>
        </row>
        <row r="286">
          <cell r="B286" t="str">
            <v>4.1.27</v>
          </cell>
          <cell r="D286" t="str">
            <v>24.05.02</v>
          </cell>
          <cell r="E286" t="str">
            <v xml:space="preserve">Forma plana para concreto aparente </v>
          </cell>
        </row>
        <row r="287">
          <cell r="B287" t="str">
            <v>4.1.28</v>
          </cell>
          <cell r="D287" t="str">
            <v>24.06.01</v>
          </cell>
          <cell r="E287" t="str">
            <v xml:space="preserve">Aço CA-25 </v>
          </cell>
        </row>
        <row r="288">
          <cell r="B288" t="str">
            <v>4.1.29</v>
          </cell>
          <cell r="D288" t="str">
            <v>24.06.02</v>
          </cell>
          <cell r="E288" t="str">
            <v xml:space="preserve">Aço CA-50 </v>
          </cell>
        </row>
        <row r="289">
          <cell r="B289" t="str">
            <v>4.1.30</v>
          </cell>
          <cell r="D289" t="str">
            <v xml:space="preserve">24.06.03 </v>
          </cell>
          <cell r="E289" t="str">
            <v xml:space="preserve">Aço CA-60 </v>
          </cell>
        </row>
        <row r="290">
          <cell r="B290" t="str">
            <v>4.1.31</v>
          </cell>
          <cell r="D290" t="str">
            <v>24.06.04</v>
          </cell>
          <cell r="E290" t="str">
            <v xml:space="preserve">Tela metálica </v>
          </cell>
        </row>
        <row r="291">
          <cell r="B291" t="str">
            <v>4.1.32</v>
          </cell>
          <cell r="D291" t="str">
            <v>24.07.01</v>
          </cell>
          <cell r="E291" t="str">
            <v xml:space="preserve">Concreto Fck 10 Mpa </v>
          </cell>
        </row>
        <row r="292">
          <cell r="B292" t="str">
            <v>4.1.33</v>
          </cell>
          <cell r="D292" t="str">
            <v>24.07.02</v>
          </cell>
          <cell r="E292" t="str">
            <v xml:space="preserve">Concreto Fck 15 MPa </v>
          </cell>
        </row>
        <row r="293">
          <cell r="B293" t="str">
            <v>4.1.34</v>
          </cell>
          <cell r="D293" t="str">
            <v>24.07.03</v>
          </cell>
          <cell r="E293" t="str">
            <v xml:space="preserve">Concreto Fck 18 MPa </v>
          </cell>
        </row>
        <row r="294">
          <cell r="B294" t="str">
            <v>4.1.35</v>
          </cell>
          <cell r="D294" t="str">
            <v>24.07.04</v>
          </cell>
          <cell r="E294" t="str">
            <v>Concreto Fck 20 MPa</v>
          </cell>
        </row>
        <row r="295">
          <cell r="B295" t="str">
            <v>4.1.36</v>
          </cell>
          <cell r="D295" t="str">
            <v>24.07.05</v>
          </cell>
          <cell r="E295" t="str">
            <v xml:space="preserve">Concreto Fck 25 Mpa </v>
          </cell>
        </row>
        <row r="296">
          <cell r="B296" t="str">
            <v>4.1.37</v>
          </cell>
          <cell r="D296" t="str">
            <v>24.07.07</v>
          </cell>
          <cell r="E296" t="str">
            <v xml:space="preserve">Concreto Fck 30 MPa </v>
          </cell>
        </row>
        <row r="297">
          <cell r="B297" t="str">
            <v>4.1.38</v>
          </cell>
          <cell r="D297" t="str">
            <v>24.07.08</v>
          </cell>
          <cell r="E297" t="str">
            <v xml:space="preserve">Concreto Ciclópico </v>
          </cell>
        </row>
        <row r="298">
          <cell r="B298" t="str">
            <v>4.1.39</v>
          </cell>
          <cell r="D298" t="str">
            <v>24.07.09</v>
          </cell>
          <cell r="E298" t="str">
            <v>Bombeamento p/ concreto qualquer resistência</v>
          </cell>
        </row>
        <row r="299">
          <cell r="B299" t="str">
            <v>4.1.40</v>
          </cell>
          <cell r="D299" t="str">
            <v>24.07.10</v>
          </cell>
          <cell r="E299" t="str">
            <v xml:space="preserve">Concreto Fck 12 Mpa </v>
          </cell>
        </row>
        <row r="300">
          <cell r="B300" t="str">
            <v>4.1.41</v>
          </cell>
          <cell r="D300" t="str">
            <v>24.07.11</v>
          </cell>
          <cell r="E300" t="str">
            <v xml:space="preserve">Concreto Fck 16 MPa </v>
          </cell>
        </row>
        <row r="301">
          <cell r="B301" t="str">
            <v>4.1.42</v>
          </cell>
          <cell r="D301" t="str">
            <v>24.07.12</v>
          </cell>
          <cell r="E301" t="str">
            <v>Concreto Fck 35 MPa</v>
          </cell>
        </row>
        <row r="302">
          <cell r="B302" t="str">
            <v>4.1.43</v>
          </cell>
          <cell r="D302" t="str">
            <v>24.07.13</v>
          </cell>
          <cell r="E302" t="str">
            <v xml:space="preserve">Concreto Fck 40 MPa </v>
          </cell>
        </row>
        <row r="303">
          <cell r="B303" t="str">
            <v>4.1.44</v>
          </cell>
          <cell r="D303" t="str">
            <v>24.08.01</v>
          </cell>
          <cell r="E303" t="str">
            <v>Junta elástica em PVC tipo O-12</v>
          </cell>
        </row>
        <row r="304">
          <cell r="B304" t="str">
            <v>4.1.45</v>
          </cell>
          <cell r="D304" t="str">
            <v>24.08.02</v>
          </cell>
          <cell r="E304" t="str">
            <v xml:space="preserve">Junta elástica em PVC tipo O-22 </v>
          </cell>
        </row>
        <row r="305">
          <cell r="B305" t="str">
            <v>4.1.46</v>
          </cell>
          <cell r="D305" t="str">
            <v>24.09.01</v>
          </cell>
          <cell r="E305" t="str">
            <v xml:space="preserve">Enrocamento pedra arrumada </v>
          </cell>
        </row>
        <row r="306">
          <cell r="B306" t="str">
            <v>4.1.47</v>
          </cell>
          <cell r="D306" t="str">
            <v>24.09.02</v>
          </cell>
          <cell r="E306" t="str">
            <v xml:space="preserve">Enrocamento pedra arrumada e rejuntada </v>
          </cell>
        </row>
        <row r="307">
          <cell r="B307" t="str">
            <v>4.1.48</v>
          </cell>
          <cell r="D307" t="str">
            <v>24.09.03</v>
          </cell>
          <cell r="E307" t="str">
            <v xml:space="preserve">Enrrocamento pedra jogada </v>
          </cell>
        </row>
        <row r="308">
          <cell r="B308" t="str">
            <v>4.1.49</v>
          </cell>
          <cell r="D308" t="str">
            <v>24.09.04</v>
          </cell>
          <cell r="E308" t="str">
            <v>Gabião tipo caixa 50cm - tela galv.</v>
          </cell>
        </row>
        <row r="309">
          <cell r="B309" t="str">
            <v>4.1.50</v>
          </cell>
        </row>
        <row r="310">
          <cell r="B310" t="str">
            <v>4.1.51</v>
          </cell>
        </row>
        <row r="311">
          <cell r="B311" t="str">
            <v>4.1.52</v>
          </cell>
          <cell r="D311" t="str">
            <v>24.09.05.01</v>
          </cell>
          <cell r="E311" t="str">
            <v xml:space="preserve">Gabião tipo colchão espessura 17cm - tela galv. </v>
          </cell>
        </row>
        <row r="312">
          <cell r="B312" t="str">
            <v>4.1.53</v>
          </cell>
          <cell r="D312" t="str">
            <v>24.09.06.01</v>
          </cell>
          <cell r="E312" t="str">
            <v xml:space="preserve">Gabião tipo colchão espessura 23cm - tela galv. </v>
          </cell>
        </row>
        <row r="313">
          <cell r="B313" t="str">
            <v>4.1.54</v>
          </cell>
          <cell r="D313" t="str">
            <v>24.09.07.01</v>
          </cell>
          <cell r="E313" t="str">
            <v>Gabião tipo colchão espessura 30cm - tela galv.</v>
          </cell>
        </row>
        <row r="314">
          <cell r="B314" t="str">
            <v>4.1.55</v>
          </cell>
          <cell r="D314" t="str">
            <v>24.09.08.01</v>
          </cell>
          <cell r="E314" t="str">
            <v>Gabião tipo colchão espessura 17cm - tela pvc</v>
          </cell>
        </row>
        <row r="315">
          <cell r="B315" t="str">
            <v>4.1.56</v>
          </cell>
          <cell r="D315" t="str">
            <v>24.09.09.01</v>
          </cell>
          <cell r="E315" t="str">
            <v>Gabião tipo colchão espessura 23cm - tela pvc</v>
          </cell>
        </row>
        <row r="316">
          <cell r="B316" t="str">
            <v>4.1.57</v>
          </cell>
          <cell r="D316" t="str">
            <v>24.09.10.01</v>
          </cell>
          <cell r="E316" t="str">
            <v>Gabião tipo colchão espessura 30cm - tela pvc</v>
          </cell>
        </row>
        <row r="317">
          <cell r="B317" t="str">
            <v>4.1.58</v>
          </cell>
          <cell r="D317" t="str">
            <v>24.09.11</v>
          </cell>
          <cell r="E317" t="str">
            <v xml:space="preserve">Gabião tipo saco - tela galv. </v>
          </cell>
        </row>
        <row r="318">
          <cell r="B318" t="str">
            <v>4.1.59</v>
          </cell>
          <cell r="D318" t="str">
            <v>24.09.12</v>
          </cell>
          <cell r="E318" t="str">
            <v>Gabião tipo saco - tela galv. revestido de PVC</v>
          </cell>
        </row>
        <row r="319">
          <cell r="B319" t="str">
            <v>4.1.60</v>
          </cell>
          <cell r="D319" t="str">
            <v>24.09.13</v>
          </cell>
          <cell r="E319" t="str">
            <v>Camada filtrante pedra britada</v>
          </cell>
        </row>
        <row r="320">
          <cell r="B320" t="str">
            <v>4.1.61</v>
          </cell>
          <cell r="D320" t="str">
            <v>24.10.02</v>
          </cell>
          <cell r="E320" t="str">
            <v xml:space="preserve">Calçamento concreto Fck 15 MPa </v>
          </cell>
        </row>
        <row r="321">
          <cell r="B321" t="str">
            <v>4.1.62</v>
          </cell>
          <cell r="D321" t="str">
            <v>24.10.03</v>
          </cell>
          <cell r="E321" t="str">
            <v>Calçamento concreto Fck 10 MPa</v>
          </cell>
        </row>
        <row r="322">
          <cell r="B322" t="str">
            <v>4.1.63</v>
          </cell>
          <cell r="D322" t="str">
            <v>24.11.01</v>
          </cell>
          <cell r="E322" t="str">
            <v xml:space="preserve">Alvenaria tijolo </v>
          </cell>
        </row>
        <row r="323">
          <cell r="B323" t="str">
            <v>4.1.64</v>
          </cell>
          <cell r="D323" t="str">
            <v>24.11.02</v>
          </cell>
          <cell r="E323" t="str">
            <v>Alvenaria de pedra seca</v>
          </cell>
        </row>
        <row r="324">
          <cell r="B324" t="str">
            <v>4.1.65</v>
          </cell>
          <cell r="D324" t="str">
            <v>24.11.04</v>
          </cell>
          <cell r="E324" t="str">
            <v>Alvenaria de pedra argamassada</v>
          </cell>
        </row>
        <row r="325">
          <cell r="B325" t="str">
            <v>4.1.66</v>
          </cell>
          <cell r="D325" t="str">
            <v>24.11.05</v>
          </cell>
          <cell r="E325" t="str">
            <v>Alvenaria de bloco de concreto</v>
          </cell>
        </row>
        <row r="326">
          <cell r="B326" t="str">
            <v>4.1.67</v>
          </cell>
          <cell r="D326" t="str">
            <v>24.11.07</v>
          </cell>
          <cell r="E326" t="str">
            <v>Argamassa de cimento e areia traço 1:3 esp 2cm</v>
          </cell>
        </row>
        <row r="327">
          <cell r="B327" t="str">
            <v>4.1.68</v>
          </cell>
          <cell r="D327" t="str">
            <v>24.12.01.01</v>
          </cell>
          <cell r="E327" t="str">
            <v xml:space="preserve">Enchimento de vala com pedra britada 1 e 2 </v>
          </cell>
        </row>
        <row r="328">
          <cell r="B328" t="str">
            <v>4.1.69</v>
          </cell>
          <cell r="D328" t="str">
            <v>24.12.01.02</v>
          </cell>
          <cell r="E328" t="str">
            <v xml:space="preserve">Enchimento de vala com pedra britada 3 e 4 </v>
          </cell>
        </row>
        <row r="329">
          <cell r="B329" t="str">
            <v>4.1.70</v>
          </cell>
          <cell r="D329" t="str">
            <v>24.12.02</v>
          </cell>
          <cell r="E329" t="str">
            <v>Enchimento de vala com areia</v>
          </cell>
        </row>
        <row r="330">
          <cell r="B330" t="str">
            <v>4.1.71</v>
          </cell>
          <cell r="D330" t="str">
            <v>24.12.03</v>
          </cell>
          <cell r="E330" t="str">
            <v>Enchimento de vala com pedra marroada</v>
          </cell>
        </row>
        <row r="331">
          <cell r="B331" t="str">
            <v>4.1.72</v>
          </cell>
          <cell r="D331" t="str">
            <v>24.12.05</v>
          </cell>
          <cell r="E331" t="str">
            <v>Enchimento base tubo com pedra britada</v>
          </cell>
        </row>
        <row r="332">
          <cell r="B332" t="str">
            <v>4.1.73</v>
          </cell>
          <cell r="D332" t="str">
            <v xml:space="preserve">24.12.06 </v>
          </cell>
          <cell r="E332" t="str">
            <v xml:space="preserve">Enchimento base tubo com pedregulho de cava </v>
          </cell>
        </row>
        <row r="333">
          <cell r="B333" t="str">
            <v>4.1.74</v>
          </cell>
          <cell r="D333" t="str">
            <v>24.12.08</v>
          </cell>
          <cell r="E333" t="str">
            <v>Compactação manual com reaterro solo local</v>
          </cell>
        </row>
        <row r="334">
          <cell r="B334" t="str">
            <v>4.1.75</v>
          </cell>
          <cell r="D334" t="str">
            <v>24.13.01</v>
          </cell>
          <cell r="E334" t="str">
            <v>Val. 0,50m² 1ª categoria</v>
          </cell>
        </row>
        <row r="335">
          <cell r="B335" t="str">
            <v>4.1.76</v>
          </cell>
          <cell r="D335" t="str">
            <v>24.13.02</v>
          </cell>
          <cell r="E335" t="str">
            <v xml:space="preserve">Val. 0,50m² 2ª categoria </v>
          </cell>
        </row>
        <row r="336">
          <cell r="B336" t="str">
            <v>4.1.77</v>
          </cell>
          <cell r="D336" t="str">
            <v>24.13.03</v>
          </cell>
          <cell r="E336" t="str">
            <v>Val. 0,50m² 3ª categoria</v>
          </cell>
        </row>
        <row r="337">
          <cell r="B337" t="str">
            <v>4.1.78</v>
          </cell>
          <cell r="D337" t="str">
            <v>24.13.04</v>
          </cell>
          <cell r="E337" t="str">
            <v>Val. seção transversal maior 0,50m² 1ª cat.</v>
          </cell>
        </row>
        <row r="338">
          <cell r="B338" t="str">
            <v>4.1.79</v>
          </cell>
          <cell r="D338" t="str">
            <v>24.13.05</v>
          </cell>
          <cell r="E338" t="str">
            <v xml:space="preserve">Val. seção transversal maior 0,50m² 2ª cat. </v>
          </cell>
        </row>
        <row r="339">
          <cell r="B339" t="str">
            <v>4.1.80</v>
          </cell>
          <cell r="D339" t="str">
            <v>24.13.06</v>
          </cell>
          <cell r="E339" t="str">
            <v>Val. seção transversal maior 0,50m² 3ª cat.</v>
          </cell>
        </row>
        <row r="340">
          <cell r="B340" t="str">
            <v>4.1.81</v>
          </cell>
          <cell r="D340" t="str">
            <v>24.13.07</v>
          </cell>
          <cell r="E340" t="str">
            <v>Val. 0,50m² 3ª categoria ar comprimido</v>
          </cell>
        </row>
        <row r="341">
          <cell r="B341" t="str">
            <v>4.1.82</v>
          </cell>
          <cell r="D341" t="str">
            <v>24.14.01</v>
          </cell>
          <cell r="E341" t="str">
            <v>Manta geotêxtil não tecido</v>
          </cell>
        </row>
        <row r="342">
          <cell r="B342" t="str">
            <v>4.1.83</v>
          </cell>
          <cell r="D342" t="str">
            <v>24.14.01.01</v>
          </cell>
        </row>
        <row r="343">
          <cell r="B343" t="str">
            <v>4.1.84</v>
          </cell>
          <cell r="D343" t="str">
            <v>24.14.01.02</v>
          </cell>
        </row>
        <row r="344">
          <cell r="B344" t="str">
            <v>4.1.85</v>
          </cell>
          <cell r="D344" t="str">
            <v>24.14.01.03</v>
          </cell>
        </row>
        <row r="345">
          <cell r="B345" t="str">
            <v>4.1.86</v>
          </cell>
          <cell r="D345" t="str">
            <v>24.14.01.04</v>
          </cell>
        </row>
        <row r="346">
          <cell r="B346" t="str">
            <v>4.1.87</v>
          </cell>
          <cell r="D346" t="str">
            <v>24.14.01.05</v>
          </cell>
        </row>
        <row r="347">
          <cell r="B347" t="str">
            <v>4.1.88</v>
          </cell>
          <cell r="D347" t="str">
            <v>24.14.01.06</v>
          </cell>
        </row>
        <row r="348">
          <cell r="B348" t="str">
            <v>4.1.89</v>
          </cell>
          <cell r="D348" t="str">
            <v>24.14.02</v>
          </cell>
          <cell r="E348" t="str">
            <v>Manta geotêxtil tecido</v>
          </cell>
        </row>
        <row r="349">
          <cell r="B349" t="str">
            <v>4.1.90</v>
          </cell>
          <cell r="D349" t="str">
            <v>24.15.01</v>
          </cell>
          <cell r="E349" t="str">
            <v>Tubo dreno concreto 15 cm</v>
          </cell>
        </row>
        <row r="350">
          <cell r="B350" t="str">
            <v>4.1.91</v>
          </cell>
          <cell r="D350" t="str">
            <v>24.15.02</v>
          </cell>
          <cell r="E350" t="str">
            <v>Tubo dreno concreto 20 cm</v>
          </cell>
        </row>
        <row r="351">
          <cell r="B351" t="str">
            <v>4.1.92</v>
          </cell>
          <cell r="D351" t="str">
            <v>24.15.03</v>
          </cell>
          <cell r="E351" t="str">
            <v>Tubo dreno barro 15 cm</v>
          </cell>
        </row>
        <row r="352">
          <cell r="B352" t="str">
            <v>4.1.93</v>
          </cell>
          <cell r="D352" t="str">
            <v>24.15.04</v>
          </cell>
          <cell r="E352" t="str">
            <v>Tubo dreno barro 20 cm</v>
          </cell>
        </row>
        <row r="353">
          <cell r="B353" t="str">
            <v>4.1.94</v>
          </cell>
          <cell r="D353" t="str">
            <v>24.15.05</v>
          </cell>
          <cell r="E353" t="str">
            <v>Tubo de pvc perfurado ou não D=0,050m</v>
          </cell>
        </row>
        <row r="354">
          <cell r="B354" t="str">
            <v>4.1.95</v>
          </cell>
          <cell r="D354" t="str">
            <v>24.15.07</v>
          </cell>
          <cell r="E354" t="str">
            <v>Tubo de pvc perfurado ou não D=0,10m</v>
          </cell>
        </row>
        <row r="355">
          <cell r="B355" t="str">
            <v>4.1.96</v>
          </cell>
          <cell r="D355" t="str">
            <v>24.15.08</v>
          </cell>
          <cell r="E355" t="str">
            <v>Tubo de pvc perfurado ou não D=0,15m</v>
          </cell>
        </row>
        <row r="356">
          <cell r="B356" t="str">
            <v>4.1.97</v>
          </cell>
          <cell r="D356" t="str">
            <v>24.15.09</v>
          </cell>
          <cell r="E356" t="str">
            <v>Dreno horizontal profundo</v>
          </cell>
        </row>
        <row r="357">
          <cell r="B357" t="str">
            <v>4.1.98</v>
          </cell>
          <cell r="D357" t="str">
            <v>24.15.11</v>
          </cell>
        </row>
        <row r="358">
          <cell r="B358" t="str">
            <v>4.1.99</v>
          </cell>
          <cell r="D358" t="str">
            <v>24.15.12</v>
          </cell>
        </row>
        <row r="359">
          <cell r="B359" t="str">
            <v>4.1.100</v>
          </cell>
          <cell r="D359" t="str">
            <v>24.15.13</v>
          </cell>
        </row>
        <row r="360">
          <cell r="B360" t="str">
            <v>4.1.101</v>
          </cell>
          <cell r="D360" t="str">
            <v>24.15.14</v>
          </cell>
        </row>
        <row r="361">
          <cell r="B361" t="str">
            <v>4.1.102</v>
          </cell>
          <cell r="D361" t="str">
            <v>24.15.15</v>
          </cell>
        </row>
        <row r="362">
          <cell r="B362" t="str">
            <v>4.1.103</v>
          </cell>
          <cell r="D362" t="str">
            <v>24.15.16</v>
          </cell>
        </row>
        <row r="363">
          <cell r="B363" t="str">
            <v>4.1.104</v>
          </cell>
          <cell r="D363" t="str">
            <v>24.15.17</v>
          </cell>
        </row>
        <row r="364">
          <cell r="B364" t="str">
            <v>4.1.105</v>
          </cell>
          <cell r="D364" t="str">
            <v>24.16.01</v>
          </cell>
          <cell r="E364" t="str">
            <v>Tubo De concreto D=0,40m classe CA-1</v>
          </cell>
        </row>
        <row r="365">
          <cell r="B365" t="str">
            <v>4.1.106</v>
          </cell>
          <cell r="D365" t="str">
            <v>24.16.02</v>
          </cell>
          <cell r="E365" t="str">
            <v xml:space="preserve">Tubo De concreto D=0,40m classe CA-2 </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row>
        <row r="371">
          <cell r="B371" t="str">
            <v>4.1.112</v>
          </cell>
          <cell r="D371" t="str">
            <v>24.16.08</v>
          </cell>
          <cell r="E371" t="str">
            <v>Tubo De concreto D=0,60m classe CA-2</v>
          </cell>
        </row>
        <row r="372">
          <cell r="B372" t="str">
            <v>4.1.113</v>
          </cell>
          <cell r="D372" t="str">
            <v>24.16.09</v>
          </cell>
          <cell r="E372" t="str">
            <v>Tubo De concreto D=0,60m classe CA-3</v>
          </cell>
        </row>
        <row r="373">
          <cell r="B373" t="str">
            <v>4.1.114</v>
          </cell>
          <cell r="D373" t="str">
            <v>24.16.10.10</v>
          </cell>
          <cell r="E373" t="str">
            <v>Tubo De concreto D=0,60m classe CA-4</v>
          </cell>
        </row>
        <row r="374">
          <cell r="B374" t="str">
            <v>4.1.115</v>
          </cell>
          <cell r="D374" t="str">
            <v>24.16.11</v>
          </cell>
          <cell r="E374" t="str">
            <v>Tubo De concreto D=0,80m classe CA-1</v>
          </cell>
        </row>
        <row r="375">
          <cell r="B375" t="str">
            <v>4.1.116</v>
          </cell>
          <cell r="D375" t="str">
            <v>24.16.12</v>
          </cell>
          <cell r="E375" t="str">
            <v>Tubo De concreto D=0,80m classe CA-2</v>
          </cell>
        </row>
        <row r="376">
          <cell r="B376" t="str">
            <v>4.1.117</v>
          </cell>
          <cell r="D376" t="str">
            <v>24.16.13</v>
          </cell>
          <cell r="E376" t="str">
            <v>Tubo De concreto D=0,80m classe CA-3</v>
          </cell>
        </row>
        <row r="377">
          <cell r="B377" t="str">
            <v>4.1.118</v>
          </cell>
          <cell r="D377" t="str">
            <v>24.16.14</v>
          </cell>
          <cell r="E377" t="str">
            <v>Tubo De concreto D=0,80m classe CA-4</v>
          </cell>
        </row>
        <row r="378">
          <cell r="B378" t="str">
            <v>4.1.119</v>
          </cell>
          <cell r="D378" t="str">
            <v>24.16.15</v>
          </cell>
          <cell r="E378" t="str">
            <v xml:space="preserve">Tubo De concreto D=1,00m classe CA-1 </v>
          </cell>
        </row>
        <row r="379">
          <cell r="B379" t="str">
            <v>4.1.120</v>
          </cell>
          <cell r="D379" t="str">
            <v>24.16.16</v>
          </cell>
          <cell r="E379" t="str">
            <v xml:space="preserve">Tubo De concreto D=1,00m classe CA-2 </v>
          </cell>
        </row>
        <row r="380">
          <cell r="B380" t="str">
            <v>4.1.121</v>
          </cell>
          <cell r="D380" t="str">
            <v>24.16.17</v>
          </cell>
          <cell r="E380" t="str">
            <v>Tubo De concreto D=1,00m classe CA-3</v>
          </cell>
        </row>
        <row r="381">
          <cell r="B381" t="str">
            <v>4.1.122</v>
          </cell>
          <cell r="D381" t="str">
            <v>24.16.18</v>
          </cell>
          <cell r="E381" t="str">
            <v>Tubo De concreto D=1,00m classe CA-4</v>
          </cell>
        </row>
        <row r="382">
          <cell r="B382" t="str">
            <v>4.1.123</v>
          </cell>
          <cell r="D382" t="str">
            <v>24.16.19</v>
          </cell>
          <cell r="E382" t="str">
            <v>Tubo De concreto D=1,20m classe CA-1</v>
          </cell>
        </row>
        <row r="383">
          <cell r="B383" t="str">
            <v>4.1.124</v>
          </cell>
          <cell r="D383" t="str">
            <v>24.16.20</v>
          </cell>
          <cell r="E383" t="str">
            <v>Tubo De concreto D=1,20m classe CA-2</v>
          </cell>
        </row>
        <row r="384">
          <cell r="B384" t="str">
            <v>4.1.125</v>
          </cell>
          <cell r="D384" t="str">
            <v>24.16.21</v>
          </cell>
          <cell r="E384" t="str">
            <v>Tubo De concreto D=1,20m classe CA-3</v>
          </cell>
        </row>
        <row r="385">
          <cell r="B385" t="str">
            <v>4.1.126</v>
          </cell>
          <cell r="D385" t="str">
            <v>24.16.22</v>
          </cell>
          <cell r="E385" t="str">
            <v>Tubo De concreto D=1,20m classe CA-4</v>
          </cell>
        </row>
        <row r="386">
          <cell r="B386" t="str">
            <v>4.1.127</v>
          </cell>
          <cell r="D386" t="str">
            <v>24.16.23</v>
          </cell>
          <cell r="E386" t="str">
            <v>Tubo De concreto D=1,50m classe CA-1</v>
          </cell>
        </row>
        <row r="387">
          <cell r="B387" t="str">
            <v>4.1.128</v>
          </cell>
          <cell r="D387" t="str">
            <v>24.16.24</v>
          </cell>
          <cell r="E387" t="str">
            <v>Tubo De concreto D=1,50m classe CA-2</v>
          </cell>
        </row>
        <row r="388">
          <cell r="B388" t="str">
            <v>4.1.129</v>
          </cell>
          <cell r="D388" t="str">
            <v>24.16.25</v>
          </cell>
          <cell r="E388" t="str">
            <v>Tubo De concreto D=1,50m classe CA-3</v>
          </cell>
        </row>
        <row r="389">
          <cell r="B389" t="str">
            <v>4.1.130</v>
          </cell>
          <cell r="D389" t="str">
            <v>24.16.26</v>
          </cell>
          <cell r="E389" t="str">
            <v>Tubo De concreto D=1,50m classe CA-4</v>
          </cell>
        </row>
        <row r="390">
          <cell r="B390" t="str">
            <v>4.1.131</v>
          </cell>
          <cell r="D390" t="str">
            <v>24.16.27</v>
          </cell>
          <cell r="E390" t="str">
            <v>Tubo de concreto simples D=0,40m</v>
          </cell>
        </row>
        <row r="391">
          <cell r="B391" t="str">
            <v>4.1.132</v>
          </cell>
          <cell r="D391" t="str">
            <v>24.16.28</v>
          </cell>
          <cell r="E391" t="str">
            <v>Tubo de concreto simples D=0,60m</v>
          </cell>
        </row>
        <row r="392">
          <cell r="B392" t="str">
            <v>4.1.133</v>
          </cell>
          <cell r="D392" t="str">
            <v>24.16.29</v>
          </cell>
        </row>
        <row r="393">
          <cell r="B393" t="str">
            <v>4.1.134</v>
          </cell>
          <cell r="D393" t="str">
            <v>24.16.30</v>
          </cell>
        </row>
        <row r="394">
          <cell r="B394" t="str">
            <v>4.1.135</v>
          </cell>
          <cell r="D394" t="str">
            <v>24.16.31</v>
          </cell>
        </row>
        <row r="395">
          <cell r="B395" t="str">
            <v>4.1.136</v>
          </cell>
          <cell r="D395" t="str">
            <v>24.16.32</v>
          </cell>
        </row>
        <row r="396">
          <cell r="B396" t="str">
            <v>4.1.137</v>
          </cell>
          <cell r="D396" t="str">
            <v>24.18.01</v>
          </cell>
          <cell r="E396" t="str">
            <v>Canaleta concreto 40 cm</v>
          </cell>
        </row>
        <row r="397">
          <cell r="B397" t="str">
            <v>4.1.138</v>
          </cell>
          <cell r="D397" t="str">
            <v>24.18.02</v>
          </cell>
          <cell r="E397" t="str">
            <v>Canaleta concreto 60 cm</v>
          </cell>
        </row>
        <row r="398">
          <cell r="B398" t="str">
            <v>4.1.139</v>
          </cell>
          <cell r="D398" t="str">
            <v>24.18.03</v>
          </cell>
          <cell r="E398" t="str">
            <v>Canaleta concreto 80 cm</v>
          </cell>
        </row>
        <row r="399">
          <cell r="B399" t="str">
            <v>4.1.140</v>
          </cell>
          <cell r="D399" t="str">
            <v>24.19.01</v>
          </cell>
          <cell r="E399" t="str">
            <v>Lastro de concreto Fck 10 MPa</v>
          </cell>
        </row>
        <row r="400">
          <cell r="B400" t="str">
            <v>4.1.141</v>
          </cell>
          <cell r="D400" t="str">
            <v>24.19.02</v>
          </cell>
          <cell r="E400" t="str">
            <v>Sarjeta pré-fabricada de concreto Fck 15 MPa</v>
          </cell>
        </row>
        <row r="401">
          <cell r="B401" t="str">
            <v>4.1.142</v>
          </cell>
          <cell r="D401" t="str">
            <v>24.19.03</v>
          </cell>
          <cell r="E401" t="str">
            <v>Guia pre-fabricada concreto Fck 15 MPa</v>
          </cell>
        </row>
        <row r="402">
          <cell r="B402" t="str">
            <v>4.1.143</v>
          </cell>
          <cell r="D402" t="str">
            <v>24.19.04</v>
          </cell>
          <cell r="E402" t="str">
            <v>Sarjeta concreto Fck 15 MPa</v>
          </cell>
        </row>
        <row r="403">
          <cell r="B403" t="str">
            <v>4.1.144</v>
          </cell>
          <cell r="D403" t="str">
            <v>24.19.05</v>
          </cell>
          <cell r="E403" t="str">
            <v>Guia concreto Fck 15 MPa</v>
          </cell>
        </row>
        <row r="404">
          <cell r="B404" t="str">
            <v>4.1.145</v>
          </cell>
          <cell r="D404" t="str">
            <v>24.19.06</v>
          </cell>
          <cell r="E404" t="str">
            <v>Telar e tampão de ferro fundido</v>
          </cell>
        </row>
        <row r="405">
          <cell r="B405" t="str">
            <v>4.1.146</v>
          </cell>
          <cell r="D405" t="str">
            <v>24.19.07</v>
          </cell>
          <cell r="E405" t="str">
            <v>Grelha de concreto 0,10 X ,094 x 1,20m</v>
          </cell>
        </row>
        <row r="406">
          <cell r="B406" t="str">
            <v>4.1.147</v>
          </cell>
          <cell r="D406" t="str">
            <v>24.19.07.01</v>
          </cell>
        </row>
        <row r="407">
          <cell r="B407" t="str">
            <v>4.1.148</v>
          </cell>
          <cell r="D407" t="str">
            <v>24.19.08</v>
          </cell>
          <cell r="E407" t="str">
            <v xml:space="preserve">Grelha de fºfº p/ boca de lobo tipo GRS-135 </v>
          </cell>
        </row>
        <row r="408">
          <cell r="B408" t="str">
            <v>4.1.149</v>
          </cell>
          <cell r="D408" t="str">
            <v>24.20.01</v>
          </cell>
          <cell r="E408" t="str">
            <v>Tubo aço corr.galv.met.não destrutivo</v>
          </cell>
        </row>
        <row r="409">
          <cell r="B409" t="str">
            <v>4.1.150</v>
          </cell>
          <cell r="D409" t="str">
            <v>24.20.02</v>
          </cell>
          <cell r="E409" t="str">
            <v>Tubo aço corr.epoxy met.não destrutivo</v>
          </cell>
        </row>
        <row r="410">
          <cell r="B410" t="str">
            <v>4.1.151</v>
          </cell>
          <cell r="D410" t="str">
            <v>24.20.03</v>
          </cell>
          <cell r="E410" t="str">
            <v>Tubo aço corr.galv.met. destrutivo</v>
          </cell>
        </row>
        <row r="411">
          <cell r="B411" t="str">
            <v>4.1.152</v>
          </cell>
          <cell r="D411" t="str">
            <v>24.20.04</v>
          </cell>
          <cell r="E411" t="str">
            <v>Tubo aço corr.epoxy met. destrutivo</v>
          </cell>
        </row>
        <row r="412">
          <cell r="B412" t="str">
            <v>4.1.153</v>
          </cell>
          <cell r="D412" t="str">
            <v>24.21.01</v>
          </cell>
          <cell r="E412" t="str">
            <v>Broca de concreto armado D=20,00cm</v>
          </cell>
        </row>
        <row r="413">
          <cell r="B413" t="str">
            <v>4.1.154</v>
          </cell>
          <cell r="D413" t="str">
            <v>24.21.02</v>
          </cell>
          <cell r="E413" t="str">
            <v>Broca de concreto armado D=25,00cm</v>
          </cell>
        </row>
        <row r="414">
          <cell r="B414" t="str">
            <v>4.1.155</v>
          </cell>
          <cell r="D414" t="str">
            <v>24.21.03</v>
          </cell>
          <cell r="E414" t="str">
            <v>Broca de concreto armado D=15,00cm</v>
          </cell>
        </row>
        <row r="416">
          <cell r="B416" t="str">
            <v>Cód. Colinas</v>
          </cell>
          <cell r="D416" t="str">
            <v>Código</v>
          </cell>
          <cell r="E416" t="str">
            <v>Serviços</v>
          </cell>
        </row>
        <row r="419">
          <cell r="D419" t="str">
            <v>FASE-25 OBRAS DE CONTENÇÃO</v>
          </cell>
        </row>
        <row r="420">
          <cell r="B420" t="str">
            <v>5.1.1</v>
          </cell>
          <cell r="D420" t="str">
            <v>25.01.01</v>
          </cell>
          <cell r="E420" t="str">
            <v>Aterro de acesso</v>
          </cell>
        </row>
        <row r="421">
          <cell r="B421" t="str">
            <v>5.1.2</v>
          </cell>
          <cell r="D421" t="str">
            <v>25.01.03.05</v>
          </cell>
          <cell r="E421" t="str">
            <v>At. Solo cim. 6% pulv.</v>
          </cell>
        </row>
        <row r="422">
          <cell r="B422" t="str">
            <v>5.1.3</v>
          </cell>
          <cell r="D422" t="str">
            <v>25.02.01</v>
          </cell>
          <cell r="E422" t="str">
            <v>Escavação manual para obras sem explosivos</v>
          </cell>
        </row>
        <row r="423">
          <cell r="B423" t="str">
            <v>5.1.4</v>
          </cell>
          <cell r="D423" t="str">
            <v>25.02.02</v>
          </cell>
          <cell r="E423" t="str">
            <v>Escavação mecânica para obras sem explosivos</v>
          </cell>
        </row>
        <row r="424">
          <cell r="B424" t="str">
            <v>5.1.5</v>
          </cell>
          <cell r="D424" t="str">
            <v>25.02.03</v>
          </cell>
          <cell r="E424" t="str">
            <v>Escavação mecânica para obras com explosivo</v>
          </cell>
        </row>
        <row r="425">
          <cell r="B425" t="str">
            <v>5.1.6</v>
          </cell>
          <cell r="D425" t="str">
            <v>25.02.04</v>
          </cell>
          <cell r="E425" t="str">
            <v>Escavação corta-rio sem explosivo</v>
          </cell>
        </row>
        <row r="426">
          <cell r="B426" t="str">
            <v>5.1.7</v>
          </cell>
          <cell r="D426" t="str">
            <v>25.02.05</v>
          </cell>
          <cell r="E426" t="str">
            <v>Escavação corta-rio com explosivo</v>
          </cell>
        </row>
        <row r="427">
          <cell r="B427" t="str">
            <v>5.1.8</v>
          </cell>
          <cell r="D427" t="str">
            <v>25.02.06</v>
          </cell>
          <cell r="E427" t="str">
            <v>Escavação fund., bueiro ou dreno sem expl. até 2 m</v>
          </cell>
        </row>
        <row r="428">
          <cell r="B428" t="str">
            <v>5.1.9</v>
          </cell>
          <cell r="D428" t="str">
            <v>25.02.07</v>
          </cell>
          <cell r="E428" t="str">
            <v>Acresc. p/Escav. 1,5 m profundidade, além 2m</v>
          </cell>
        </row>
        <row r="429">
          <cell r="B429" t="str">
            <v>5.1.10</v>
          </cell>
          <cell r="D429" t="str">
            <v>25.02.08</v>
          </cell>
          <cell r="E429" t="str">
            <v>Escavação fund., bueiro ou dreno c/expl. até 2 m</v>
          </cell>
        </row>
        <row r="430">
          <cell r="B430" t="str">
            <v>5.1.11</v>
          </cell>
          <cell r="D430" t="str">
            <v>25.02.09</v>
          </cell>
          <cell r="E430" t="str">
            <v>Acresc.escav. ensec.explos.c/ 1,5m prof. além 2m</v>
          </cell>
        </row>
        <row r="431">
          <cell r="B431" t="str">
            <v>5.1.12</v>
          </cell>
          <cell r="D431" t="str">
            <v>25.02.10</v>
          </cell>
          <cell r="E431" t="str">
            <v>Escavação fund. dentro ensec. sem expl. até 3m</v>
          </cell>
        </row>
        <row r="432">
          <cell r="B432" t="str">
            <v>5.1.13</v>
          </cell>
          <cell r="D432" t="str">
            <v>25.02.11</v>
          </cell>
          <cell r="E432" t="str">
            <v>Acresc. p/escav. ensec. p/cada 1m prof. além 3m</v>
          </cell>
        </row>
        <row r="433">
          <cell r="B433" t="str">
            <v>5.1.14</v>
          </cell>
          <cell r="D433" t="str">
            <v>25.02.12</v>
          </cell>
          <cell r="E433" t="str">
            <v>Escavação fund. dentro ensec. com expl. até 3 m</v>
          </cell>
        </row>
        <row r="434">
          <cell r="B434" t="str">
            <v>5.1.15</v>
          </cell>
          <cell r="D434" t="str">
            <v>25.02.13</v>
          </cell>
          <cell r="E434" t="str">
            <v>Acresc. p/escav. ensec.c/explos.c/ 1,5m além 3m</v>
          </cell>
        </row>
        <row r="435">
          <cell r="B435" t="str">
            <v>5.1.16</v>
          </cell>
          <cell r="D435" t="str">
            <v>25.03.01</v>
          </cell>
          <cell r="E435" t="str">
            <v xml:space="preserve">Parede ensecadeira com prancha - esp. 2" </v>
          </cell>
        </row>
        <row r="436">
          <cell r="B436" t="str">
            <v>5.1.17</v>
          </cell>
          <cell r="D436" t="str">
            <v>25.03.02</v>
          </cell>
          <cell r="E436" t="str">
            <v xml:space="preserve">Parede ensecadeira com prancha - esp. 3" </v>
          </cell>
        </row>
        <row r="437">
          <cell r="B437" t="str">
            <v>5.1.18</v>
          </cell>
          <cell r="D437" t="str">
            <v>25.03.04</v>
          </cell>
          <cell r="E437" t="str">
            <v>Argila ench. ensecadeira, incl. apiloamento</v>
          </cell>
        </row>
        <row r="438">
          <cell r="B438" t="str">
            <v>5.1.19</v>
          </cell>
          <cell r="D438" t="str">
            <v>25.03.05</v>
          </cell>
          <cell r="E438" t="str">
            <v>Esgotamento continuo água</v>
          </cell>
        </row>
        <row r="439">
          <cell r="B439" t="str">
            <v>5.1.20</v>
          </cell>
          <cell r="D439" t="str">
            <v>25.03.06</v>
          </cell>
          <cell r="E439" t="str">
            <v>Escoramento de valas/cavas p/ fund. contínuo</v>
          </cell>
        </row>
        <row r="440">
          <cell r="B440" t="str">
            <v>5.1.21</v>
          </cell>
          <cell r="D440" t="str">
            <v>25.03.08</v>
          </cell>
          <cell r="E440" t="str">
            <v>Escoramento para formas</v>
          </cell>
        </row>
        <row r="441">
          <cell r="B441" t="str">
            <v>5.1.22</v>
          </cell>
          <cell r="D441" t="str">
            <v>25.04.01</v>
          </cell>
          <cell r="E441" t="str">
            <v>Estaca concreto pre-moldado20cm 20/25 T</v>
          </cell>
        </row>
        <row r="442">
          <cell r="B442" t="str">
            <v>5.1.23</v>
          </cell>
          <cell r="D442" t="str">
            <v>25.04.02</v>
          </cell>
          <cell r="E442" t="str">
            <v xml:space="preserve">Estaca concreto pre-moldado25cm - 30/35 T </v>
          </cell>
        </row>
        <row r="443">
          <cell r="B443" t="str">
            <v>5.1.24</v>
          </cell>
          <cell r="D443" t="str">
            <v>25.04.03</v>
          </cell>
          <cell r="E443" t="str">
            <v>Estaca concreto pre-moldado30cm - 40/45 T</v>
          </cell>
        </row>
        <row r="444">
          <cell r="B444" t="str">
            <v>5.1.25</v>
          </cell>
          <cell r="D444" t="str">
            <v>25.04.04</v>
          </cell>
          <cell r="E444" t="str">
            <v>Estaca concreto pre-moldado35cm 50/60 T</v>
          </cell>
        </row>
        <row r="445">
          <cell r="B445" t="str">
            <v>5.1.26</v>
          </cell>
          <cell r="D445" t="str">
            <v>25.04.05</v>
          </cell>
          <cell r="E445" t="str">
            <v>Estaca concreto pre-moldado40cm - 70/80 T</v>
          </cell>
        </row>
        <row r="446">
          <cell r="B446" t="str">
            <v>5.1.27</v>
          </cell>
          <cell r="D446" t="str">
            <v>25.04.06</v>
          </cell>
          <cell r="E446" t="str">
            <v>Estaca metálica, fornec.e cravação</v>
          </cell>
        </row>
        <row r="447">
          <cell r="B447" t="str">
            <v>5.1.28</v>
          </cell>
          <cell r="D447" t="str">
            <v>25.04.07</v>
          </cell>
          <cell r="E447" t="str">
            <v>Estaca de madeira D=20cm - 8ton</v>
          </cell>
        </row>
        <row r="448">
          <cell r="B448" t="str">
            <v>5.1.29</v>
          </cell>
          <cell r="D448" t="str">
            <v>25.04.08</v>
          </cell>
          <cell r="E448" t="str">
            <v>Estaca de madeira D=25cm - 15ton</v>
          </cell>
        </row>
        <row r="449">
          <cell r="B449" t="str">
            <v>5.1.30</v>
          </cell>
          <cell r="D449" t="str">
            <v>25.04.09</v>
          </cell>
          <cell r="E449" t="str">
            <v>Estaca raiz em solo D= 15cm</v>
          </cell>
        </row>
        <row r="450">
          <cell r="B450" t="str">
            <v>5.1.31</v>
          </cell>
          <cell r="D450" t="str">
            <v>25.04.10</v>
          </cell>
          <cell r="E450" t="str">
            <v>Estaca raiz em solo D= 16cm</v>
          </cell>
        </row>
        <row r="451">
          <cell r="B451" t="str">
            <v>5.1.32</v>
          </cell>
          <cell r="D451" t="str">
            <v>25.04.11</v>
          </cell>
          <cell r="E451" t="str">
            <v>Estaca raiz em solo D= 20cm</v>
          </cell>
        </row>
        <row r="452">
          <cell r="B452" t="str">
            <v>5.1.33</v>
          </cell>
          <cell r="D452" t="str">
            <v>25.04.12</v>
          </cell>
          <cell r="E452" t="str">
            <v>Estaca raiz em solo D= 25cm</v>
          </cell>
        </row>
        <row r="453">
          <cell r="B453" t="str">
            <v>5.1.34</v>
          </cell>
          <cell r="D453" t="str">
            <v>25.04.13</v>
          </cell>
          <cell r="E453" t="str">
            <v>Estaca raiz em solo D= 31cm</v>
          </cell>
        </row>
        <row r="454">
          <cell r="B454" t="str">
            <v>5.1.35</v>
          </cell>
          <cell r="D454" t="str">
            <v>25.04.14</v>
          </cell>
          <cell r="E454" t="str">
            <v>Estaca raiz em solo D= 40cm</v>
          </cell>
        </row>
        <row r="455">
          <cell r="B455" t="str">
            <v>5.1.36</v>
          </cell>
          <cell r="D455" t="str">
            <v>25.04.15</v>
          </cell>
          <cell r="E455" t="str">
            <v>Estaca raiz em rocha alterada D= 15cm</v>
          </cell>
        </row>
        <row r="456">
          <cell r="B456" t="str">
            <v>5.1.37</v>
          </cell>
          <cell r="D456" t="str">
            <v>25.04.16</v>
          </cell>
          <cell r="E456" t="str">
            <v>Estaca raiz em rocha alterada D= 16cm</v>
          </cell>
        </row>
        <row r="457">
          <cell r="B457" t="str">
            <v>5.1.38</v>
          </cell>
          <cell r="D457" t="str">
            <v>25.04.17</v>
          </cell>
          <cell r="E457" t="str">
            <v>Estaca raiz em rocha alterada D= 20cm</v>
          </cell>
        </row>
        <row r="458">
          <cell r="B458" t="str">
            <v>5.1.39</v>
          </cell>
          <cell r="D458" t="str">
            <v>25.04.18</v>
          </cell>
          <cell r="E458" t="str">
            <v>Estaca raiz em rocha alterada D= 25cm</v>
          </cell>
        </row>
        <row r="459">
          <cell r="B459" t="str">
            <v>5.1.40</v>
          </cell>
          <cell r="D459" t="str">
            <v>25.04.19</v>
          </cell>
          <cell r="E459" t="str">
            <v>Estaca raiz em rocha alterada D= 31cm</v>
          </cell>
        </row>
        <row r="460">
          <cell r="B460" t="str">
            <v>5.1.41</v>
          </cell>
          <cell r="D460" t="str">
            <v>25.04.20</v>
          </cell>
          <cell r="E460" t="str">
            <v>Estaca raiz em rocha alterada D= 40cm</v>
          </cell>
        </row>
        <row r="461">
          <cell r="B461" t="str">
            <v>5.1.42</v>
          </cell>
          <cell r="D461" t="str">
            <v>25.04.21</v>
          </cell>
          <cell r="E461" t="str">
            <v>Estaca raiz - Taxa de instalação equipamento</v>
          </cell>
        </row>
        <row r="462">
          <cell r="B462" t="str">
            <v>5.1.43</v>
          </cell>
          <cell r="D462" t="str">
            <v>25.05.01</v>
          </cell>
          <cell r="E462" t="str">
            <v>Andaime de madeira</v>
          </cell>
        </row>
        <row r="463">
          <cell r="B463" t="str">
            <v>5.1.44</v>
          </cell>
          <cell r="D463" t="str">
            <v>25.05.02</v>
          </cell>
          <cell r="E463" t="str">
            <v>Andaime tubular</v>
          </cell>
        </row>
        <row r="464">
          <cell r="B464" t="str">
            <v>5.1.45</v>
          </cell>
          <cell r="D464" t="str">
            <v>25.06.01</v>
          </cell>
          <cell r="E464" t="str">
            <v>Forma plana para conc. armado comum</v>
          </cell>
        </row>
        <row r="465">
          <cell r="B465" t="str">
            <v>5.1.46</v>
          </cell>
          <cell r="D465" t="str">
            <v>25.06.02</v>
          </cell>
          <cell r="E465" t="str">
            <v>Formas para concreto protendido ou aparente</v>
          </cell>
        </row>
        <row r="466">
          <cell r="B466" t="str">
            <v>5.1.47</v>
          </cell>
          <cell r="D466" t="str">
            <v>25.07.01</v>
          </cell>
          <cell r="E466" t="str">
            <v>Aço CA-25</v>
          </cell>
        </row>
        <row r="467">
          <cell r="B467" t="str">
            <v>5.1.48</v>
          </cell>
          <cell r="D467" t="str">
            <v>25.07.02</v>
          </cell>
          <cell r="E467" t="str">
            <v>Aço CA-50</v>
          </cell>
        </row>
        <row r="468">
          <cell r="B468" t="str">
            <v>5.1.49</v>
          </cell>
          <cell r="D468" t="str">
            <v>25.07.03</v>
          </cell>
          <cell r="E468" t="str">
            <v>Aço CA-60</v>
          </cell>
        </row>
        <row r="469">
          <cell r="B469" t="str">
            <v>5.1.50</v>
          </cell>
          <cell r="D469" t="str">
            <v>25.07.04</v>
          </cell>
          <cell r="E469" t="str">
            <v>Aço para concreto protendido</v>
          </cell>
        </row>
        <row r="470">
          <cell r="B470" t="str">
            <v>5.1.51</v>
          </cell>
          <cell r="D470" t="str">
            <v>25.07.05</v>
          </cell>
          <cell r="E470" t="str">
            <v>Tela metálica</v>
          </cell>
        </row>
        <row r="471">
          <cell r="B471" t="str">
            <v>5.1.52</v>
          </cell>
          <cell r="D471" t="str">
            <v>25.07.06</v>
          </cell>
          <cell r="E471" t="str">
            <v xml:space="preserve">Aço para concreto protendido tipo Dywidag </v>
          </cell>
        </row>
        <row r="472">
          <cell r="B472" t="str">
            <v>5.1.53</v>
          </cell>
          <cell r="D472" t="str">
            <v>25.08.02</v>
          </cell>
          <cell r="E472" t="str">
            <v>Apar. anc. p/ cabos de protensão ativo de 12 f -8 mm</v>
          </cell>
        </row>
        <row r="473">
          <cell r="B473" t="str">
            <v>5.1.54</v>
          </cell>
          <cell r="D473" t="str">
            <v>25.08.03</v>
          </cell>
          <cell r="E473" t="str">
            <v>Apar. anc. p/ cabos de protensão ativo de 4 f -1/2"</v>
          </cell>
        </row>
        <row r="474">
          <cell r="B474" t="str">
            <v>5.1.55</v>
          </cell>
          <cell r="D474" t="str">
            <v>25.08.04</v>
          </cell>
          <cell r="E474" t="str">
            <v>Apar. anc. p/ cabos de protensão ativo de 6 f -1/2"</v>
          </cell>
        </row>
        <row r="475">
          <cell r="B475" t="str">
            <v>5.1.56</v>
          </cell>
          <cell r="D475" t="str">
            <v>25.08.05</v>
          </cell>
          <cell r="E475" t="str">
            <v>Apar. anc. p/ cabos de protensão ativo de 12 f -1/2"</v>
          </cell>
        </row>
        <row r="476">
          <cell r="B476" t="str">
            <v>5.1.57</v>
          </cell>
          <cell r="D476" t="str">
            <v>25.08.06</v>
          </cell>
          <cell r="E476" t="str">
            <v>Apar. anc. p/ cabos de protensão ativo de 19 f -1/2"</v>
          </cell>
        </row>
        <row r="477">
          <cell r="B477" t="str">
            <v>5.1.58</v>
          </cell>
          <cell r="D477" t="str">
            <v>25.08.07</v>
          </cell>
          <cell r="E477" t="str">
            <v>Apar. anc. p/ cabos de protensão ativo de 22 f -1/2"</v>
          </cell>
        </row>
        <row r="478">
          <cell r="B478" t="str">
            <v>5.1.59</v>
          </cell>
          <cell r="D478" t="str">
            <v>25.08.09</v>
          </cell>
          <cell r="E478" t="str">
            <v>Apar. anc. p/ cabos de protensão pas. de 4 f -1/2"</v>
          </cell>
        </row>
        <row r="479">
          <cell r="B479" t="str">
            <v>5.1.60</v>
          </cell>
          <cell r="D479" t="str">
            <v>25.08.10</v>
          </cell>
          <cell r="E479" t="str">
            <v>Apar. anc. p/ cabos de protensão pas. de 6 f -1/2"</v>
          </cell>
        </row>
        <row r="480">
          <cell r="B480" t="str">
            <v>5.1.61</v>
          </cell>
          <cell r="D480" t="str">
            <v>25.08.12</v>
          </cell>
          <cell r="E480" t="str">
            <v>Apar. anc. p/ cabos de protensão pas. de 19 f -1/2"</v>
          </cell>
        </row>
        <row r="481">
          <cell r="B481" t="str">
            <v>5.1.62</v>
          </cell>
          <cell r="D481" t="str">
            <v>25.08.15.01</v>
          </cell>
          <cell r="E481" t="str">
            <v>Tiran. 40 TF 5F D= 1/2"</v>
          </cell>
        </row>
        <row r="482">
          <cell r="B482" t="str">
            <v>5.1.63</v>
          </cell>
          <cell r="D482" t="str">
            <v>25.08.15.02</v>
          </cell>
          <cell r="E482" t="str">
            <v>Tiran. 60 TF 8F D= 1/2"</v>
          </cell>
        </row>
        <row r="483">
          <cell r="B483" t="str">
            <v>5.1.64</v>
          </cell>
          <cell r="D483" t="str">
            <v>25.08.15.03</v>
          </cell>
          <cell r="E483" t="str">
            <v>Tiran. 80 TF 10F D=1/2"</v>
          </cell>
        </row>
        <row r="484">
          <cell r="B484" t="str">
            <v>5.1.65</v>
          </cell>
          <cell r="D484" t="str">
            <v>25.08.15.04</v>
          </cell>
          <cell r="E484" t="str">
            <v>Tiran. 100TF 12F D=1/2"</v>
          </cell>
        </row>
        <row r="485">
          <cell r="B485" t="str">
            <v>5.1.66</v>
          </cell>
          <cell r="D485" t="str">
            <v>25.08.16.02</v>
          </cell>
          <cell r="E485" t="str">
            <v>Termo fixo para tirante 40tf 8 D= 1/2"</v>
          </cell>
        </row>
        <row r="486">
          <cell r="B486" t="str">
            <v>5.1.67</v>
          </cell>
          <cell r="D486" t="str">
            <v>25.08.16.02</v>
          </cell>
          <cell r="E486" t="str">
            <v>Termo fixo para tirante 60tf 8 D= 1/2"</v>
          </cell>
        </row>
        <row r="487">
          <cell r="B487" t="str">
            <v>5.1.68</v>
          </cell>
          <cell r="D487" t="str">
            <v>25.08.16.03</v>
          </cell>
          <cell r="E487" t="str">
            <v>Termo fixo para tirante 80tf 10 D= 1/2"</v>
          </cell>
        </row>
        <row r="488">
          <cell r="B488" t="str">
            <v>5.1.69</v>
          </cell>
          <cell r="D488" t="str">
            <v>25.09.01</v>
          </cell>
          <cell r="E488" t="str">
            <v>Concreto Fck 10 MPa</v>
          </cell>
        </row>
        <row r="489">
          <cell r="B489" t="str">
            <v>5.1.70</v>
          </cell>
          <cell r="D489" t="str">
            <v>25.09.02</v>
          </cell>
          <cell r="E489" t="str">
            <v>Concreto Fck 15 MPa</v>
          </cell>
        </row>
        <row r="490">
          <cell r="B490" t="str">
            <v>5.1.71</v>
          </cell>
          <cell r="D490" t="str">
            <v>25.09.03</v>
          </cell>
          <cell r="E490" t="str">
            <v>Concreto Fck 18 MPa</v>
          </cell>
        </row>
        <row r="491">
          <cell r="B491" t="str">
            <v>5.1.72</v>
          </cell>
          <cell r="D491" t="str">
            <v>25.09.04</v>
          </cell>
          <cell r="E491" t="str">
            <v>Concreto Fck 20 Mpa</v>
          </cell>
        </row>
        <row r="492">
          <cell r="B492" t="str">
            <v>5.1.73</v>
          </cell>
          <cell r="D492" t="str">
            <v>25.09.05</v>
          </cell>
          <cell r="E492" t="str">
            <v>Concreto Fck 25 MPa</v>
          </cell>
        </row>
        <row r="493">
          <cell r="B493" t="str">
            <v>5.1.74</v>
          </cell>
          <cell r="D493" t="str">
            <v>25.09.06</v>
          </cell>
          <cell r="E493" t="str">
            <v>Concreto Fck 30 MPa</v>
          </cell>
        </row>
        <row r="494">
          <cell r="B494" t="str">
            <v>5.1.75</v>
          </cell>
          <cell r="D494" t="str">
            <v>25.09.07</v>
          </cell>
          <cell r="E494" t="str">
            <v>Concreto Fck 35 Mpa</v>
          </cell>
        </row>
        <row r="495">
          <cell r="B495" t="str">
            <v>5.1.76</v>
          </cell>
          <cell r="D495" t="str">
            <v>25.09.08</v>
          </cell>
          <cell r="E495" t="str">
            <v>Concreto Ciclópico</v>
          </cell>
        </row>
        <row r="496">
          <cell r="B496" t="str">
            <v>5.1.77</v>
          </cell>
          <cell r="D496" t="str">
            <v>25.09.10</v>
          </cell>
          <cell r="E496" t="str">
            <v>Concreto Projetado</v>
          </cell>
        </row>
        <row r="497">
          <cell r="B497" t="str">
            <v>5.1.78</v>
          </cell>
          <cell r="D497" t="str">
            <v>25.09.11</v>
          </cell>
          <cell r="E497" t="str">
            <v>Bombeamento concreto qualquer resistência</v>
          </cell>
        </row>
        <row r="498">
          <cell r="B498" t="str">
            <v>5.1.79</v>
          </cell>
          <cell r="D498" t="str">
            <v>25.09.12</v>
          </cell>
          <cell r="E498" t="str">
            <v>Injeção de calda de cimento</v>
          </cell>
        </row>
        <row r="499">
          <cell r="B499" t="str">
            <v>5.1.80</v>
          </cell>
          <cell r="D499" t="str">
            <v>25.09.13</v>
          </cell>
          <cell r="E499" t="str">
            <v>Concreto Fck 12 Mpa</v>
          </cell>
        </row>
        <row r="500">
          <cell r="B500" t="str">
            <v>5.1.81</v>
          </cell>
          <cell r="D500" t="str">
            <v>25.09.14</v>
          </cell>
          <cell r="E500" t="str">
            <v>Concreto Fck 16 MPa</v>
          </cell>
        </row>
        <row r="501">
          <cell r="B501" t="str">
            <v>5.1.82</v>
          </cell>
          <cell r="D501" t="str">
            <v>25.09.15</v>
          </cell>
          <cell r="E501" t="str">
            <v>Concreto Fck 40 Mpa</v>
          </cell>
        </row>
        <row r="502">
          <cell r="B502" t="str">
            <v>5.1.83</v>
          </cell>
          <cell r="D502" t="str">
            <v>25.10.01</v>
          </cell>
          <cell r="E502" t="str">
            <v>Perf. p/ dreno e tir.solo D=57,10mm (AX)</v>
          </cell>
        </row>
        <row r="503">
          <cell r="B503" t="str">
            <v>5.1.84</v>
          </cell>
          <cell r="D503" t="str">
            <v>25.10.02</v>
          </cell>
          <cell r="E503" t="str">
            <v>Perf. p/ dreno e tir.solo D=73,00mm (BX)</v>
          </cell>
        </row>
        <row r="504">
          <cell r="B504" t="str">
            <v>5.1.85</v>
          </cell>
          <cell r="D504" t="str">
            <v>25.10.03</v>
          </cell>
          <cell r="E504" t="str">
            <v>Perf. p/ dreno e tir.solo D=88,9mm (NX)</v>
          </cell>
        </row>
        <row r="505">
          <cell r="B505" t="str">
            <v>5.1.86</v>
          </cell>
          <cell r="D505" t="str">
            <v>25.10.04</v>
          </cell>
          <cell r="E505" t="str">
            <v>Perf. p/ dreno e tir.solo D=114,30mm (HX)</v>
          </cell>
        </row>
        <row r="506">
          <cell r="B506" t="str">
            <v>5.1.87</v>
          </cell>
          <cell r="D506" t="str">
            <v>25.10.05</v>
          </cell>
          <cell r="E506" t="str">
            <v>Perf. p/ dreno e tir.rochaalt. D=57,10mm (AX)</v>
          </cell>
        </row>
        <row r="507">
          <cell r="B507" t="str">
            <v>5.1.88</v>
          </cell>
          <cell r="D507" t="str">
            <v>25.10.06</v>
          </cell>
          <cell r="E507" t="str">
            <v>Perf. p/ dreno e tir.rochaalt. D=73,00mm (BX)</v>
          </cell>
        </row>
        <row r="508">
          <cell r="B508" t="str">
            <v>5.1.89</v>
          </cell>
          <cell r="D508" t="str">
            <v>25.10.07</v>
          </cell>
          <cell r="E508" t="str">
            <v>Perf. p/ dreno e tir.rochaalt. D=88,90mm (NX)</v>
          </cell>
        </row>
        <row r="509">
          <cell r="B509" t="str">
            <v>5.1.90</v>
          </cell>
          <cell r="D509" t="str">
            <v>25.10.08</v>
          </cell>
          <cell r="E509" t="str">
            <v>Perf. p/ dreno e tir.rochaalt. D=114,30mm (HX)</v>
          </cell>
        </row>
        <row r="510">
          <cell r="B510" t="str">
            <v>5.1.91</v>
          </cell>
          <cell r="D510" t="str">
            <v>25.10.09</v>
          </cell>
          <cell r="E510" t="str">
            <v>Perf. p/ dreno e tir.rocha sã D=57,10mm (AX)</v>
          </cell>
        </row>
        <row r="511">
          <cell r="B511" t="str">
            <v>5.1.92</v>
          </cell>
          <cell r="D511" t="str">
            <v>25.10.10</v>
          </cell>
          <cell r="E511" t="str">
            <v>Perf. p/ dreno e tir.rocha sã D=73,00mm (BX)</v>
          </cell>
        </row>
        <row r="512">
          <cell r="B512" t="str">
            <v>5.1.93</v>
          </cell>
          <cell r="D512" t="str">
            <v>25.10.11</v>
          </cell>
          <cell r="E512" t="str">
            <v>Perf. p/ dreno e tir.rocha sã D=88,90mm (NX)</v>
          </cell>
        </row>
        <row r="513">
          <cell r="B513" t="str">
            <v>5.1.94</v>
          </cell>
          <cell r="D513" t="str">
            <v>25.10.12</v>
          </cell>
          <cell r="E513" t="str">
            <v>Perf. p/ dreno e tir.rocha sã D=114,30mm (HX)</v>
          </cell>
        </row>
        <row r="514">
          <cell r="B514" t="str">
            <v>5.1.95</v>
          </cell>
          <cell r="D514" t="str">
            <v>25.11.01</v>
          </cell>
          <cell r="E514" t="str">
            <v>Enrocamento pedra arrumada</v>
          </cell>
        </row>
        <row r="515">
          <cell r="B515" t="str">
            <v>5.1.96</v>
          </cell>
          <cell r="D515" t="str">
            <v>25.11.02</v>
          </cell>
          <cell r="E515" t="str">
            <v>Enrocamento pedra arrumada e rejuntada</v>
          </cell>
        </row>
        <row r="516">
          <cell r="B516" t="str">
            <v>5.1.97</v>
          </cell>
          <cell r="D516" t="str">
            <v>25.11.03</v>
          </cell>
          <cell r="E516" t="str">
            <v>Enrrocamento pedra jogada</v>
          </cell>
        </row>
        <row r="517">
          <cell r="B517" t="str">
            <v>5.1.98</v>
          </cell>
          <cell r="D517" t="str">
            <v>25.11.04</v>
          </cell>
          <cell r="E517" t="str">
            <v>Gabião tipo caixa 50 cm - tela galv.</v>
          </cell>
        </row>
        <row r="518">
          <cell r="B518" t="str">
            <v>5.1.99</v>
          </cell>
          <cell r="D518" t="str">
            <v>25.11.05.01</v>
          </cell>
          <cell r="E518" t="str">
            <v>Gabião tipo colchão espessura 17cm - tela galv.</v>
          </cell>
        </row>
        <row r="519">
          <cell r="B519" t="str">
            <v>5.1.100</v>
          </cell>
          <cell r="D519" t="str">
            <v>25.11.06.01</v>
          </cell>
          <cell r="E519" t="str">
            <v>Gabião tipo colchão e= 23cm - tela galv.</v>
          </cell>
        </row>
        <row r="520">
          <cell r="B520" t="str">
            <v>5.1.101</v>
          </cell>
          <cell r="D520" t="str">
            <v>25.11.07.01</v>
          </cell>
          <cell r="E520" t="str">
            <v>Gabião tipo colchão espessura 30cm - tela galv.</v>
          </cell>
        </row>
        <row r="521">
          <cell r="B521" t="str">
            <v>5.1.102</v>
          </cell>
          <cell r="D521" t="str">
            <v>25.11.08.01</v>
          </cell>
          <cell r="E521" t="str">
            <v xml:space="preserve">Gabião tipo colchão espessura 17cm - tela pvc </v>
          </cell>
        </row>
        <row r="522">
          <cell r="B522" t="str">
            <v>5.1.103</v>
          </cell>
          <cell r="D522" t="str">
            <v>25.11.09.01</v>
          </cell>
          <cell r="E522" t="str">
            <v>Gabião tipo colchão espessura 23cm - tela pvc</v>
          </cell>
        </row>
        <row r="523">
          <cell r="B523" t="str">
            <v>5.1.104</v>
          </cell>
          <cell r="D523" t="str">
            <v>25.11.10.01</v>
          </cell>
          <cell r="E523" t="str">
            <v>Gabião tipo colchão espessura 30cm - tela pvc</v>
          </cell>
        </row>
        <row r="524">
          <cell r="B524" t="str">
            <v>5.1.105</v>
          </cell>
          <cell r="D524" t="str">
            <v>25.11.11</v>
          </cell>
          <cell r="E524" t="str">
            <v>Gabião tipo saco - tela galv.</v>
          </cell>
        </row>
        <row r="525">
          <cell r="B525" t="str">
            <v>5.1.106</v>
          </cell>
          <cell r="D525" t="str">
            <v>25.11.12</v>
          </cell>
          <cell r="E525" t="str">
            <v>Camada filtrante pedra britada</v>
          </cell>
        </row>
        <row r="526">
          <cell r="B526" t="str">
            <v>5.1.107</v>
          </cell>
          <cell r="D526" t="str">
            <v>25.12.02</v>
          </cell>
          <cell r="E526" t="str">
            <v xml:space="preserve">Calçamento concreto Fck 15 MPa </v>
          </cell>
        </row>
        <row r="527">
          <cell r="B527" t="str">
            <v>5.1.108</v>
          </cell>
          <cell r="D527" t="str">
            <v>25.12.03</v>
          </cell>
          <cell r="E527" t="str">
            <v xml:space="preserve">Calçamento concreto Fck 10 MPa </v>
          </cell>
        </row>
        <row r="528">
          <cell r="B528" t="str">
            <v>5.1.109</v>
          </cell>
          <cell r="D528" t="str">
            <v>25.13.02</v>
          </cell>
          <cell r="E528" t="str">
            <v xml:space="preserve">Alvenaria de pedra seca </v>
          </cell>
        </row>
        <row r="529">
          <cell r="B529" t="str">
            <v>5.1.110</v>
          </cell>
          <cell r="D529" t="str">
            <v>25.13.04</v>
          </cell>
          <cell r="E529" t="str">
            <v>Alvenaria de pedra argamassada</v>
          </cell>
        </row>
        <row r="530">
          <cell r="B530" t="str">
            <v>5.1.111</v>
          </cell>
          <cell r="D530" t="str">
            <v>25.13.05</v>
          </cell>
          <cell r="E530" t="str">
            <v>Alvenaria de bloco de concreto</v>
          </cell>
        </row>
        <row r="531">
          <cell r="B531" t="str">
            <v>5.1.112</v>
          </cell>
          <cell r="D531" t="str">
            <v>25.13.07</v>
          </cell>
          <cell r="E531" t="str">
            <v>Argamassa de cimento e areia traço 1:3 esp 2cm</v>
          </cell>
        </row>
        <row r="532">
          <cell r="B532" t="str">
            <v>5.1.113</v>
          </cell>
          <cell r="D532" t="str">
            <v>25.14.01</v>
          </cell>
          <cell r="E532" t="str">
            <v>Manta geotêxtil não tecida</v>
          </cell>
        </row>
        <row r="533">
          <cell r="B533" t="str">
            <v>5.1.114</v>
          </cell>
          <cell r="D533" t="str">
            <v>25.14.02</v>
          </cell>
          <cell r="E533" t="str">
            <v xml:space="preserve">Manta geotêxtil tecida </v>
          </cell>
        </row>
        <row r="534">
          <cell r="B534" t="str">
            <v>5.1.115</v>
          </cell>
          <cell r="D534" t="str">
            <v>25.15.03</v>
          </cell>
          <cell r="E534" t="str">
            <v>Fornecimento de tubo dreno barro 15 cm</v>
          </cell>
        </row>
        <row r="535">
          <cell r="B535" t="str">
            <v>5.1.116</v>
          </cell>
          <cell r="D535" t="str">
            <v>25.15.04</v>
          </cell>
          <cell r="E535" t="str">
            <v>Fornecimento de tubo dreno barro 20 cm</v>
          </cell>
        </row>
        <row r="536">
          <cell r="B536" t="str">
            <v>5.1.117</v>
          </cell>
          <cell r="D536" t="str">
            <v>25.15.05</v>
          </cell>
          <cell r="E536" t="str">
            <v>Assentamento de tubo dreno concreto 15 cm</v>
          </cell>
        </row>
        <row r="537">
          <cell r="B537" t="str">
            <v>5.1.118</v>
          </cell>
          <cell r="D537" t="str">
            <v>25.15.06</v>
          </cell>
          <cell r="E537" t="str">
            <v>Assentamento de tubo dreno concreto 20 cm</v>
          </cell>
        </row>
        <row r="538">
          <cell r="B538" t="str">
            <v>5.1.119</v>
          </cell>
          <cell r="D538" t="str">
            <v>25.15.07</v>
          </cell>
          <cell r="E538" t="str">
            <v>Assentamento de tubo dreno barro 15 cm</v>
          </cell>
        </row>
        <row r="539">
          <cell r="B539" t="str">
            <v>5.1.120</v>
          </cell>
          <cell r="D539" t="str">
            <v>25.15.08</v>
          </cell>
          <cell r="E539" t="str">
            <v>Assentamento de tubo dreno barro 20 cm</v>
          </cell>
        </row>
        <row r="540">
          <cell r="B540" t="str">
            <v>5.1.121</v>
          </cell>
          <cell r="D540" t="str">
            <v>25.15.09</v>
          </cell>
          <cell r="E540" t="str">
            <v>Tubo de pvc perfurado ou não D=0,050m</v>
          </cell>
        </row>
        <row r="541">
          <cell r="B541" t="str">
            <v>5.1.122</v>
          </cell>
          <cell r="D541" t="str">
            <v>25.15.11</v>
          </cell>
          <cell r="E541" t="str">
            <v xml:space="preserve">Tubo de pvc perfurado ou não D=0,10m </v>
          </cell>
        </row>
        <row r="542">
          <cell r="B542" t="str">
            <v>5.1.123</v>
          </cell>
          <cell r="D542" t="str">
            <v>25.15.12</v>
          </cell>
          <cell r="E542" t="str">
            <v xml:space="preserve">Tubo de pvc perfurado ou não D=0,15m </v>
          </cell>
        </row>
        <row r="543">
          <cell r="B543" t="str">
            <v>5.1.124</v>
          </cell>
          <cell r="D543" t="str">
            <v>25.18.01</v>
          </cell>
          <cell r="E543" t="str">
            <v>Grama armada com adubo</v>
          </cell>
        </row>
        <row r="544">
          <cell r="B544" t="str">
            <v>5.1.125</v>
          </cell>
          <cell r="D544" t="str">
            <v>25.18.02</v>
          </cell>
          <cell r="E544" t="str">
            <v>Grama armada sem adubo</v>
          </cell>
        </row>
        <row r="546">
          <cell r="B546" t="str">
            <v>Cód. Colinas</v>
          </cell>
          <cell r="D546" t="str">
            <v>Código</v>
          </cell>
          <cell r="E546" t="str">
            <v>Serviços</v>
          </cell>
        </row>
        <row r="549">
          <cell r="D549" t="str">
            <v>FASE-26 OBRAS DE ARTE ESPECIAIS</v>
          </cell>
        </row>
        <row r="550">
          <cell r="B550" t="str">
            <v>6.1.1</v>
          </cell>
          <cell r="D550" t="str">
            <v>26.01.01</v>
          </cell>
          <cell r="E550" t="str">
            <v>Escavação manual para obras sem explosivos</v>
          </cell>
        </row>
        <row r="551">
          <cell r="B551" t="str">
            <v>6.1.2</v>
          </cell>
          <cell r="D551" t="str">
            <v>26.01.02</v>
          </cell>
          <cell r="E551" t="str">
            <v>Escavação mecânica para obras sem explosivos</v>
          </cell>
        </row>
        <row r="552">
          <cell r="B552" t="str">
            <v>6.1.3</v>
          </cell>
          <cell r="D552" t="str">
            <v>26.01.03</v>
          </cell>
          <cell r="E552" t="str">
            <v>Escavação mecânica para obras com explosivo</v>
          </cell>
        </row>
        <row r="553">
          <cell r="B553" t="str">
            <v>6.1.4</v>
          </cell>
          <cell r="D553" t="str">
            <v>26.02.01</v>
          </cell>
          <cell r="E553" t="str">
            <v xml:space="preserve">Estaca concreto pre-moldado20cm 20/25 T </v>
          </cell>
        </row>
        <row r="554">
          <cell r="B554" t="str">
            <v>6.1.5</v>
          </cell>
          <cell r="D554" t="str">
            <v>26.02.02</v>
          </cell>
          <cell r="E554" t="str">
            <v>Estaca concreto pre-moldado25cm - 30/35 T</v>
          </cell>
        </row>
        <row r="555">
          <cell r="B555" t="str">
            <v>6.1.6</v>
          </cell>
          <cell r="D555" t="str">
            <v>26.02.03</v>
          </cell>
          <cell r="E555" t="str">
            <v xml:space="preserve">Estaca concreto pre-moldado30cm - 40/45 T </v>
          </cell>
        </row>
        <row r="556">
          <cell r="B556" t="str">
            <v>6.1.7</v>
          </cell>
          <cell r="D556" t="str">
            <v>26.02.04</v>
          </cell>
          <cell r="E556" t="str">
            <v>Estaca concreto pre-moldado35cm 50/60 T</v>
          </cell>
        </row>
        <row r="557">
          <cell r="B557" t="str">
            <v>6.1.8</v>
          </cell>
          <cell r="D557" t="str">
            <v>26.02.05</v>
          </cell>
          <cell r="E557" t="str">
            <v>Estaca concreto pre-moldado40cm - 70/80 T</v>
          </cell>
        </row>
        <row r="558">
          <cell r="B558" t="str">
            <v>6.1.9</v>
          </cell>
          <cell r="D558" t="str">
            <v>26.02.06</v>
          </cell>
          <cell r="E558" t="str">
            <v>Estaca concreto - Taxa mobil. de equip. bate-estaca</v>
          </cell>
        </row>
        <row r="559">
          <cell r="B559" t="str">
            <v>6.1.10</v>
          </cell>
          <cell r="D559" t="str">
            <v>26.02.07</v>
          </cell>
          <cell r="E559" t="str">
            <v xml:space="preserve">Estaca metálica, fornec.e cravação </v>
          </cell>
        </row>
        <row r="560">
          <cell r="B560" t="str">
            <v>6.1.11</v>
          </cell>
          <cell r="D560" t="str">
            <v>26.02.13</v>
          </cell>
          <cell r="E560" t="str">
            <v>Estacão em solo D=1,00m</v>
          </cell>
        </row>
        <row r="561">
          <cell r="B561" t="str">
            <v>6.1.12</v>
          </cell>
          <cell r="D561" t="str">
            <v>26.02.14</v>
          </cell>
          <cell r="E561" t="str">
            <v>Estacão em solo D=1,20m</v>
          </cell>
        </row>
        <row r="562">
          <cell r="B562" t="str">
            <v>6.1.13</v>
          </cell>
          <cell r="D562" t="str">
            <v>26.02.15</v>
          </cell>
          <cell r="E562" t="str">
            <v>Estacão em solo D=1,40m</v>
          </cell>
        </row>
        <row r="563">
          <cell r="B563" t="str">
            <v>6.1.14</v>
          </cell>
          <cell r="D563" t="str">
            <v>26.02.16</v>
          </cell>
          <cell r="E563" t="str">
            <v xml:space="preserve">Estacão em solo D=1,50m </v>
          </cell>
        </row>
        <row r="564">
          <cell r="B564" t="str">
            <v>6.1.15</v>
          </cell>
          <cell r="D564" t="str">
            <v>26.02.17</v>
          </cell>
          <cell r="E564" t="str">
            <v xml:space="preserve">Estacão em solo D=1,60m </v>
          </cell>
        </row>
        <row r="565">
          <cell r="B565" t="str">
            <v>6.1.16</v>
          </cell>
          <cell r="D565" t="str">
            <v>26.02.18</v>
          </cell>
          <cell r="E565" t="str">
            <v xml:space="preserve">Estacão em solo D=1,80m </v>
          </cell>
        </row>
        <row r="566">
          <cell r="B566" t="str">
            <v>6.1.17</v>
          </cell>
          <cell r="D566" t="str">
            <v>26.02.19</v>
          </cell>
          <cell r="E566" t="str">
            <v xml:space="preserve">Estacão -Taxa mobilização de equip. </v>
          </cell>
        </row>
        <row r="567">
          <cell r="B567" t="str">
            <v>6.1.18</v>
          </cell>
          <cell r="D567" t="str">
            <v>26.02.20</v>
          </cell>
          <cell r="E567" t="str">
            <v>Camisa metálica</v>
          </cell>
        </row>
        <row r="568">
          <cell r="B568" t="str">
            <v>6.1.19</v>
          </cell>
          <cell r="D568" t="str">
            <v>26.02.21</v>
          </cell>
          <cell r="E568" t="str">
            <v xml:space="preserve">Estaca de madeira D=20cm - 8ton </v>
          </cell>
        </row>
        <row r="569">
          <cell r="B569" t="str">
            <v>6.1.20</v>
          </cell>
          <cell r="D569" t="str">
            <v>26.02.22</v>
          </cell>
          <cell r="E569" t="str">
            <v xml:space="preserve">Estaca de madeira D=25cm - 15ton </v>
          </cell>
        </row>
        <row r="570">
          <cell r="B570" t="str">
            <v>6.1.21</v>
          </cell>
          <cell r="D570" t="str">
            <v>26.03.25</v>
          </cell>
          <cell r="E570" t="str">
            <v xml:space="preserve">Escavação Tub.céu aberto 1/2 cat. - solo </v>
          </cell>
        </row>
        <row r="571">
          <cell r="B571" t="str">
            <v>6.1.22</v>
          </cell>
          <cell r="D571" t="str">
            <v>26.03.26</v>
          </cell>
          <cell r="E571" t="str">
            <v xml:space="preserve">Escavação tub. Ar compr. 1/2 cat. - solo </v>
          </cell>
        </row>
        <row r="572">
          <cell r="B572" t="str">
            <v>6.1.23</v>
          </cell>
          <cell r="D572" t="str">
            <v>26.03.27</v>
          </cell>
          <cell r="E572" t="str">
            <v xml:space="preserve">Escavação tub. Céu aberto 3 cat. - rocha </v>
          </cell>
        </row>
        <row r="573">
          <cell r="B573" t="str">
            <v>6.1.24</v>
          </cell>
          <cell r="D573" t="str">
            <v>26.03.28</v>
          </cell>
          <cell r="E573" t="str">
            <v xml:space="preserve">Escavação tub. Ar comprimido 3 cat. - rocha </v>
          </cell>
        </row>
        <row r="574">
          <cell r="B574" t="str">
            <v>6.1.25</v>
          </cell>
          <cell r="D574" t="str">
            <v>26.04.01</v>
          </cell>
          <cell r="E574" t="str">
            <v xml:space="preserve">Cimbramento pontes e viadutos c/estaca </v>
          </cell>
        </row>
        <row r="575">
          <cell r="B575" t="str">
            <v>6.1.26</v>
          </cell>
          <cell r="D575" t="str">
            <v>26.04.02</v>
          </cell>
          <cell r="E575" t="str">
            <v xml:space="preserve">Cimbramento pontes e viadutos s/estaca </v>
          </cell>
        </row>
        <row r="576">
          <cell r="B576" t="str">
            <v>6.1.27</v>
          </cell>
          <cell r="D576" t="str">
            <v>26.04.03</v>
          </cell>
          <cell r="E576" t="str">
            <v xml:space="preserve">Cimbramento de passagem sec. galeria ret. </v>
          </cell>
        </row>
        <row r="577">
          <cell r="B577" t="str">
            <v>6.1.28</v>
          </cell>
          <cell r="D577" t="str">
            <v>26.04.05</v>
          </cell>
          <cell r="E577" t="str">
            <v xml:space="preserve">Andaime de madeira </v>
          </cell>
        </row>
        <row r="578">
          <cell r="B578" t="str">
            <v>6.1.29</v>
          </cell>
          <cell r="D578" t="str">
            <v>26.04.06</v>
          </cell>
          <cell r="E578" t="str">
            <v xml:space="preserve">Andaime tubular </v>
          </cell>
        </row>
        <row r="579">
          <cell r="B579" t="str">
            <v>6.1.30</v>
          </cell>
          <cell r="D579" t="str">
            <v>26.05.01</v>
          </cell>
          <cell r="E579" t="str">
            <v xml:space="preserve">Forma plana para conc. armado comum </v>
          </cell>
        </row>
        <row r="580">
          <cell r="B580" t="str">
            <v>6.1.31</v>
          </cell>
          <cell r="D580" t="str">
            <v>26.05.02</v>
          </cell>
          <cell r="E580" t="str">
            <v xml:space="preserve">Forma plana p/conc.protend. ou aparente </v>
          </cell>
        </row>
        <row r="581">
          <cell r="B581" t="str">
            <v>6.1.32</v>
          </cell>
          <cell r="D581" t="str">
            <v>26.05.03</v>
          </cell>
          <cell r="E581" t="str">
            <v xml:space="preserve">Forma sem reaproveitamento </v>
          </cell>
        </row>
        <row r="582">
          <cell r="B582" t="str">
            <v>6.1.33</v>
          </cell>
          <cell r="D582" t="str">
            <v>26.05.04</v>
          </cell>
          <cell r="E582" t="str">
            <v xml:space="preserve">Forma metálicas especial para vigas </v>
          </cell>
        </row>
        <row r="583">
          <cell r="B583" t="str">
            <v>6.1.34</v>
          </cell>
          <cell r="D583" t="str">
            <v>26.05.05</v>
          </cell>
          <cell r="E583" t="str">
            <v xml:space="preserve">Forma curva para concreto comum </v>
          </cell>
        </row>
        <row r="584">
          <cell r="B584" t="str">
            <v>6.1.35</v>
          </cell>
          <cell r="D584" t="str">
            <v>26.05.06</v>
          </cell>
          <cell r="E584" t="str">
            <v>Forma curva para concreto aparente</v>
          </cell>
        </row>
        <row r="585">
          <cell r="B585" t="str">
            <v>6.1.36</v>
          </cell>
          <cell r="D585" t="str">
            <v>26.06.01</v>
          </cell>
          <cell r="E585" t="str">
            <v xml:space="preserve">Aço CA-25 </v>
          </cell>
        </row>
        <row r="586">
          <cell r="B586" t="str">
            <v>6.1.37</v>
          </cell>
          <cell r="D586" t="str">
            <v>26.06.02</v>
          </cell>
          <cell r="E586" t="str">
            <v>Aço CA-50</v>
          </cell>
        </row>
        <row r="587">
          <cell r="B587" t="str">
            <v>6.1.38</v>
          </cell>
          <cell r="D587" t="str">
            <v>26.06.03</v>
          </cell>
          <cell r="E587" t="str">
            <v>Aço CA-60</v>
          </cell>
        </row>
        <row r="588">
          <cell r="B588" t="str">
            <v>6.1.39</v>
          </cell>
          <cell r="D588" t="str">
            <v>26.06.04</v>
          </cell>
          <cell r="E588" t="str">
            <v>Aço para concreto protendido</v>
          </cell>
        </row>
        <row r="589">
          <cell r="B589" t="str">
            <v>6.1.40</v>
          </cell>
          <cell r="D589" t="str">
            <v>26.06.05</v>
          </cell>
          <cell r="E589" t="str">
            <v xml:space="preserve">Tela metálica </v>
          </cell>
        </row>
        <row r="590">
          <cell r="B590" t="str">
            <v>6.1.41</v>
          </cell>
          <cell r="D590" t="str">
            <v>26.06.06</v>
          </cell>
          <cell r="E590" t="str">
            <v>Aço para concreto protendido ST 85/105</v>
          </cell>
        </row>
        <row r="591">
          <cell r="B591" t="str">
            <v>6.1.42</v>
          </cell>
          <cell r="D591" t="str">
            <v>26.07.03</v>
          </cell>
          <cell r="E591" t="str">
            <v xml:space="preserve">Apar. anc. p/ cabos de protensão ativo de 4 f -1/2" </v>
          </cell>
        </row>
        <row r="592">
          <cell r="B592" t="str">
            <v>6.1.43</v>
          </cell>
          <cell r="D592" t="str">
            <v>26.07.04</v>
          </cell>
          <cell r="E592" t="str">
            <v>Apar. anc. p/ cabos de protensão ativo de 6 f -1/2"</v>
          </cell>
        </row>
        <row r="593">
          <cell r="B593" t="str">
            <v>6.1.44</v>
          </cell>
          <cell r="D593" t="str">
            <v>26.07.05</v>
          </cell>
          <cell r="E593" t="str">
            <v xml:space="preserve">Apar. anc. p/ cabos de protensão ativo de 12 f -1/2" </v>
          </cell>
        </row>
        <row r="594">
          <cell r="B594" t="str">
            <v>6.1.45</v>
          </cell>
          <cell r="D594" t="str">
            <v>26.07.06</v>
          </cell>
          <cell r="E594" t="str">
            <v xml:space="preserve">Apar. anc. p/ cabos de protensão ativo de 19 f -1/2" </v>
          </cell>
        </row>
        <row r="595">
          <cell r="B595" t="str">
            <v>6.1.46</v>
          </cell>
          <cell r="D595" t="str">
            <v>26.07.09</v>
          </cell>
          <cell r="E595" t="str">
            <v xml:space="preserve">Apar. anc. p/ cabos de protensão pas. de 4 f -1/2" </v>
          </cell>
        </row>
        <row r="596">
          <cell r="B596" t="str">
            <v>6.1.47</v>
          </cell>
          <cell r="D596" t="str">
            <v>26.07.10</v>
          </cell>
          <cell r="E596" t="str">
            <v>Apar. anc. p/ cabos de protensão pas. de 6 f -1/2"</v>
          </cell>
        </row>
        <row r="597">
          <cell r="B597" t="str">
            <v>6.1.48</v>
          </cell>
          <cell r="D597" t="str">
            <v>26.07.12</v>
          </cell>
          <cell r="E597" t="str">
            <v xml:space="preserve">Apar. anc. p/ cabos de protensão pas. de 19 f -1/2" </v>
          </cell>
        </row>
        <row r="598">
          <cell r="B598" t="str">
            <v>6.1.49</v>
          </cell>
          <cell r="D598" t="str">
            <v>26.08.01</v>
          </cell>
          <cell r="E598" t="str">
            <v>Aparelho de apoio neoprene fretado</v>
          </cell>
        </row>
        <row r="599">
          <cell r="B599" t="str">
            <v>6.1.50</v>
          </cell>
          <cell r="D599" t="str">
            <v>26.08.02</v>
          </cell>
          <cell r="E599" t="str">
            <v>Aparelho de apoio neoprene com teflon</v>
          </cell>
        </row>
        <row r="600">
          <cell r="B600" t="str">
            <v>6.1.51</v>
          </cell>
          <cell r="D600" t="str">
            <v>26.08.03</v>
          </cell>
          <cell r="E600" t="str">
            <v xml:space="preserve">Articulação de concreto tipo "Freyssinet" </v>
          </cell>
        </row>
        <row r="601">
          <cell r="B601" t="str">
            <v>6.1.52</v>
          </cell>
          <cell r="D601" t="str">
            <v>26.09.01</v>
          </cell>
          <cell r="E601" t="str">
            <v>Concreto Fck 10 MPa</v>
          </cell>
        </row>
        <row r="602">
          <cell r="B602" t="str">
            <v>6.1.53</v>
          </cell>
          <cell r="D602" t="str">
            <v>26.09.02</v>
          </cell>
          <cell r="E602" t="str">
            <v>Concreto Fck 15 MPa</v>
          </cell>
        </row>
        <row r="603">
          <cell r="B603" t="str">
            <v>6.1.54</v>
          </cell>
          <cell r="D603" t="str">
            <v>26.09.03</v>
          </cell>
          <cell r="E603" t="str">
            <v>Concreto Fck 18 MPa</v>
          </cell>
        </row>
        <row r="604">
          <cell r="B604" t="str">
            <v>6.1.55</v>
          </cell>
          <cell r="D604" t="str">
            <v>26.09.04</v>
          </cell>
          <cell r="E604" t="str">
            <v>Concreto Fck 20 MPa</v>
          </cell>
        </row>
        <row r="605">
          <cell r="B605" t="str">
            <v>6.1.56</v>
          </cell>
          <cell r="D605" t="str">
            <v>26.09.05</v>
          </cell>
          <cell r="E605" t="str">
            <v>Concreto Fck 25 MPa</v>
          </cell>
        </row>
        <row r="606">
          <cell r="B606" t="str">
            <v>6.1.57</v>
          </cell>
          <cell r="D606" t="str">
            <v>26.09.06</v>
          </cell>
          <cell r="E606" t="str">
            <v xml:space="preserve">Concreto Fck 30 MPa </v>
          </cell>
        </row>
        <row r="607">
          <cell r="B607" t="str">
            <v>6.1.58</v>
          </cell>
          <cell r="D607" t="str">
            <v>26.09.07</v>
          </cell>
          <cell r="E607" t="str">
            <v>Concreto Ciclópico</v>
          </cell>
        </row>
        <row r="608">
          <cell r="B608" t="str">
            <v>6.1.59</v>
          </cell>
          <cell r="D608" t="str">
            <v>26.09.09</v>
          </cell>
          <cell r="E608" t="str">
            <v>Bombeamento p/ conc. qualquer resist.</v>
          </cell>
        </row>
        <row r="609">
          <cell r="B609" t="str">
            <v>6.1.60</v>
          </cell>
          <cell r="D609" t="str">
            <v>26.09.10</v>
          </cell>
          <cell r="E609" t="str">
            <v>Concreto Fck 12 MPa</v>
          </cell>
        </row>
        <row r="610">
          <cell r="B610" t="str">
            <v>6.1.61</v>
          </cell>
          <cell r="D610" t="str">
            <v>26.09.11</v>
          </cell>
          <cell r="E610" t="str">
            <v>Concreto Fck 16 Mpa</v>
          </cell>
        </row>
        <row r="611">
          <cell r="B611" t="str">
            <v>6.1.62</v>
          </cell>
          <cell r="D611" t="str">
            <v>26.09.12</v>
          </cell>
          <cell r="E611" t="str">
            <v>Concreto Fck 35 MPa</v>
          </cell>
        </row>
        <row r="612">
          <cell r="B612" t="str">
            <v>6.1.63</v>
          </cell>
          <cell r="D612" t="str">
            <v>26.09.13</v>
          </cell>
          <cell r="E612" t="str">
            <v>Concreto Fck 40 MPa</v>
          </cell>
        </row>
        <row r="613">
          <cell r="B613" t="str">
            <v>6.1.64</v>
          </cell>
          <cell r="D613" t="str">
            <v>26.10.01</v>
          </cell>
          <cell r="E613" t="str">
            <v>Junta/retração c/lábio polim. ab.15 até 40mm</v>
          </cell>
        </row>
        <row r="614">
          <cell r="B614" t="str">
            <v>6.1.65</v>
          </cell>
          <cell r="D614" t="str">
            <v>26.10.02</v>
          </cell>
          <cell r="E614" t="str">
            <v>Junta/retração c/lábio polim. ab.40 até 50mm</v>
          </cell>
        </row>
        <row r="615">
          <cell r="B615" t="str">
            <v>6.1.66</v>
          </cell>
          <cell r="D615" t="str">
            <v>26.10.03</v>
          </cell>
          <cell r="E615" t="str">
            <v>Junta/retração c/lábio polim. ab. 50 até 70mm</v>
          </cell>
        </row>
        <row r="616">
          <cell r="B616" t="str">
            <v>6.1.67</v>
          </cell>
          <cell r="D616" t="str">
            <v>26.10.04</v>
          </cell>
          <cell r="E616" t="str">
            <v>Junta de dilatação metálica</v>
          </cell>
        </row>
        <row r="617">
          <cell r="B617" t="str">
            <v>6.1.68</v>
          </cell>
          <cell r="D617" t="str">
            <v>26.10.05</v>
          </cell>
          <cell r="E617" t="str">
            <v>Juntas de dilatação metálica c/neoprene</v>
          </cell>
        </row>
        <row r="618">
          <cell r="B618" t="str">
            <v>6.1.69</v>
          </cell>
          <cell r="D618" t="str">
            <v>26.11.01</v>
          </cell>
          <cell r="E618" t="str">
            <v>G.c.intransponível tipo I - des. 5289</v>
          </cell>
        </row>
        <row r="619">
          <cell r="B619" t="str">
            <v>6.1.70</v>
          </cell>
          <cell r="D619" t="str">
            <v>26.11.02</v>
          </cell>
          <cell r="E619" t="str">
            <v>G.c.intransponível tipo II - des. 5307</v>
          </cell>
        </row>
        <row r="620">
          <cell r="B620" t="str">
            <v>6.1.71</v>
          </cell>
          <cell r="D620" t="str">
            <v>26.11.03</v>
          </cell>
          <cell r="E620" t="str">
            <v xml:space="preserve">G.c.de conc. pré passarela - des. 5370 </v>
          </cell>
        </row>
        <row r="621">
          <cell r="B621" t="str">
            <v>6.1.72</v>
          </cell>
          <cell r="D621" t="str">
            <v>26.11.04</v>
          </cell>
          <cell r="E621" t="str">
            <v xml:space="preserve">Barreira de seg.tipo New Jersey des-5396 </v>
          </cell>
        </row>
        <row r="622">
          <cell r="B622" t="str">
            <v>6.1.73</v>
          </cell>
          <cell r="D622" t="str">
            <v>26.11.05</v>
          </cell>
          <cell r="E622" t="str">
            <v>Barreira double face New Jersey des 5514</v>
          </cell>
        </row>
        <row r="623">
          <cell r="B623" t="str">
            <v>6.1.74</v>
          </cell>
          <cell r="D623" t="str">
            <v>26.11.06</v>
          </cell>
          <cell r="E623" t="str">
            <v>Barreira double face New Jersey O.A.E.des 5464</v>
          </cell>
        </row>
        <row r="624">
          <cell r="B624" t="str">
            <v>6.1.75</v>
          </cell>
          <cell r="D624" t="str">
            <v>26.11.07</v>
          </cell>
          <cell r="E624" t="str">
            <v>Barreira double face New Jersey des 5465</v>
          </cell>
        </row>
        <row r="625">
          <cell r="B625" t="str">
            <v>6.1.76</v>
          </cell>
          <cell r="D625" t="str">
            <v>26.11.08</v>
          </cell>
          <cell r="E625" t="str">
            <v>Barreira com passeio p/ O.A.E. - des 5397</v>
          </cell>
        </row>
        <row r="626">
          <cell r="B626" t="str">
            <v>6.1.77</v>
          </cell>
          <cell r="D626" t="str">
            <v>26.12.01</v>
          </cell>
          <cell r="E626" t="str">
            <v>Tubo de pvc perfurado ou não D=0,050m</v>
          </cell>
        </row>
        <row r="627">
          <cell r="B627" t="str">
            <v>6.1.78</v>
          </cell>
          <cell r="D627" t="str">
            <v>26.12.03</v>
          </cell>
          <cell r="E627" t="str">
            <v>Tubo de pvc perfurado ou não D=0,10m</v>
          </cell>
        </row>
        <row r="628">
          <cell r="B628" t="str">
            <v>6.1.79</v>
          </cell>
          <cell r="D628" t="str">
            <v>26.12.04</v>
          </cell>
          <cell r="E628" t="str">
            <v>Tubo de pvc perfurado ou não D=0,15m</v>
          </cell>
        </row>
        <row r="629">
          <cell r="B629" t="str">
            <v>6.1.80</v>
          </cell>
          <cell r="D629" t="str">
            <v>26.13.01</v>
          </cell>
          <cell r="E629" t="str">
            <v>Lançamento viga P&lt;= 50ton-guindaste autoprop</v>
          </cell>
        </row>
        <row r="630">
          <cell r="B630" t="str">
            <v>6.1.81</v>
          </cell>
          <cell r="D630" t="str">
            <v>26.13.02</v>
          </cell>
          <cell r="E630" t="str">
            <v>Lançamento viga 50&lt;P&lt;=80 -guind. Autoprop</v>
          </cell>
        </row>
        <row r="631">
          <cell r="B631" t="str">
            <v>6.1.82</v>
          </cell>
          <cell r="D631" t="str">
            <v>26.14.01</v>
          </cell>
          <cell r="E631" t="str">
            <v>Esgotamento continuo água</v>
          </cell>
        </row>
        <row r="632">
          <cell r="B632" t="str">
            <v>6.1.83</v>
          </cell>
          <cell r="D632" t="str">
            <v>26.14.03</v>
          </cell>
          <cell r="E632" t="str">
            <v>Parede ensecadeira com prancha - esp. 0,05m</v>
          </cell>
        </row>
        <row r="633">
          <cell r="B633" t="str">
            <v>6.1.84</v>
          </cell>
          <cell r="D633" t="str">
            <v>26.14.04</v>
          </cell>
          <cell r="E633" t="str">
            <v>Parede ensecadeira com prancha - esp. 0,075m</v>
          </cell>
        </row>
        <row r="634">
          <cell r="B634" t="str">
            <v>6.1.85</v>
          </cell>
          <cell r="D634" t="str">
            <v>26.15.01</v>
          </cell>
          <cell r="E634" t="str">
            <v>Enrocamento pedra arrumada</v>
          </cell>
        </row>
        <row r="635">
          <cell r="B635" t="str">
            <v>6.1.86</v>
          </cell>
          <cell r="D635" t="str">
            <v>26.15.02</v>
          </cell>
          <cell r="E635" t="str">
            <v>Enrocamento pedra arrumada e rejuntada</v>
          </cell>
        </row>
        <row r="636">
          <cell r="B636" t="str">
            <v>6.1.87</v>
          </cell>
          <cell r="D636" t="str">
            <v>26.15.03</v>
          </cell>
          <cell r="E636" t="str">
            <v>Enrocamento pedra jogada</v>
          </cell>
        </row>
        <row r="638">
          <cell r="B638" t="str">
            <v>Cód. Colinas</v>
          </cell>
          <cell r="D638" t="str">
            <v>Código</v>
          </cell>
          <cell r="E638" t="str">
            <v>Serviços</v>
          </cell>
        </row>
        <row r="641">
          <cell r="D641" t="str">
            <v>FASE-27 RECUPERAÇÃO DE OBRAS ARTE ESPECIAIS</v>
          </cell>
        </row>
        <row r="642">
          <cell r="B642" t="str">
            <v>7.1.1</v>
          </cell>
          <cell r="D642" t="str">
            <v>27.01.01</v>
          </cell>
          <cell r="E642" t="str">
            <v>Remoção manual de concreto segregado</v>
          </cell>
        </row>
        <row r="643">
          <cell r="B643" t="str">
            <v>7.1.2</v>
          </cell>
          <cell r="D643" t="str">
            <v>27.01.02</v>
          </cell>
          <cell r="E643" t="str">
            <v>Demolição de concreto simples</v>
          </cell>
        </row>
        <row r="644">
          <cell r="B644" t="str">
            <v>7.1.3</v>
          </cell>
          <cell r="D644" t="str">
            <v>27.01.03</v>
          </cell>
          <cell r="E644" t="str">
            <v>Demolição de concreto armado</v>
          </cell>
        </row>
        <row r="645">
          <cell r="B645" t="str">
            <v>7.1.4</v>
          </cell>
          <cell r="D645" t="str">
            <v>27.01.04</v>
          </cell>
          <cell r="E645" t="str">
            <v xml:space="preserve">Remoção, carga e transp. entulho em geral </v>
          </cell>
        </row>
        <row r="646">
          <cell r="B646" t="str">
            <v>7.1.5</v>
          </cell>
          <cell r="D646" t="str">
            <v>27.02.01</v>
          </cell>
          <cell r="E646" t="str">
            <v>Apic. manual concreto c/ eliminação sup. lisas</v>
          </cell>
        </row>
        <row r="647">
          <cell r="B647" t="str">
            <v>7.1.6</v>
          </cell>
          <cell r="D647" t="str">
            <v>27.02.02</v>
          </cell>
          <cell r="E647" t="str">
            <v>Limpeza com jato d´água s/ sup. de concreto</v>
          </cell>
        </row>
        <row r="648">
          <cell r="B648" t="str">
            <v>7.1.7</v>
          </cell>
          <cell r="D648" t="str">
            <v>27.02.03</v>
          </cell>
          <cell r="E648" t="str">
            <v>Lixamento manual da superfície de concreto</v>
          </cell>
        </row>
        <row r="649">
          <cell r="B649" t="str">
            <v>7.1.8</v>
          </cell>
          <cell r="D649" t="str">
            <v>27.02.04</v>
          </cell>
          <cell r="E649" t="str">
            <v>Jateamento de concreto com areia</v>
          </cell>
        </row>
        <row r="650">
          <cell r="B650" t="str">
            <v>7.1.9</v>
          </cell>
          <cell r="D650" t="str">
            <v>27.02.05</v>
          </cell>
          <cell r="E650" t="str">
            <v>Jateamento em estr. concreto com água</v>
          </cell>
        </row>
        <row r="651">
          <cell r="B651" t="str">
            <v>7.1.10</v>
          </cell>
          <cell r="D651" t="str">
            <v>27.02.06</v>
          </cell>
          <cell r="E651" t="str">
            <v>Jateamento ao metal quase branco c/ areia</v>
          </cell>
        </row>
        <row r="652">
          <cell r="B652" t="str">
            <v>7.1.11</v>
          </cell>
          <cell r="D652" t="str">
            <v>27.02.07</v>
          </cell>
          <cell r="E652" t="str">
            <v>Jateamento ao metal branco com areia</v>
          </cell>
        </row>
        <row r="653">
          <cell r="B653" t="str">
            <v>7.1.12</v>
          </cell>
          <cell r="D653" t="str">
            <v>27.02.08</v>
          </cell>
          <cell r="E653" t="str">
            <v>Limpeza manual com escova de aço para aço</v>
          </cell>
        </row>
        <row r="654">
          <cell r="B654" t="str">
            <v>7.1.13</v>
          </cell>
          <cell r="D654" t="str">
            <v>27.02.09</v>
          </cell>
          <cell r="E654" t="str">
            <v>Limpeza manual c/escova aço para concreto</v>
          </cell>
        </row>
        <row r="655">
          <cell r="B655" t="str">
            <v>7.1.14</v>
          </cell>
          <cell r="D655" t="str">
            <v>27.03.01</v>
          </cell>
          <cell r="E655" t="str">
            <v>Andaime de madeira</v>
          </cell>
        </row>
        <row r="656">
          <cell r="B656" t="str">
            <v>7.1.15</v>
          </cell>
          <cell r="D656" t="str">
            <v>27.03.02</v>
          </cell>
          <cell r="E656" t="str">
            <v>Andaime tubular</v>
          </cell>
        </row>
        <row r="657">
          <cell r="B657" t="str">
            <v>7.1.16</v>
          </cell>
          <cell r="D657" t="str">
            <v>27.03.03</v>
          </cell>
          <cell r="E657" t="str">
            <v>Andaime suspenso</v>
          </cell>
        </row>
        <row r="658">
          <cell r="B658" t="str">
            <v>7.1.17</v>
          </cell>
          <cell r="D658" t="str">
            <v>27.04.01</v>
          </cell>
          <cell r="E658" t="str">
            <v xml:space="preserve">Furo no concreto D=1" profund. de 05cm </v>
          </cell>
        </row>
        <row r="659">
          <cell r="B659" t="str">
            <v>7.1.18</v>
          </cell>
          <cell r="D659" t="str">
            <v>27.04.02</v>
          </cell>
          <cell r="E659" t="str">
            <v>Furo no concreto D=1" profund. de 15cm</v>
          </cell>
        </row>
        <row r="660">
          <cell r="B660" t="str">
            <v>7.1.19</v>
          </cell>
          <cell r="D660" t="str">
            <v>27.04.03</v>
          </cell>
          <cell r="E660" t="str">
            <v xml:space="preserve">Furo no concreto D=1" profund. de 30cm </v>
          </cell>
        </row>
        <row r="661">
          <cell r="B661" t="str">
            <v>7.1.20</v>
          </cell>
          <cell r="D661" t="str">
            <v>27.04.04</v>
          </cell>
          <cell r="E661" t="str">
            <v>Furo no concreto D=3/4" profund. de 05cm</v>
          </cell>
        </row>
        <row r="662">
          <cell r="B662" t="str">
            <v>7.1.21</v>
          </cell>
          <cell r="D662" t="str">
            <v>27.04.05</v>
          </cell>
          <cell r="E662" t="str">
            <v>Furo no concreto D=3/4" profund. de 15cm</v>
          </cell>
        </row>
        <row r="663">
          <cell r="B663" t="str">
            <v>7.1.22</v>
          </cell>
          <cell r="D663" t="str">
            <v>27.04.06</v>
          </cell>
          <cell r="E663" t="str">
            <v>Furo no concreto D=3/4" profund. de 30cm</v>
          </cell>
        </row>
        <row r="664">
          <cell r="B664" t="str">
            <v>7.1.23</v>
          </cell>
          <cell r="D664" t="str">
            <v>27.04.07</v>
          </cell>
          <cell r="E664" t="str">
            <v>Furo no concreto D=1/2" profund. de 05cm</v>
          </cell>
        </row>
        <row r="665">
          <cell r="B665" t="str">
            <v>7.1.24</v>
          </cell>
          <cell r="D665" t="str">
            <v>27.04.08</v>
          </cell>
          <cell r="E665" t="str">
            <v>Furo no concreto D=1/2" profund. de 15cm</v>
          </cell>
        </row>
        <row r="666">
          <cell r="B666" t="str">
            <v>7.1.25</v>
          </cell>
          <cell r="D666" t="str">
            <v>27.04.09</v>
          </cell>
          <cell r="E666" t="str">
            <v>Furo no concreto D=1/2" profund. de 30cm</v>
          </cell>
        </row>
        <row r="667">
          <cell r="B667" t="str">
            <v>7.1.26</v>
          </cell>
          <cell r="D667" t="str">
            <v>27.04.10</v>
          </cell>
          <cell r="E667" t="str">
            <v>Furo no concreto D=3/8" profund. de 05cm</v>
          </cell>
        </row>
        <row r="668">
          <cell r="B668" t="str">
            <v>7.1.27</v>
          </cell>
          <cell r="D668" t="str">
            <v>27.04.11</v>
          </cell>
          <cell r="E668" t="str">
            <v>Furo no concreto D=3/8" profund. de 15cm</v>
          </cell>
        </row>
        <row r="669">
          <cell r="B669" t="str">
            <v>7.1.28</v>
          </cell>
          <cell r="D669" t="str">
            <v>27.04.12</v>
          </cell>
          <cell r="E669" t="str">
            <v>Furo no concreto D=3/8" profund. de 30cm</v>
          </cell>
        </row>
        <row r="670">
          <cell r="B670" t="str">
            <v>7.1.29</v>
          </cell>
          <cell r="D670" t="str">
            <v>27.05.01</v>
          </cell>
          <cell r="E670" t="str">
            <v>Forma plana para conc. armado comum</v>
          </cell>
        </row>
        <row r="671">
          <cell r="B671" t="str">
            <v>7.1.30</v>
          </cell>
          <cell r="D671" t="str">
            <v>27.05.02</v>
          </cell>
          <cell r="E671" t="str">
            <v>Forma plana p/conc.protend. ou aparente</v>
          </cell>
        </row>
        <row r="672">
          <cell r="B672" t="str">
            <v>7.1.31</v>
          </cell>
          <cell r="D672" t="str">
            <v>27.05.03</v>
          </cell>
          <cell r="E672" t="str">
            <v>Formas metálica para concreto</v>
          </cell>
        </row>
        <row r="673">
          <cell r="B673" t="str">
            <v>7.1.32</v>
          </cell>
          <cell r="D673" t="str">
            <v>27.06.01</v>
          </cell>
          <cell r="E673" t="str">
            <v>Aço CA-25</v>
          </cell>
        </row>
        <row r="674">
          <cell r="B674" t="str">
            <v>7.1.33</v>
          </cell>
          <cell r="D674" t="str">
            <v xml:space="preserve">27.06.02 </v>
          </cell>
          <cell r="E674" t="str">
            <v>Aço CA-50</v>
          </cell>
        </row>
        <row r="675">
          <cell r="B675" t="str">
            <v>7.1.34</v>
          </cell>
          <cell r="D675" t="str">
            <v>27.06.03</v>
          </cell>
          <cell r="E675" t="str">
            <v>Aço CA-60</v>
          </cell>
        </row>
        <row r="676">
          <cell r="B676" t="str">
            <v>7.1.35</v>
          </cell>
          <cell r="D676" t="str">
            <v>27.06.04</v>
          </cell>
          <cell r="E676" t="str">
            <v>Aço para concreto protendido</v>
          </cell>
        </row>
        <row r="677">
          <cell r="B677" t="str">
            <v>7.1.36</v>
          </cell>
          <cell r="D677" t="str">
            <v>27.06.05</v>
          </cell>
          <cell r="E677" t="str">
            <v>Tela metálica</v>
          </cell>
        </row>
        <row r="678">
          <cell r="B678" t="str">
            <v>7.1.37</v>
          </cell>
          <cell r="D678" t="str">
            <v>27.06.06</v>
          </cell>
          <cell r="E678" t="str">
            <v>Substituição de aço da armadura</v>
          </cell>
        </row>
        <row r="679">
          <cell r="B679" t="str">
            <v>7.1.38</v>
          </cell>
          <cell r="D679" t="str">
            <v>27.06.07</v>
          </cell>
          <cell r="E679" t="str">
            <v>Retirada da armadura corroída</v>
          </cell>
        </row>
        <row r="680">
          <cell r="B680" t="str">
            <v>7.1.39</v>
          </cell>
          <cell r="D680" t="str">
            <v>27.06.08</v>
          </cell>
          <cell r="E680" t="str">
            <v>Aço para concreto protendido ST 85/105</v>
          </cell>
        </row>
        <row r="681">
          <cell r="B681" t="str">
            <v>7.1.40</v>
          </cell>
          <cell r="D681" t="str">
            <v>27.06.09</v>
          </cell>
          <cell r="E681" t="str">
            <v>Emenda barras de aço com luva prensada d=12mm</v>
          </cell>
        </row>
        <row r="682">
          <cell r="B682" t="str">
            <v>7.1.41</v>
          </cell>
          <cell r="D682" t="str">
            <v>27.06.10</v>
          </cell>
          <cell r="E682" t="str">
            <v>Emenda barras de aço com luva prensada d=16mm</v>
          </cell>
        </row>
        <row r="683">
          <cell r="B683" t="str">
            <v>7.1.42</v>
          </cell>
          <cell r="D683" t="str">
            <v>27.06.11</v>
          </cell>
          <cell r="E683" t="str">
            <v>Emenda barras de aço com luva prensada d=20mm</v>
          </cell>
        </row>
        <row r="684">
          <cell r="B684" t="str">
            <v>7.1.43</v>
          </cell>
          <cell r="D684" t="str">
            <v>27.06.12</v>
          </cell>
          <cell r="E684" t="str">
            <v>Emenda barras de aço com luva prensada d=25mm</v>
          </cell>
        </row>
        <row r="685">
          <cell r="B685" t="str">
            <v>7.1.44</v>
          </cell>
          <cell r="D685" t="str">
            <v>27.06.13</v>
          </cell>
          <cell r="E685" t="str">
            <v>Emenda barras de aço com rosca d=12mm</v>
          </cell>
        </row>
        <row r="686">
          <cell r="B686" t="str">
            <v>7.1.45</v>
          </cell>
          <cell r="D686" t="str">
            <v>27.06.14</v>
          </cell>
          <cell r="E686" t="str">
            <v>Emenda barras de aço com rosca d=16mm</v>
          </cell>
        </row>
        <row r="687">
          <cell r="B687" t="str">
            <v>7.1.46</v>
          </cell>
          <cell r="D687" t="str">
            <v>27.06.15</v>
          </cell>
          <cell r="E687" t="str">
            <v>Emenda barras de aço com rosca d=20mm</v>
          </cell>
        </row>
        <row r="688">
          <cell r="B688" t="str">
            <v>7.1.47</v>
          </cell>
          <cell r="D688" t="str">
            <v>27.06.16</v>
          </cell>
          <cell r="E688" t="str">
            <v>Emenda barras de aço com rosca d=25mm</v>
          </cell>
        </row>
        <row r="689">
          <cell r="B689" t="str">
            <v>7.1.48</v>
          </cell>
          <cell r="D689" t="str">
            <v>27.06.17</v>
          </cell>
          <cell r="E689" t="str">
            <v xml:space="preserve">Chumbamento barras c/ resina epox. Injecão </v>
          </cell>
        </row>
        <row r="690">
          <cell r="B690" t="str">
            <v>7.1.49</v>
          </cell>
          <cell r="D690" t="str">
            <v>27.07.03</v>
          </cell>
          <cell r="E690" t="str">
            <v>Apar. anc. p/ cabos de protensão ativo de 4 f -1/2"</v>
          </cell>
        </row>
        <row r="691">
          <cell r="B691" t="str">
            <v>7.1.50</v>
          </cell>
          <cell r="D691" t="str">
            <v>27.07.04</v>
          </cell>
          <cell r="E691" t="str">
            <v>Apar. anc. p/ cabos de protensão ativo de 6 f -1/2"</v>
          </cell>
        </row>
        <row r="692">
          <cell r="B692" t="str">
            <v>7.1.51</v>
          </cell>
          <cell r="D692" t="str">
            <v>27.07.05</v>
          </cell>
          <cell r="E692" t="str">
            <v>Apar. anc. p/ cabos de protensão ativo de 12 f -1/2"</v>
          </cell>
        </row>
        <row r="693">
          <cell r="B693" t="str">
            <v>7.1.52</v>
          </cell>
          <cell r="D693" t="str">
            <v xml:space="preserve">27.07.06 </v>
          </cell>
          <cell r="E693" t="str">
            <v>Apar. anc. p/ cabos de protensão ativo de 19 f -1/2"</v>
          </cell>
        </row>
        <row r="694">
          <cell r="B694" t="str">
            <v>7.1.53</v>
          </cell>
          <cell r="D694" t="str">
            <v>27.07.09</v>
          </cell>
          <cell r="E694" t="str">
            <v xml:space="preserve">Apar. anc. p/ cabos de protensão pas. de 4 f -1/2" </v>
          </cell>
        </row>
        <row r="695">
          <cell r="B695" t="str">
            <v>7.1.54</v>
          </cell>
          <cell r="D695" t="str">
            <v>27.07.10</v>
          </cell>
          <cell r="E695" t="str">
            <v>Apar. anc. p/ cabos de protensão pas. de 6 f -1/2"</v>
          </cell>
        </row>
        <row r="696">
          <cell r="B696" t="str">
            <v>7.1.55</v>
          </cell>
          <cell r="D696" t="str">
            <v xml:space="preserve">27.07.12 </v>
          </cell>
          <cell r="E696" t="str">
            <v xml:space="preserve">Apar. anc. p/ cabos de protensão pas. de 19 f -1/2" </v>
          </cell>
        </row>
        <row r="697">
          <cell r="B697" t="str">
            <v>7.1.56</v>
          </cell>
          <cell r="D697" t="str">
            <v>27.08.01</v>
          </cell>
          <cell r="E697" t="str">
            <v>Substituição aparelho apoio neoprene fretado</v>
          </cell>
        </row>
        <row r="698">
          <cell r="B698" t="str">
            <v>7.1.57</v>
          </cell>
          <cell r="D698" t="str">
            <v>27.08.02</v>
          </cell>
          <cell r="E698" t="str">
            <v>Substituição aparelho apoio neoprene c/teflon</v>
          </cell>
        </row>
        <row r="699">
          <cell r="B699" t="str">
            <v>7.1.58</v>
          </cell>
          <cell r="D699" t="str">
            <v>27.09.01</v>
          </cell>
          <cell r="E699" t="str">
            <v>Concreto Fck 10 MPa</v>
          </cell>
        </row>
        <row r="700">
          <cell r="B700" t="str">
            <v>7.1.59</v>
          </cell>
          <cell r="D700" t="str">
            <v>27.09.02</v>
          </cell>
          <cell r="E700" t="str">
            <v>Concreto Fck 15 MPa</v>
          </cell>
        </row>
        <row r="701">
          <cell r="B701" t="str">
            <v>7.1.60</v>
          </cell>
          <cell r="D701" t="str">
            <v xml:space="preserve">27.09.03 </v>
          </cell>
          <cell r="E701" t="str">
            <v>Concreto Fck 18 MPa</v>
          </cell>
        </row>
        <row r="702">
          <cell r="B702" t="str">
            <v>7.1.61</v>
          </cell>
          <cell r="D702" t="str">
            <v>27.09.04</v>
          </cell>
          <cell r="E702" t="str">
            <v>Concreto Fck 20 MPa</v>
          </cell>
        </row>
        <row r="703">
          <cell r="B703" t="str">
            <v>7.1.62</v>
          </cell>
          <cell r="D703" t="str">
            <v>27.09.05</v>
          </cell>
          <cell r="E703" t="str">
            <v>Concreto Fck 25 MPa</v>
          </cell>
        </row>
        <row r="704">
          <cell r="B704" t="str">
            <v>7.1.63</v>
          </cell>
          <cell r="D704" t="str">
            <v>27.09.07</v>
          </cell>
          <cell r="E704" t="str">
            <v>Concreto Fck 30 MPa</v>
          </cell>
        </row>
        <row r="705">
          <cell r="B705" t="str">
            <v>7.1.64</v>
          </cell>
          <cell r="D705" t="str">
            <v>27.09.08</v>
          </cell>
          <cell r="E705" t="str">
            <v>Concreto Ciclópico</v>
          </cell>
        </row>
        <row r="706">
          <cell r="B706" t="str">
            <v>7.1.65</v>
          </cell>
          <cell r="D706" t="str">
            <v xml:space="preserve">27.09.09 </v>
          </cell>
          <cell r="E706" t="str">
            <v>Concreto Projetado, medido na seção</v>
          </cell>
        </row>
        <row r="707">
          <cell r="B707" t="str">
            <v>7.1.66</v>
          </cell>
          <cell r="D707" t="str">
            <v>27.09.10</v>
          </cell>
          <cell r="E707" t="str">
            <v xml:space="preserve">Bombeamento p/ conc. qualquer resist. </v>
          </cell>
        </row>
        <row r="708">
          <cell r="B708" t="str">
            <v>7.1.67</v>
          </cell>
          <cell r="D708" t="str">
            <v>27.09.11</v>
          </cell>
          <cell r="E708" t="str">
            <v>Concreto grout alta resistência</v>
          </cell>
        </row>
        <row r="709">
          <cell r="B709" t="str">
            <v>7.1.68</v>
          </cell>
          <cell r="D709" t="str">
            <v>27.09.12</v>
          </cell>
          <cell r="E709" t="str">
            <v>Enchimento com concreto celular</v>
          </cell>
        </row>
        <row r="710">
          <cell r="B710" t="str">
            <v>7.1.69</v>
          </cell>
          <cell r="D710" t="str">
            <v>27.09.13</v>
          </cell>
          <cell r="E710" t="str">
            <v>Concreto Fck 12 Mpa</v>
          </cell>
        </row>
        <row r="711">
          <cell r="B711" t="str">
            <v>7.1.70</v>
          </cell>
          <cell r="D711" t="str">
            <v>27.09.14</v>
          </cell>
          <cell r="E711" t="str">
            <v>Concreto Fck 16 Mpa</v>
          </cell>
        </row>
        <row r="712">
          <cell r="B712" t="str">
            <v>7.1.71</v>
          </cell>
          <cell r="D712" t="str">
            <v>27.09.15</v>
          </cell>
          <cell r="E712" t="str">
            <v>Concreto Fck 35 Mpa</v>
          </cell>
        </row>
        <row r="713">
          <cell r="B713" t="str">
            <v>7.1.72</v>
          </cell>
          <cell r="D713" t="str">
            <v>27.09.16</v>
          </cell>
          <cell r="E713" t="str">
            <v>Concreto Fck 40 Mpa</v>
          </cell>
        </row>
        <row r="714">
          <cell r="B714" t="str">
            <v>7.1.73</v>
          </cell>
          <cell r="D714" t="str">
            <v>27.10.01</v>
          </cell>
          <cell r="E714" t="str">
            <v>Junta/retração c/lábio polim. ab.15 até 40mm-subst.</v>
          </cell>
        </row>
        <row r="715">
          <cell r="B715" t="str">
            <v>7.1.74</v>
          </cell>
          <cell r="D715" t="str">
            <v>27.10.02</v>
          </cell>
          <cell r="E715" t="str">
            <v>Junta/retração c/lábio polim. ab.40 até 50mm-subst.</v>
          </cell>
        </row>
        <row r="716">
          <cell r="B716" t="str">
            <v>7.1.75</v>
          </cell>
          <cell r="D716" t="str">
            <v>27.10.03</v>
          </cell>
          <cell r="E716" t="str">
            <v>Junta/retração c/lábio polim. ab. 50 até 70mm-subst.</v>
          </cell>
        </row>
        <row r="717">
          <cell r="B717" t="str">
            <v>7.1.76</v>
          </cell>
          <cell r="D717" t="str">
            <v>27.10.04</v>
          </cell>
          <cell r="E717" t="str">
            <v>Substituição de junta metálica</v>
          </cell>
        </row>
        <row r="718">
          <cell r="B718" t="str">
            <v>7.1.77</v>
          </cell>
          <cell r="D718" t="str">
            <v>27.11.01</v>
          </cell>
          <cell r="E718" t="str">
            <v>Preparação e aplicação de argamassa</v>
          </cell>
        </row>
        <row r="719">
          <cell r="B719" t="str">
            <v>7.1.78</v>
          </cell>
          <cell r="D719" t="str">
            <v>27.11.02</v>
          </cell>
          <cell r="E719" t="str">
            <v>Ades.epoxi p/ trincas e fis.extrut.(incl. furo e mang.)</v>
          </cell>
        </row>
        <row r="720">
          <cell r="B720" t="str">
            <v>7.1.79</v>
          </cell>
          <cell r="D720" t="str">
            <v>27.11.03</v>
          </cell>
          <cell r="E720" t="str">
            <v>Injeção de calda de cimento</v>
          </cell>
        </row>
        <row r="721">
          <cell r="B721" t="str">
            <v>7.1.80</v>
          </cell>
          <cell r="D721" t="str">
            <v>27.11.05</v>
          </cell>
          <cell r="E721" t="str">
            <v>Injeção de calda de cimento em bainhas</v>
          </cell>
        </row>
        <row r="722">
          <cell r="B722" t="str">
            <v>7.1.81</v>
          </cell>
          <cell r="D722" t="str">
            <v>27.11.09</v>
          </cell>
          <cell r="E722" t="str">
            <v>Argamassa de cimento e areia traço 1:6</v>
          </cell>
        </row>
        <row r="723">
          <cell r="B723" t="str">
            <v>7.1.82</v>
          </cell>
          <cell r="D723" t="str">
            <v>27.11.10</v>
          </cell>
          <cell r="E723" t="str">
            <v>Argamassa cimento e areia traço 1:3 esp 2cm</v>
          </cell>
        </row>
        <row r="724">
          <cell r="B724" t="str">
            <v>7.1.83</v>
          </cell>
          <cell r="D724" t="str">
            <v>27.12.01</v>
          </cell>
          <cell r="E724" t="str">
            <v>Tubo de pvc perfurado ou não D=0,050m</v>
          </cell>
        </row>
        <row r="725">
          <cell r="B725" t="str">
            <v>7.1.84</v>
          </cell>
          <cell r="D725" t="str">
            <v>27.12.03</v>
          </cell>
          <cell r="E725" t="str">
            <v>Tubo de pvc perfurado ou não D=0,10m</v>
          </cell>
        </row>
        <row r="726">
          <cell r="B726" t="str">
            <v>7.1.85</v>
          </cell>
          <cell r="D726" t="str">
            <v>27.12.04</v>
          </cell>
          <cell r="E726" t="str">
            <v xml:space="preserve">Tubo de pvc perfurado ou não D=0,15m </v>
          </cell>
        </row>
        <row r="727">
          <cell r="B727" t="str">
            <v>7.1.86</v>
          </cell>
          <cell r="D727" t="str">
            <v>27.13.02</v>
          </cell>
          <cell r="E727" t="str">
            <v>Aditivo super plastificante</v>
          </cell>
        </row>
        <row r="728">
          <cell r="B728" t="str">
            <v>7.1.87</v>
          </cell>
          <cell r="D728" t="str">
            <v>27.13.03</v>
          </cell>
          <cell r="E728" t="str">
            <v>Aditivo super fluidificante</v>
          </cell>
        </row>
        <row r="729">
          <cell r="B729" t="str">
            <v>7.1.88</v>
          </cell>
          <cell r="D729" t="str">
            <v>27.13.04</v>
          </cell>
          <cell r="E729" t="str">
            <v xml:space="preserve">Aditivo acelerador de pega </v>
          </cell>
        </row>
        <row r="730">
          <cell r="B730" t="str">
            <v>7.1.89</v>
          </cell>
          <cell r="D730" t="str">
            <v>27.13.05</v>
          </cell>
          <cell r="E730" t="str">
            <v>Aditivo retardador de pega</v>
          </cell>
        </row>
        <row r="731">
          <cell r="B731" t="str">
            <v>7.1.90</v>
          </cell>
          <cell r="D731" t="str">
            <v>27.14.03</v>
          </cell>
          <cell r="E731" t="str">
            <v>Pintura a base de epoxi - 2 demãos</v>
          </cell>
        </row>
        <row r="733">
          <cell r="B733" t="str">
            <v>Cód. Colinas</v>
          </cell>
          <cell r="D733" t="str">
            <v>Código</v>
          </cell>
          <cell r="E733" t="str">
            <v>Serviços</v>
          </cell>
        </row>
        <row r="736">
          <cell r="D736" t="str">
            <v>FASE 28 - SINALIZAÇÃO E ELEMENTOS DE SEGURANÇA</v>
          </cell>
        </row>
        <row r="737">
          <cell r="B737" t="str">
            <v>8.1.1</v>
          </cell>
          <cell r="D737" t="str">
            <v>28.01.02</v>
          </cell>
          <cell r="E737" t="str">
            <v>Placa de aço + GT</v>
          </cell>
        </row>
        <row r="738">
          <cell r="B738" t="str">
            <v>8.1.2</v>
          </cell>
          <cell r="D738" t="str">
            <v>28.01.04</v>
          </cell>
          <cell r="E738" t="str">
            <v>Placa de aço GT+ GT</v>
          </cell>
        </row>
        <row r="739">
          <cell r="B739" t="str">
            <v>8.1.3</v>
          </cell>
          <cell r="D739" t="str">
            <v>28.01.05</v>
          </cell>
          <cell r="E739" t="str">
            <v>Placa de aço GT+ AI</v>
          </cell>
        </row>
        <row r="740">
          <cell r="B740" t="str">
            <v>8.1.4</v>
          </cell>
          <cell r="D740" t="str">
            <v>28.01.07</v>
          </cell>
          <cell r="E740" t="str">
            <v>Placa alumínio mod. GT+GT</v>
          </cell>
        </row>
        <row r="741">
          <cell r="B741" t="str">
            <v>8.1.5</v>
          </cell>
          <cell r="D741" t="str">
            <v>28.01.08</v>
          </cell>
          <cell r="E741" t="str">
            <v xml:space="preserve">Placa al. mod. GT+AI </v>
          </cell>
        </row>
        <row r="742">
          <cell r="B742" t="str">
            <v>8.1.6</v>
          </cell>
          <cell r="D742" t="str">
            <v>28.01.10</v>
          </cell>
          <cell r="E742" t="str">
            <v xml:space="preserve">Placa al.mod.Ed./Ob.GT+Vinil </v>
          </cell>
        </row>
        <row r="743">
          <cell r="B743" t="str">
            <v>8.1.7</v>
          </cell>
          <cell r="D743" t="str">
            <v>28.01.17</v>
          </cell>
          <cell r="E743" t="str">
            <v xml:space="preserve">Placa em al. mod. p/Port/Semi-Port - GT+GT </v>
          </cell>
        </row>
        <row r="744">
          <cell r="B744" t="str">
            <v>8.1.8</v>
          </cell>
          <cell r="D744" t="str">
            <v>28.01.18</v>
          </cell>
          <cell r="E744" t="str">
            <v>Placa al. mod. p/Port./Semi GT+AI</v>
          </cell>
        </row>
        <row r="745">
          <cell r="B745" t="str">
            <v>8.1.9</v>
          </cell>
          <cell r="D745" t="str">
            <v>28.03.01</v>
          </cell>
          <cell r="E745" t="str">
            <v>Sinaliz.hor. res.alquid. + bor.clor.</v>
          </cell>
        </row>
        <row r="746">
          <cell r="B746" t="str">
            <v>8.1.10</v>
          </cell>
          <cell r="D746" t="str">
            <v>28.03.02</v>
          </cell>
          <cell r="E746" t="str">
            <v xml:space="preserve">Sinaliz.hor. c/resina vinilica ou acrilica </v>
          </cell>
        </row>
        <row r="747">
          <cell r="B747" t="str">
            <v>8.1.11</v>
          </cell>
          <cell r="D747" t="str">
            <v>28.03.03</v>
          </cell>
          <cell r="E747" t="str">
            <v xml:space="preserve">Sinaliz.hor. com termoplast. Hot-spray </v>
          </cell>
        </row>
        <row r="748">
          <cell r="B748" t="str">
            <v>8.1.12</v>
          </cell>
          <cell r="D748" t="str">
            <v>28.03.04</v>
          </cell>
          <cell r="E748" t="str">
            <v xml:space="preserve">Sinaliz.hor. c/termoplast.spray- c/visib </v>
          </cell>
        </row>
        <row r="749">
          <cell r="B749" t="str">
            <v>8.1.13</v>
          </cell>
          <cell r="D749" t="str">
            <v>28.03.05</v>
          </cell>
          <cell r="E749" t="str">
            <v>Sinaliz. hor. c/termoplast estrudado</v>
          </cell>
        </row>
        <row r="750">
          <cell r="B750" t="str">
            <v>8.1.14</v>
          </cell>
          <cell r="D750" t="str">
            <v>28.03.06</v>
          </cell>
          <cell r="E750" t="str">
            <v>Sinaliz. hor tinta para pouco trafego</v>
          </cell>
        </row>
        <row r="751">
          <cell r="B751" t="str">
            <v>8.1.15</v>
          </cell>
          <cell r="D751" t="str">
            <v>28.03.07</v>
          </cell>
          <cell r="E751" t="str">
            <v>Sinaliz. horiz. acril.base de água</v>
          </cell>
        </row>
        <row r="752">
          <cell r="B752" t="str">
            <v>8.1.16</v>
          </cell>
          <cell r="D752" t="str">
            <v>28.03.08</v>
          </cell>
          <cell r="E752" t="str">
            <v>Sinaliz. horiz. acril. base água c/visibead</v>
          </cell>
        </row>
        <row r="753">
          <cell r="B753" t="str">
            <v>8.1.17</v>
          </cell>
          <cell r="D753" t="str">
            <v>28.03.09</v>
          </cell>
          <cell r="E753" t="str">
            <v xml:space="preserve">Tacha c/elem refl. vidro esp.lap. monod. </v>
          </cell>
        </row>
        <row r="754">
          <cell r="B754" t="str">
            <v>8.1.18</v>
          </cell>
          <cell r="D754" t="str">
            <v>28.03.09.01</v>
          </cell>
          <cell r="E754" t="str">
            <v>Tacha c/elem refl. vidro esp.lap.bidir.</v>
          </cell>
        </row>
        <row r="755">
          <cell r="B755" t="str">
            <v>8.1.19</v>
          </cell>
          <cell r="D755" t="str">
            <v>28.03.10</v>
          </cell>
          <cell r="E755" t="str">
            <v xml:space="preserve">Tachão mini refl. vidro esp.lap.monod. </v>
          </cell>
        </row>
        <row r="756">
          <cell r="B756" t="str">
            <v>8.1.20</v>
          </cell>
          <cell r="D756" t="str">
            <v>28.03.10.01</v>
          </cell>
          <cell r="E756" t="str">
            <v>Tachão mini refl. vidro esp.lap.bid</v>
          </cell>
        </row>
        <row r="757">
          <cell r="B757" t="str">
            <v>8.1.21</v>
          </cell>
          <cell r="D757" t="str">
            <v>28.03.11</v>
          </cell>
          <cell r="E757" t="str">
            <v xml:space="preserve">Tachão c/elem refl vidro esp.lap.monod. </v>
          </cell>
        </row>
        <row r="758">
          <cell r="B758" t="str">
            <v>8.1.22</v>
          </cell>
          <cell r="D758" t="str">
            <v>28.03.12</v>
          </cell>
          <cell r="E758" t="str">
            <v xml:space="preserve">Tachão c/elem refl. vidro esp.lap bidirec. </v>
          </cell>
        </row>
        <row r="759">
          <cell r="B759" t="str">
            <v>8.1.23</v>
          </cell>
          <cell r="D759" t="str">
            <v>28.03.13</v>
          </cell>
          <cell r="E759" t="str">
            <v>Tacha c/elem refl de plastico monod.</v>
          </cell>
        </row>
        <row r="760">
          <cell r="B760" t="str">
            <v>8.1.24</v>
          </cell>
          <cell r="D760" t="str">
            <v>28.03.14</v>
          </cell>
          <cell r="E760" t="str">
            <v>Tacha c/elem refl de plastico bidirec.</v>
          </cell>
        </row>
        <row r="761">
          <cell r="B761" t="str">
            <v>8.1.25</v>
          </cell>
          <cell r="D761" t="str">
            <v>28.03.15</v>
          </cell>
          <cell r="E761" t="str">
            <v xml:space="preserve">Tacha c/elem refl prism.monodirec. </v>
          </cell>
        </row>
        <row r="762">
          <cell r="B762" t="str">
            <v>8.1.26</v>
          </cell>
          <cell r="D762" t="str">
            <v>28.03.16</v>
          </cell>
          <cell r="E762" t="str">
            <v xml:space="preserve">Tacha c/elem refl prism. bidirec. </v>
          </cell>
        </row>
        <row r="763">
          <cell r="B763" t="str">
            <v>8.1.27</v>
          </cell>
          <cell r="D763" t="str">
            <v>28.04.01</v>
          </cell>
          <cell r="E763" t="str">
            <v>Balizador de solo</v>
          </cell>
        </row>
        <row r="764">
          <cell r="B764" t="str">
            <v>8.1.28</v>
          </cell>
          <cell r="D764" t="str">
            <v>28.04.05</v>
          </cell>
          <cell r="E764" t="str">
            <v xml:space="preserve">Barreira plast. bicolor 1000x 500x500mm </v>
          </cell>
        </row>
        <row r="765">
          <cell r="B765" t="str">
            <v>8.1.29</v>
          </cell>
          <cell r="D765" t="str">
            <v>28.04.06</v>
          </cell>
          <cell r="E765" t="str">
            <v>Cilindro Canalizador de trafego</v>
          </cell>
        </row>
        <row r="766">
          <cell r="B766" t="str">
            <v>8.1.30</v>
          </cell>
          <cell r="D766" t="str">
            <v>28.04.07</v>
          </cell>
          <cell r="E766" t="str">
            <v>Balizador cilindrico GT</v>
          </cell>
        </row>
        <row r="767">
          <cell r="B767" t="str">
            <v>8.1.31</v>
          </cell>
          <cell r="D767" t="str">
            <v>28.04.08</v>
          </cell>
          <cell r="E767" t="str">
            <v xml:space="preserve">Balizador cilindrico AI </v>
          </cell>
        </row>
        <row r="768">
          <cell r="B768" t="str">
            <v>8.1.32</v>
          </cell>
          <cell r="D768" t="str">
            <v>28.04.09</v>
          </cell>
          <cell r="E768" t="str">
            <v>Baia proteção simples</v>
          </cell>
        </row>
        <row r="769">
          <cell r="B769" t="str">
            <v>8.1.33</v>
          </cell>
          <cell r="D769" t="str">
            <v>28.04.10</v>
          </cell>
          <cell r="E769" t="str">
            <v>Baia proteção duplo</v>
          </cell>
        </row>
        <row r="770">
          <cell r="B770" t="str">
            <v>8.1.34</v>
          </cell>
          <cell r="D770" t="str">
            <v>28.04.11</v>
          </cell>
          <cell r="E770" t="str">
            <v>Baia proteção master</v>
          </cell>
        </row>
        <row r="771">
          <cell r="B771" t="str">
            <v>8.1.35</v>
          </cell>
          <cell r="D771" t="str">
            <v xml:space="preserve">28.04.12 </v>
          </cell>
          <cell r="E771" t="str">
            <v xml:space="preserve">Lamela ant.fixada em barr.N.Jersey h=0,60m </v>
          </cell>
        </row>
        <row r="772">
          <cell r="B772" t="str">
            <v>8.1.36</v>
          </cell>
          <cell r="D772" t="str">
            <v>28.04.13</v>
          </cell>
          <cell r="E772" t="str">
            <v xml:space="preserve">Lamela ant.fixada em barr.N.Jersey h=0,80m </v>
          </cell>
        </row>
        <row r="773">
          <cell r="B773" t="str">
            <v>8.1.37</v>
          </cell>
          <cell r="D773" t="str">
            <v>28.04.14</v>
          </cell>
          <cell r="E773" t="str">
            <v>Lamela ant.fixada em defensa h=0,80m</v>
          </cell>
        </row>
        <row r="774">
          <cell r="B774" t="str">
            <v>8.1.38</v>
          </cell>
          <cell r="D774" t="str">
            <v>28.05.01</v>
          </cell>
          <cell r="E774" t="str">
            <v xml:space="preserve">Defensa -maleável simples </v>
          </cell>
        </row>
        <row r="775">
          <cell r="B775" t="str">
            <v>8.1.39</v>
          </cell>
          <cell r="D775" t="str">
            <v>28.05.02</v>
          </cell>
          <cell r="E775" t="str">
            <v xml:space="preserve">Defensa -maleável duplo </v>
          </cell>
        </row>
        <row r="776">
          <cell r="B776" t="str">
            <v>8.1.40</v>
          </cell>
          <cell r="D776" t="str">
            <v>28.05.03</v>
          </cell>
          <cell r="E776" t="str">
            <v>Defensa -maleável simples - implantação</v>
          </cell>
        </row>
        <row r="777">
          <cell r="B777" t="str">
            <v>8.1.41</v>
          </cell>
          <cell r="D777" t="str">
            <v>28.05.04</v>
          </cell>
          <cell r="E777" t="str">
            <v>Defensa -maleável duplo - implantação</v>
          </cell>
        </row>
        <row r="778">
          <cell r="B778" t="str">
            <v>8.1.42</v>
          </cell>
          <cell r="D778" t="str">
            <v>28.05.05</v>
          </cell>
          <cell r="E778" t="str">
            <v xml:space="preserve">Defensa -semi-maleável simples - fornecim. </v>
          </cell>
        </row>
        <row r="779">
          <cell r="B779" t="str">
            <v>8.1.43</v>
          </cell>
          <cell r="D779" t="str">
            <v>28.05.06</v>
          </cell>
          <cell r="E779" t="str">
            <v xml:space="preserve">Defensa -semi-maleável simples - instalação </v>
          </cell>
        </row>
        <row r="780">
          <cell r="B780" t="str">
            <v>8.1.44</v>
          </cell>
          <cell r="D780" t="str">
            <v>28.06.01</v>
          </cell>
          <cell r="E780" t="str">
            <v xml:space="preserve">G.c.intransponível tipo I - des. 5289 </v>
          </cell>
        </row>
        <row r="781">
          <cell r="B781" t="str">
            <v>8.1.45</v>
          </cell>
          <cell r="D781" t="str">
            <v>28.06.02</v>
          </cell>
          <cell r="E781" t="str">
            <v xml:space="preserve">G.c.intransponível tipo II - des. 5307 </v>
          </cell>
        </row>
        <row r="782">
          <cell r="B782" t="str">
            <v>8.1.46</v>
          </cell>
          <cell r="D782" t="str">
            <v>28.06.03</v>
          </cell>
          <cell r="E782" t="str">
            <v>G.c.de conc. pré passarela - des. 5370</v>
          </cell>
        </row>
        <row r="783">
          <cell r="B783" t="str">
            <v>8.1.47</v>
          </cell>
          <cell r="D783" t="str">
            <v>28.06.04</v>
          </cell>
          <cell r="E783" t="str">
            <v xml:space="preserve">Barreira de segurança tipo New Jersey - des. 5396 </v>
          </cell>
        </row>
        <row r="784">
          <cell r="B784" t="str">
            <v>8.1.48</v>
          </cell>
          <cell r="D784" t="str">
            <v>28.06.05</v>
          </cell>
          <cell r="E784" t="str">
            <v xml:space="preserve">Barreira double face New Jersey des 5514 </v>
          </cell>
        </row>
        <row r="785">
          <cell r="B785" t="str">
            <v>8.1.49</v>
          </cell>
          <cell r="D785" t="str">
            <v>28.06.06</v>
          </cell>
          <cell r="E785" t="str">
            <v xml:space="preserve">Barreira double face New Jersey O.A.E.des 5464 </v>
          </cell>
        </row>
        <row r="786">
          <cell r="B786" t="str">
            <v>8.1.50</v>
          </cell>
          <cell r="D786" t="str">
            <v>28.06.07</v>
          </cell>
          <cell r="E786" t="str">
            <v xml:space="preserve">Barreira double face New Jersey des 5465 </v>
          </cell>
        </row>
        <row r="787">
          <cell r="B787" t="str">
            <v>8.1.51</v>
          </cell>
          <cell r="D787" t="str">
            <v>28.06.08</v>
          </cell>
          <cell r="E787" t="str">
            <v xml:space="preserve">Barreira com passeio p/ O.A.E. - des 5397 </v>
          </cell>
        </row>
        <row r="788">
          <cell r="B788" t="str">
            <v>8.1.52</v>
          </cell>
          <cell r="D788" t="str">
            <v>28.06.09</v>
          </cell>
          <cell r="E788" t="str">
            <v xml:space="preserve">Barreira New-Jersey extrudada </v>
          </cell>
        </row>
        <row r="789">
          <cell r="B789" t="str">
            <v>8.1.53</v>
          </cell>
          <cell r="D789" t="str">
            <v>28.06.10</v>
          </cell>
          <cell r="E789" t="str">
            <v xml:space="preserve">Suporte madeira tratada 0,10 x 0,10m </v>
          </cell>
        </row>
        <row r="790">
          <cell r="B790" t="str">
            <v>8.1.54</v>
          </cell>
          <cell r="D790" t="str">
            <v>28.06.11</v>
          </cell>
          <cell r="E790" t="str">
            <v xml:space="preserve">Suporte de perfil metálico galvanizado </v>
          </cell>
        </row>
        <row r="791">
          <cell r="B791" t="str">
            <v>8.1.55</v>
          </cell>
          <cell r="D791" t="str">
            <v>28.06.12</v>
          </cell>
          <cell r="E791" t="str">
            <v xml:space="preserve">Suporte de tubo galvanizado d= 2 1/2" </v>
          </cell>
        </row>
        <row r="792">
          <cell r="B792" t="str">
            <v>8.1.56</v>
          </cell>
          <cell r="D792" t="str">
            <v>28.07.01</v>
          </cell>
          <cell r="E792" t="str">
            <v xml:space="preserve">Broca de concreto armado D=20,00cm </v>
          </cell>
        </row>
        <row r="793">
          <cell r="B793" t="str">
            <v>8.1.57</v>
          </cell>
          <cell r="D793" t="str">
            <v>28.07.02</v>
          </cell>
          <cell r="E793" t="str">
            <v xml:space="preserve">Broca de concreto armado D=25,00cm </v>
          </cell>
        </row>
        <row r="794">
          <cell r="B794" t="str">
            <v>8.1.58</v>
          </cell>
          <cell r="D794" t="str">
            <v>28.07.03</v>
          </cell>
          <cell r="E794" t="str">
            <v>Broca de concreto armado D=15,00cm</v>
          </cell>
        </row>
        <row r="795">
          <cell r="B795" t="str">
            <v>8.1.59</v>
          </cell>
          <cell r="D795" t="str">
            <v>28.07.04</v>
          </cell>
          <cell r="E795" t="str">
            <v xml:space="preserve">Placa institucional </v>
          </cell>
        </row>
        <row r="796">
          <cell r="B796" t="str">
            <v>8.1.60</v>
          </cell>
          <cell r="D796" t="str">
            <v>28.07.05</v>
          </cell>
          <cell r="E796" t="str">
            <v xml:space="preserve">Manut placa instit. </v>
          </cell>
        </row>
        <row r="798">
          <cell r="B798" t="str">
            <v>Cód. Colinas</v>
          </cell>
          <cell r="D798" t="str">
            <v>Código</v>
          </cell>
          <cell r="E798" t="str">
            <v>Serviços</v>
          </cell>
        </row>
        <row r="801">
          <cell r="D801" t="str">
            <v>FASE 30 - SERVIÇO DE PROTEÇÂO AO MEIO AMBIENTE</v>
          </cell>
        </row>
        <row r="802">
          <cell r="B802" t="str">
            <v>9.1.1</v>
          </cell>
          <cell r="D802" t="str">
            <v>30.01.01</v>
          </cell>
          <cell r="E802" t="str">
            <v>Grama placa s/adubo</v>
          </cell>
        </row>
        <row r="803">
          <cell r="B803" t="str">
            <v>9.1.2</v>
          </cell>
          <cell r="D803" t="str">
            <v>30.01.02</v>
          </cell>
          <cell r="E803" t="str">
            <v>Grama placa c/adubo</v>
          </cell>
        </row>
        <row r="804">
          <cell r="B804" t="str">
            <v>9.1.3</v>
          </cell>
          <cell r="D804" t="str">
            <v>30.01.03</v>
          </cell>
          <cell r="E804" t="str">
            <v>Grama muda s/adubo</v>
          </cell>
        </row>
        <row r="805">
          <cell r="B805" t="str">
            <v>9.1.4</v>
          </cell>
          <cell r="D805" t="str">
            <v>30.01.04</v>
          </cell>
          <cell r="E805" t="str">
            <v>Grama muda c/adubo</v>
          </cell>
        </row>
        <row r="806">
          <cell r="B806" t="str">
            <v>9.1.5</v>
          </cell>
          <cell r="D806" t="str">
            <v>30.01.05</v>
          </cell>
          <cell r="E806" t="str">
            <v>Plant. Semen. s/adubo</v>
          </cell>
        </row>
        <row r="807">
          <cell r="B807" t="str">
            <v>9.1.6</v>
          </cell>
          <cell r="D807" t="str">
            <v>30.01.06</v>
          </cell>
          <cell r="E807" t="str">
            <v>Plant. Semen. c/adubo</v>
          </cell>
        </row>
        <row r="808">
          <cell r="B808" t="str">
            <v>9.1.7</v>
          </cell>
          <cell r="D808" t="str">
            <v>30.01.07</v>
          </cell>
          <cell r="E808" t="str">
            <v>Hidrossemeadura</v>
          </cell>
        </row>
        <row r="809">
          <cell r="B809" t="str">
            <v>9.1.8</v>
          </cell>
          <cell r="D809" t="str">
            <v>30.01.08</v>
          </cell>
          <cell r="E809" t="str">
            <v>Irrig. Revest. Vegetal</v>
          </cell>
        </row>
        <row r="810">
          <cell r="B810" t="str">
            <v>9.1.9</v>
          </cell>
          <cell r="D810" t="str">
            <v>30.01.21</v>
          </cell>
          <cell r="E810" t="str">
            <v xml:space="preserve">Plantio de arbustos </v>
          </cell>
        </row>
        <row r="811">
          <cell r="B811" t="str">
            <v>9.1.10</v>
          </cell>
          <cell r="D811" t="str">
            <v>30.01.22</v>
          </cell>
          <cell r="E811" t="str">
            <v>Plantio de arvores</v>
          </cell>
        </row>
        <row r="812">
          <cell r="B812" t="str">
            <v>9.1.11</v>
          </cell>
          <cell r="D812" t="str">
            <v>30.01.30</v>
          </cell>
          <cell r="E812" t="str">
            <v xml:space="preserve">Plant gram sem c adu. </v>
          </cell>
        </row>
        <row r="813">
          <cell r="B813" t="str">
            <v>9.1.12</v>
          </cell>
          <cell r="D813" t="str">
            <v>30.02.02</v>
          </cell>
          <cell r="E813" t="str">
            <v xml:space="preserve">Alambrado com tela de arame galv., mourao de conc, </v>
          </cell>
        </row>
        <row r="815">
          <cell r="B815" t="str">
            <v>Cód. Colinas</v>
          </cell>
          <cell r="D815" t="str">
            <v>Código</v>
          </cell>
          <cell r="E815" t="str">
            <v>Serviços</v>
          </cell>
        </row>
        <row r="818">
          <cell r="D818" t="str">
            <v>FASE 31 - CONSERVAÇÃO DE ROTINA</v>
          </cell>
        </row>
        <row r="819">
          <cell r="B819" t="str">
            <v>10.1.1</v>
          </cell>
          <cell r="D819" t="str">
            <v>31.01.01</v>
          </cell>
          <cell r="E819" t="str">
            <v>Remendo pre-mist. Quente</v>
          </cell>
        </row>
        <row r="820">
          <cell r="B820" t="str">
            <v>10.1.2</v>
          </cell>
          <cell r="D820" t="str">
            <v>31.01.02</v>
          </cell>
          <cell r="E820" t="str">
            <v>Remendo pre-mist. Frio</v>
          </cell>
        </row>
        <row r="821">
          <cell r="B821" t="str">
            <v>10.1.3</v>
          </cell>
          <cell r="D821" t="str">
            <v>31.01.03</v>
          </cell>
          <cell r="E821" t="str">
            <v>Reparo em pav. Tapa buraco</v>
          </cell>
        </row>
        <row r="822">
          <cell r="B822" t="str">
            <v>10.1.4</v>
          </cell>
          <cell r="D822" t="str">
            <v>31.01.04</v>
          </cell>
          <cell r="E822" t="str">
            <v>Reparo de base brita graduada</v>
          </cell>
        </row>
        <row r="823">
          <cell r="B823" t="str">
            <v>10.1.5</v>
          </cell>
          <cell r="D823" t="str">
            <v>31.01.05</v>
          </cell>
          <cell r="E823" t="str">
            <v>Selagem de trinca</v>
          </cell>
        </row>
        <row r="824">
          <cell r="B824" t="str">
            <v>10.1.6</v>
          </cell>
          <cell r="D824" t="str">
            <v>31.01.06</v>
          </cell>
          <cell r="E824" t="str">
            <v>Reparo de concreto portland</v>
          </cell>
        </row>
        <row r="825">
          <cell r="B825" t="str">
            <v>10.1.7</v>
          </cell>
          <cell r="D825" t="str">
            <v>31.01.07</v>
          </cell>
          <cell r="E825" t="str">
            <v xml:space="preserve">Repos. Ver. Prim. Pista </v>
          </cell>
        </row>
        <row r="826">
          <cell r="B826" t="str">
            <v>10.1.8</v>
          </cell>
          <cell r="D826" t="str">
            <v>31.01.08</v>
          </cell>
          <cell r="E826" t="str">
            <v>Repos. Ver. Prim. Acost.</v>
          </cell>
        </row>
        <row r="827">
          <cell r="B827" t="str">
            <v>10.1.9</v>
          </cell>
          <cell r="D827" t="str">
            <v>31.01.09</v>
          </cell>
          <cell r="E827" t="str">
            <v xml:space="preserve">Reconformação de plataforma </v>
          </cell>
        </row>
        <row r="828">
          <cell r="B828" t="str">
            <v>10.1.10</v>
          </cell>
          <cell r="D828" t="str">
            <v>31.01.10</v>
          </cell>
          <cell r="E828" t="str">
            <v xml:space="preserve">Reconformação de acostamento </v>
          </cell>
        </row>
        <row r="829">
          <cell r="B829" t="str">
            <v>10.1.11</v>
          </cell>
          <cell r="D829" t="str">
            <v>31.02.01</v>
          </cell>
          <cell r="E829" t="str">
            <v>Plantio de grama em placa sem adubo</v>
          </cell>
        </row>
        <row r="830">
          <cell r="B830" t="str">
            <v>10.1.12</v>
          </cell>
          <cell r="D830" t="str">
            <v>31.02.02</v>
          </cell>
          <cell r="E830" t="str">
            <v>Plantio de grama em placa com adubo</v>
          </cell>
        </row>
        <row r="831">
          <cell r="B831" t="str">
            <v>10.1.13</v>
          </cell>
          <cell r="D831" t="str">
            <v>31.02.03</v>
          </cell>
          <cell r="E831" t="str">
            <v>Roçada manual</v>
          </cell>
        </row>
        <row r="832">
          <cell r="B832" t="str">
            <v>10.1.14</v>
          </cell>
          <cell r="D832" t="str">
            <v>31.02.04</v>
          </cell>
          <cell r="E832" t="str">
            <v xml:space="preserve">Roçada mecânica </v>
          </cell>
        </row>
        <row r="833">
          <cell r="B833" t="str">
            <v>10.1.15</v>
          </cell>
          <cell r="D833" t="str">
            <v>31.02.05</v>
          </cell>
          <cell r="E833" t="str">
            <v>Capina manual</v>
          </cell>
        </row>
        <row r="834">
          <cell r="B834" t="str">
            <v>10.1.16</v>
          </cell>
          <cell r="D834" t="str">
            <v>31.02.06</v>
          </cell>
          <cell r="E834" t="str">
            <v>Capina química</v>
          </cell>
        </row>
        <row r="835">
          <cell r="B835" t="str">
            <v>10.1.17</v>
          </cell>
          <cell r="D835" t="str">
            <v>31.02.07</v>
          </cell>
          <cell r="E835" t="str">
            <v>Conservação manual de aceiro</v>
          </cell>
        </row>
        <row r="836">
          <cell r="B836" t="str">
            <v>10.1.18</v>
          </cell>
          <cell r="D836" t="str">
            <v>31.02.08</v>
          </cell>
          <cell r="E836" t="str">
            <v>Despraguejamento manual de gramado</v>
          </cell>
        </row>
        <row r="837">
          <cell r="B837" t="str">
            <v>10.1.19</v>
          </cell>
          <cell r="D837" t="str">
            <v>31.02.09</v>
          </cell>
          <cell r="E837" t="str">
            <v>Remoção lixo entulho</v>
          </cell>
        </row>
        <row r="838">
          <cell r="B838" t="str">
            <v>10.1.20</v>
          </cell>
          <cell r="D838" t="str">
            <v>31.03.01</v>
          </cell>
          <cell r="E838" t="str">
            <v>Reparo total de cerca</v>
          </cell>
        </row>
        <row r="839">
          <cell r="B839" t="str">
            <v>10.1.21</v>
          </cell>
          <cell r="D839" t="str">
            <v>31.03.02</v>
          </cell>
          <cell r="E839" t="str">
            <v>Reparo parcial de cerca - mourão</v>
          </cell>
        </row>
        <row r="840">
          <cell r="B840" t="str">
            <v>10.1.22</v>
          </cell>
          <cell r="D840" t="str">
            <v>31.03.03</v>
          </cell>
          <cell r="E840" t="str">
            <v>Reparo parcial de cerca - arame</v>
          </cell>
        </row>
        <row r="841">
          <cell r="B841" t="str">
            <v>10.1.23</v>
          </cell>
          <cell r="D841" t="str">
            <v>31.04.01</v>
          </cell>
          <cell r="E841" t="str">
            <v>Recomposição manual de aterro</v>
          </cell>
        </row>
        <row r="842">
          <cell r="B842" t="str">
            <v>10.1.24</v>
          </cell>
          <cell r="D842" t="str">
            <v>31.04.02</v>
          </cell>
          <cell r="E842" t="str">
            <v>Recomposição mecânica de aterro</v>
          </cell>
        </row>
        <row r="843">
          <cell r="B843" t="str">
            <v>10.1.25</v>
          </cell>
          <cell r="D843" t="str">
            <v>31.04.03</v>
          </cell>
          <cell r="E843" t="str">
            <v xml:space="preserve">Remoção manual de barreira </v>
          </cell>
        </row>
        <row r="844">
          <cell r="B844" t="str">
            <v>10.1.26</v>
          </cell>
          <cell r="D844" t="str">
            <v>31.04.04</v>
          </cell>
          <cell r="E844" t="str">
            <v>Remoção mecânica de barreira</v>
          </cell>
        </row>
        <row r="845">
          <cell r="B845" t="str">
            <v>10.1.27</v>
          </cell>
          <cell r="D845" t="str">
            <v>31.05.01</v>
          </cell>
          <cell r="E845" t="str">
            <v>Limpeza de drenagem da plataforma</v>
          </cell>
        </row>
        <row r="846">
          <cell r="B846" t="str">
            <v>10.1.28</v>
          </cell>
          <cell r="D846" t="str">
            <v>31.05.02</v>
          </cell>
          <cell r="E846" t="str">
            <v>Limpeza de drenagem fora da plataforma</v>
          </cell>
        </row>
        <row r="847">
          <cell r="B847" t="str">
            <v>10.1.29</v>
          </cell>
          <cell r="D847" t="str">
            <v>31.05.03</v>
          </cell>
          <cell r="E847" t="str">
            <v>Limpeza de bueiros diametro até 60cm</v>
          </cell>
        </row>
        <row r="848">
          <cell r="B848" t="str">
            <v>10.1.30</v>
          </cell>
          <cell r="D848" t="str">
            <v>31.05.04</v>
          </cell>
          <cell r="E848" t="str">
            <v>Limpeza de bueiros diametro até 80cm</v>
          </cell>
        </row>
        <row r="849">
          <cell r="B849" t="str">
            <v>10.1.31</v>
          </cell>
          <cell r="D849" t="str">
            <v>31.05.05</v>
          </cell>
          <cell r="E849" t="str">
            <v>Limpeza de bueiros diametro até 100cm</v>
          </cell>
        </row>
        <row r="850">
          <cell r="B850" t="str">
            <v>10.1.32</v>
          </cell>
          <cell r="D850" t="str">
            <v>31.05.06</v>
          </cell>
          <cell r="E850" t="str">
            <v>Limpeza de bueiros diametro até 120cm</v>
          </cell>
        </row>
        <row r="851">
          <cell r="B851" t="str">
            <v>10.1.33</v>
          </cell>
          <cell r="D851" t="str">
            <v>31.05.07</v>
          </cell>
          <cell r="E851" t="str">
            <v>Limpeza de bueiros diametro até 150cm</v>
          </cell>
        </row>
        <row r="852">
          <cell r="B852" t="str">
            <v>10.1.34</v>
          </cell>
          <cell r="D852" t="str">
            <v>31.05.08</v>
          </cell>
          <cell r="E852" t="str">
            <v>Limpeza de galeria</v>
          </cell>
        </row>
        <row r="853">
          <cell r="B853" t="str">
            <v>10.1.35</v>
          </cell>
          <cell r="D853" t="str">
            <v>31.05.09</v>
          </cell>
          <cell r="E853" t="str">
            <v>Reparo drenagem superficial de concreto</v>
          </cell>
        </row>
        <row r="854">
          <cell r="B854" t="str">
            <v>10.1.36</v>
          </cell>
          <cell r="D854" t="str">
            <v>31.05.10</v>
          </cell>
          <cell r="E854" t="str">
            <v>Demolição de concreto simples</v>
          </cell>
        </row>
        <row r="855">
          <cell r="B855" t="str">
            <v>10.1.37</v>
          </cell>
          <cell r="D855" t="str">
            <v>31.05.11</v>
          </cell>
          <cell r="E855" t="str">
            <v xml:space="preserve">Demolição de concreto Armado </v>
          </cell>
        </row>
        <row r="856">
          <cell r="B856" t="str">
            <v>10.1.38</v>
          </cell>
          <cell r="D856" t="str">
            <v>31.05.12</v>
          </cell>
          <cell r="E856" t="str">
            <v>Demolição e retirada de guarda-corpo</v>
          </cell>
        </row>
        <row r="857">
          <cell r="B857" t="str">
            <v>10.1.39</v>
          </cell>
          <cell r="D857" t="str">
            <v>31.06.01</v>
          </cell>
          <cell r="E857" t="str">
            <v>Limpeza de placa</v>
          </cell>
        </row>
        <row r="858">
          <cell r="B858" t="str">
            <v>10.1.40</v>
          </cell>
          <cell r="D858" t="str">
            <v>31.06.02</v>
          </cell>
          <cell r="E858" t="str">
            <v>Substituição de placa</v>
          </cell>
        </row>
        <row r="859">
          <cell r="B859" t="str">
            <v>10.1.41</v>
          </cell>
          <cell r="D859" t="str">
            <v>31.06.03</v>
          </cell>
          <cell r="E859" t="str">
            <v>Fornec. de placa de aco FP+GT</v>
          </cell>
        </row>
        <row r="860">
          <cell r="B860" t="str">
            <v>10.1.42</v>
          </cell>
          <cell r="D860" t="str">
            <v>31.06.05</v>
          </cell>
          <cell r="E860" t="str">
            <v>Placa de alumínio GT+GT</v>
          </cell>
        </row>
        <row r="861">
          <cell r="B861" t="str">
            <v>10.1.43</v>
          </cell>
          <cell r="D861" t="str">
            <v>31.06.06</v>
          </cell>
          <cell r="E861" t="str">
            <v>Suporte madeira tratada 0,10 x 0,10m</v>
          </cell>
        </row>
        <row r="862">
          <cell r="B862" t="str">
            <v>10.1.44</v>
          </cell>
          <cell r="D862" t="str">
            <v>31.06.07</v>
          </cell>
          <cell r="E862" t="str">
            <v>Suporte de perfil metálico galvanizado</v>
          </cell>
        </row>
        <row r="863">
          <cell r="B863" t="str">
            <v>10.1.45</v>
          </cell>
          <cell r="D863" t="str">
            <v>31.06.08</v>
          </cell>
          <cell r="E863" t="str">
            <v>Suporte de tubo galvanizado d=2 1/2"</v>
          </cell>
        </row>
        <row r="864">
          <cell r="B864" t="str">
            <v>10.1.46</v>
          </cell>
          <cell r="D864" t="str">
            <v>31.06.09</v>
          </cell>
          <cell r="E864" t="str">
            <v>Limpeza tacha refletiva mono/bidirecional</v>
          </cell>
        </row>
        <row r="865">
          <cell r="B865" t="str">
            <v>10.1.47</v>
          </cell>
          <cell r="D865" t="str">
            <v>31.06.10</v>
          </cell>
          <cell r="E865" t="str">
            <v>Pintura de caiação 2 demãos</v>
          </cell>
        </row>
        <row r="866">
          <cell r="B866" t="str">
            <v>10.1.48</v>
          </cell>
          <cell r="D866" t="str">
            <v>31.07.01</v>
          </cell>
          <cell r="E866" t="str">
            <v>Substituição de defensa semi-maleável sem mat.</v>
          </cell>
        </row>
        <row r="867">
          <cell r="B867" t="str">
            <v>10.1.49</v>
          </cell>
          <cell r="D867" t="str">
            <v>31.07.02</v>
          </cell>
          <cell r="E867" t="str">
            <v>Defensa semi-maleável - fornecimento</v>
          </cell>
        </row>
        <row r="868">
          <cell r="B868" t="str">
            <v>10.1.50</v>
          </cell>
          <cell r="D868" t="str">
            <v>31.07.03</v>
          </cell>
          <cell r="E868" t="str">
            <v>Defensa semi-maleável - Instalação</v>
          </cell>
        </row>
        <row r="869">
          <cell r="B869" t="str">
            <v>10.1.51</v>
          </cell>
          <cell r="D869" t="str">
            <v>31.07.04</v>
          </cell>
          <cell r="E869" t="str">
            <v>Reparo de guarda corpo metálico</v>
          </cell>
        </row>
        <row r="870">
          <cell r="B870" t="str">
            <v>10.1.52</v>
          </cell>
          <cell r="D870" t="str">
            <v>31.08.01</v>
          </cell>
          <cell r="E870" t="str">
            <v>Limpeza superficial concreto</v>
          </cell>
        </row>
        <row r="871">
          <cell r="B871" t="str">
            <v>10.1.53</v>
          </cell>
          <cell r="D871" t="str">
            <v>31.08.02</v>
          </cell>
          <cell r="E871" t="str">
            <v>Alvenaria de 1 tijolo</v>
          </cell>
        </row>
        <row r="872">
          <cell r="B872" t="str">
            <v>10.1.54</v>
          </cell>
          <cell r="D872" t="str">
            <v>31.08.03</v>
          </cell>
          <cell r="E872" t="str">
            <v xml:space="preserve">Recolhimento de animais </v>
          </cell>
        </row>
        <row r="873">
          <cell r="B873" t="str">
            <v>10.1.55</v>
          </cell>
          <cell r="D873" t="str">
            <v>31.08.07</v>
          </cell>
          <cell r="E873" t="str">
            <v>Equipe para serviços conservação</v>
          </cell>
        </row>
        <row r="874">
          <cell r="B874" t="str">
            <v>10.1.56</v>
          </cell>
          <cell r="D874" t="str">
            <v>31.08.08</v>
          </cell>
          <cell r="E874" t="str">
            <v>Transporte de pessoal</v>
          </cell>
        </row>
        <row r="875">
          <cell r="B875" t="str">
            <v>10.1.57</v>
          </cell>
          <cell r="D875" t="str">
            <v>31.08.09</v>
          </cell>
          <cell r="E875" t="str">
            <v>Pintura latex acrílica</v>
          </cell>
        </row>
        <row r="876">
          <cell r="B876" t="str">
            <v>10.1.58</v>
          </cell>
          <cell r="D876" t="str">
            <v>31.09.01</v>
          </cell>
          <cell r="E876" t="str">
            <v>Guia concreto Fck 15 Mpa</v>
          </cell>
        </row>
        <row r="877">
          <cell r="B877" t="str">
            <v>10.1.59</v>
          </cell>
          <cell r="D877" t="str">
            <v>31.09.02</v>
          </cell>
          <cell r="E877" t="str">
            <v>Sarjeta concreto Fck 15 Mpa</v>
          </cell>
        </row>
        <row r="879">
          <cell r="B879" t="str">
            <v>Cód. Colinas</v>
          </cell>
          <cell r="D879" t="str">
            <v>Código</v>
          </cell>
          <cell r="E879" t="str">
            <v>Serviços</v>
          </cell>
        </row>
        <row r="882">
          <cell r="D882" t="str">
            <v>FASE 32 - CONSERVAÇÃO ESPECIAL</v>
          </cell>
        </row>
        <row r="883">
          <cell r="B883" t="str">
            <v>11.1.1</v>
          </cell>
          <cell r="D883" t="str">
            <v>32.01.01</v>
          </cell>
          <cell r="E883" t="str">
            <v>Reforço de sub-leito - Escavação</v>
          </cell>
        </row>
        <row r="884">
          <cell r="B884" t="str">
            <v>11.1.2</v>
          </cell>
          <cell r="D884" t="str">
            <v>32.01.02</v>
          </cell>
          <cell r="E884" t="str">
            <v>Reforço de sub-leito - compactação</v>
          </cell>
        </row>
        <row r="885">
          <cell r="B885" t="str">
            <v>11.1.3</v>
          </cell>
          <cell r="D885" t="str">
            <v>32.01.03</v>
          </cell>
          <cell r="E885" t="str">
            <v xml:space="preserve">Preparo e melhoramento sub-leito </v>
          </cell>
        </row>
        <row r="886">
          <cell r="B886" t="str">
            <v>11.1.4</v>
          </cell>
          <cell r="D886" t="str">
            <v>32.01.05</v>
          </cell>
          <cell r="E886" t="str">
            <v>Sub-base ou base brita grad. simples</v>
          </cell>
        </row>
        <row r="887">
          <cell r="B887" t="str">
            <v>11.1.5</v>
          </cell>
          <cell r="D887" t="str">
            <v>32.01.06</v>
          </cell>
          <cell r="E887" t="str">
            <v>Imprimadura bet. impermeabilizante</v>
          </cell>
        </row>
        <row r="888">
          <cell r="B888" t="str">
            <v>11.1.6</v>
          </cell>
          <cell r="D888" t="str">
            <v>32.01.07</v>
          </cell>
          <cell r="E888" t="str">
            <v>Imprimadura betuminosa ligante</v>
          </cell>
        </row>
        <row r="889">
          <cell r="B889" t="str">
            <v>11.1.7</v>
          </cell>
          <cell r="D889" t="str">
            <v>32.01.08</v>
          </cell>
          <cell r="E889" t="str">
            <v>Tratamento superf. c/ lama asfáltica</v>
          </cell>
        </row>
        <row r="890">
          <cell r="B890" t="str">
            <v>11.1.8</v>
          </cell>
          <cell r="D890" t="str">
            <v>32.01.09</v>
          </cell>
          <cell r="E890" t="str">
            <v>Camada de lama asfáltica grossa</v>
          </cell>
        </row>
        <row r="891">
          <cell r="B891" t="str">
            <v>11.1.9</v>
          </cell>
          <cell r="D891" t="str">
            <v>32.01.10.01</v>
          </cell>
          <cell r="E891" t="str">
            <v>Camada de rolamento CBUQ - panos s/DOP</v>
          </cell>
        </row>
        <row r="892">
          <cell r="B892" t="str">
            <v>11.1.10</v>
          </cell>
          <cell r="D892" t="str">
            <v>32.01.11</v>
          </cell>
          <cell r="E892" t="str">
            <v>Camada Base/regularização de pré mist. A frio</v>
          </cell>
        </row>
        <row r="893">
          <cell r="B893" t="str">
            <v>11.1.11</v>
          </cell>
          <cell r="D893" t="str">
            <v>32.01.12</v>
          </cell>
          <cell r="E893" t="str">
            <v>Capa selante Betuminosa</v>
          </cell>
        </row>
        <row r="894">
          <cell r="B894" t="str">
            <v>11.1.12</v>
          </cell>
          <cell r="D894" t="str">
            <v>32.01.13</v>
          </cell>
          <cell r="E894" t="str">
            <v>Fresagem Pavimento</v>
          </cell>
        </row>
        <row r="895">
          <cell r="B895" t="str">
            <v>11.1.13</v>
          </cell>
          <cell r="D895" t="str">
            <v>32.01.14</v>
          </cell>
          <cell r="E895" t="str">
            <v>Imprimadura bet. auxiliar de ligação</v>
          </cell>
        </row>
        <row r="896">
          <cell r="B896" t="str">
            <v>11.1.14</v>
          </cell>
          <cell r="D896" t="str">
            <v>32.01.17</v>
          </cell>
          <cell r="E896" t="str">
            <v>Remoção Camada de rolamento</v>
          </cell>
        </row>
        <row r="897">
          <cell r="B897" t="str">
            <v>11.1.15</v>
          </cell>
          <cell r="D897" t="str">
            <v>32.01.18</v>
          </cell>
          <cell r="E897" t="str">
            <v>Tratamento superficial duplo</v>
          </cell>
        </row>
        <row r="898">
          <cell r="B898" t="str">
            <v>11.1.16</v>
          </cell>
          <cell r="D898" t="str">
            <v>32.01.19</v>
          </cell>
          <cell r="E898" t="str">
            <v>Tratamento superficial triplo</v>
          </cell>
        </row>
        <row r="899">
          <cell r="B899" t="str">
            <v>11.1.17</v>
          </cell>
          <cell r="D899" t="str">
            <v>32.02.01</v>
          </cell>
          <cell r="E899" t="str">
            <v xml:space="preserve">Escavação manual de 1ª/2ª categoria </v>
          </cell>
        </row>
        <row r="900">
          <cell r="B900" t="str">
            <v>11.1.18</v>
          </cell>
          <cell r="D900" t="str">
            <v>32.02.01.01</v>
          </cell>
          <cell r="E900" t="str">
            <v>Escavação fund., bueiro ou dreno s/expl.até 2m</v>
          </cell>
        </row>
        <row r="901">
          <cell r="B901" t="str">
            <v>11.1.19</v>
          </cell>
          <cell r="D901" t="str">
            <v>32.02.01.02</v>
          </cell>
          <cell r="E901" t="str">
            <v>Acresc. p/Escav. 1,5 m prof., além 2m</v>
          </cell>
        </row>
        <row r="902">
          <cell r="B902" t="str">
            <v>11.1.20</v>
          </cell>
          <cell r="D902" t="str">
            <v>32.02.01.03</v>
          </cell>
          <cell r="E902" t="str">
            <v>Escavação fund., bueiro ou dreno c/expl. até 2 m</v>
          </cell>
        </row>
        <row r="903">
          <cell r="B903" t="str">
            <v>11.1.21</v>
          </cell>
          <cell r="D903" t="str">
            <v>32.02.01.04</v>
          </cell>
          <cell r="E903" t="str">
            <v>Acresc. p/escav. ensec.c/explos. c/ 1,5m além 3m</v>
          </cell>
        </row>
        <row r="904">
          <cell r="B904" t="str">
            <v>11.1.22</v>
          </cell>
          <cell r="D904" t="str">
            <v>32.02.02</v>
          </cell>
          <cell r="E904" t="str">
            <v>Compactação manual com reaterro solo local</v>
          </cell>
        </row>
        <row r="905">
          <cell r="B905" t="str">
            <v>11.1.23</v>
          </cell>
          <cell r="D905" t="str">
            <v>32.02.03</v>
          </cell>
          <cell r="E905" t="str">
            <v>Forma plana para concreto comum</v>
          </cell>
        </row>
        <row r="906">
          <cell r="B906" t="str">
            <v>11.1.24</v>
          </cell>
          <cell r="D906" t="str">
            <v>32.02.04</v>
          </cell>
          <cell r="E906" t="str">
            <v>Forma plana para concreto aparente</v>
          </cell>
        </row>
        <row r="907">
          <cell r="B907" t="str">
            <v>11.1.25</v>
          </cell>
          <cell r="D907" t="str">
            <v>32.02.05</v>
          </cell>
          <cell r="E907" t="str">
            <v>Forma curva para concreto comum</v>
          </cell>
        </row>
        <row r="908">
          <cell r="B908" t="str">
            <v>11.1.26</v>
          </cell>
          <cell r="D908" t="str">
            <v>32.02.06</v>
          </cell>
          <cell r="E908" t="str">
            <v>Forma curva para concreto aparente</v>
          </cell>
        </row>
        <row r="909">
          <cell r="B909" t="str">
            <v>11.1.27</v>
          </cell>
          <cell r="D909" t="str">
            <v>32.02.07</v>
          </cell>
          <cell r="E909" t="str">
            <v>Aço CA-25</v>
          </cell>
        </row>
        <row r="910">
          <cell r="B910" t="str">
            <v>11.1.28</v>
          </cell>
          <cell r="D910" t="str">
            <v>32.02.08</v>
          </cell>
          <cell r="E910" t="str">
            <v>Aço CA-50</v>
          </cell>
        </row>
        <row r="911">
          <cell r="B911" t="str">
            <v>11.1.29</v>
          </cell>
          <cell r="D911" t="str">
            <v>32.02.09</v>
          </cell>
          <cell r="E911" t="str">
            <v>Aço CA-60</v>
          </cell>
        </row>
        <row r="912">
          <cell r="B912" t="str">
            <v>11.1.30</v>
          </cell>
          <cell r="D912" t="str">
            <v>32.02.10</v>
          </cell>
          <cell r="E912" t="str">
            <v>Concreto Fck 10 MPa</v>
          </cell>
        </row>
        <row r="913">
          <cell r="B913" t="str">
            <v>11.1.31</v>
          </cell>
          <cell r="D913" t="str">
            <v>32.02.10.01</v>
          </cell>
          <cell r="E913" t="str">
            <v>Concreto Fck 12 MPa</v>
          </cell>
        </row>
        <row r="914">
          <cell r="B914" t="str">
            <v>11.1.32</v>
          </cell>
          <cell r="D914" t="str">
            <v>32.02.11</v>
          </cell>
          <cell r="E914" t="str">
            <v>Concreto Fck 15 MPa</v>
          </cell>
        </row>
        <row r="915">
          <cell r="B915" t="str">
            <v>11.1.33</v>
          </cell>
          <cell r="D915" t="str">
            <v>32.02.11.01</v>
          </cell>
          <cell r="E915" t="str">
            <v>Concreto Fck 16 MPa</v>
          </cell>
        </row>
        <row r="916">
          <cell r="B916" t="str">
            <v>11.1.34</v>
          </cell>
          <cell r="D916" t="str">
            <v>32.02.12</v>
          </cell>
          <cell r="E916" t="str">
            <v>Concreto Fck 18 MPa</v>
          </cell>
        </row>
        <row r="917">
          <cell r="B917" t="str">
            <v>11.1.35</v>
          </cell>
          <cell r="D917" t="str">
            <v>32.02.13</v>
          </cell>
          <cell r="E917" t="str">
            <v>Concreto Fck 20 MPa</v>
          </cell>
        </row>
        <row r="918">
          <cell r="B918" t="str">
            <v>11.1.36</v>
          </cell>
          <cell r="D918" t="str">
            <v>32.02.14</v>
          </cell>
          <cell r="E918" t="str">
            <v>Concreto Fck 25 MPa</v>
          </cell>
        </row>
        <row r="919">
          <cell r="B919" t="str">
            <v>11.1.37</v>
          </cell>
          <cell r="D919" t="str">
            <v>32.02.16</v>
          </cell>
          <cell r="E919" t="str">
            <v>Concreto Fck 30 MPa</v>
          </cell>
        </row>
        <row r="920">
          <cell r="B920" t="str">
            <v>11.1.38</v>
          </cell>
          <cell r="D920" t="str">
            <v>32.02.16.01</v>
          </cell>
          <cell r="E920" t="str">
            <v>Concreto Fck 35 Mpa</v>
          </cell>
        </row>
        <row r="921">
          <cell r="B921" t="str">
            <v>11.1.39</v>
          </cell>
          <cell r="D921" t="str">
            <v>32.02.16.02</v>
          </cell>
          <cell r="E921" t="str">
            <v>Concreto Fck 40 MPa</v>
          </cell>
        </row>
        <row r="922">
          <cell r="B922" t="str">
            <v>11.1.40</v>
          </cell>
          <cell r="D922" t="str">
            <v>32.02.17</v>
          </cell>
          <cell r="E922" t="str">
            <v>Concreto Ciclópico</v>
          </cell>
        </row>
        <row r="923">
          <cell r="B923" t="str">
            <v>11.1.41</v>
          </cell>
          <cell r="D923" t="str">
            <v>32.02.18</v>
          </cell>
          <cell r="E923" t="str">
            <v>Bombeamento p/conc. qualquer resist.</v>
          </cell>
        </row>
        <row r="924">
          <cell r="B924" t="str">
            <v>11.1.42</v>
          </cell>
          <cell r="D924" t="str">
            <v>32.02.19</v>
          </cell>
          <cell r="E924" t="str">
            <v>Enrocamento pedra arrumada</v>
          </cell>
        </row>
        <row r="925">
          <cell r="B925" t="str">
            <v>11.1.43</v>
          </cell>
          <cell r="D925" t="str">
            <v>32.02.20</v>
          </cell>
          <cell r="E925" t="str">
            <v>Enrocamento pedra arrumada e rejuntada</v>
          </cell>
        </row>
        <row r="926">
          <cell r="B926" t="str">
            <v>11.1.44</v>
          </cell>
          <cell r="D926" t="str">
            <v>32.02.21</v>
          </cell>
          <cell r="E926" t="str">
            <v>Enrrocamento pedra jogada</v>
          </cell>
        </row>
        <row r="927">
          <cell r="B927" t="str">
            <v>11.1.45</v>
          </cell>
          <cell r="D927" t="str">
            <v>32.02.22</v>
          </cell>
          <cell r="E927" t="str">
            <v xml:space="preserve">Tubo concreto D=0,40m CA-1 - fornec. </v>
          </cell>
        </row>
        <row r="928">
          <cell r="B928" t="str">
            <v>11.1.46</v>
          </cell>
          <cell r="D928" t="str">
            <v>32.02.23</v>
          </cell>
          <cell r="E928" t="str">
            <v>Tubo concreto D=0,40m CA-2 - fornec.</v>
          </cell>
        </row>
        <row r="929">
          <cell r="B929" t="str">
            <v>11.1.47</v>
          </cell>
          <cell r="D929" t="str">
            <v>32.02.26</v>
          </cell>
          <cell r="E929" t="str">
            <v xml:space="preserve">Tubo concreto D=0,50m CA-3 - fornec. </v>
          </cell>
        </row>
        <row r="930">
          <cell r="B930" t="str">
            <v>11.1.48</v>
          </cell>
          <cell r="D930" t="str">
            <v>32.02.28</v>
          </cell>
          <cell r="E930" t="str">
            <v>Tubo concreto D=0,60m CA-1 - fornec.</v>
          </cell>
        </row>
        <row r="931">
          <cell r="B931" t="str">
            <v>11.1.49</v>
          </cell>
          <cell r="D931" t="str">
            <v>32.02.29</v>
          </cell>
          <cell r="E931" t="str">
            <v xml:space="preserve">Tubo concreto D=0,60m CA-2 - fornec. </v>
          </cell>
        </row>
        <row r="932">
          <cell r="B932" t="str">
            <v>11.1.50</v>
          </cell>
          <cell r="D932" t="str">
            <v>32.02.30</v>
          </cell>
          <cell r="E932" t="str">
            <v>Tubo concreto D=0,60m CA-3 - fornec.</v>
          </cell>
        </row>
        <row r="933">
          <cell r="B933" t="str">
            <v>11.1.51</v>
          </cell>
          <cell r="D933" t="str">
            <v>32.02.31</v>
          </cell>
          <cell r="E933" t="str">
            <v>Tubo concreto D=0,60m CA-4 - fornec.</v>
          </cell>
        </row>
        <row r="934">
          <cell r="B934" t="str">
            <v>11.1.52</v>
          </cell>
          <cell r="D934" t="str">
            <v>32.02.32</v>
          </cell>
          <cell r="E934" t="str">
            <v>Tubo concreto D=0,80m CA-1 - fornec.</v>
          </cell>
        </row>
        <row r="935">
          <cell r="B935" t="str">
            <v>11.1.53</v>
          </cell>
          <cell r="D935" t="str">
            <v>32.02.33</v>
          </cell>
          <cell r="E935" t="str">
            <v>Tubo concreto D=0,80m CA-2 - fornec.</v>
          </cell>
        </row>
        <row r="936">
          <cell r="B936" t="str">
            <v>11.1.54</v>
          </cell>
          <cell r="D936" t="str">
            <v>32.02.34</v>
          </cell>
          <cell r="E936" t="str">
            <v>Tubo concreto D=0,80m CA-3 - fornec.</v>
          </cell>
        </row>
        <row r="937">
          <cell r="B937" t="str">
            <v>11.1.55</v>
          </cell>
          <cell r="D937" t="str">
            <v>32.02.35</v>
          </cell>
          <cell r="E937" t="str">
            <v xml:space="preserve">Tubo concreto D=0,80m CA-4 - fornceimento </v>
          </cell>
        </row>
        <row r="938">
          <cell r="B938" t="str">
            <v>11.1.56</v>
          </cell>
          <cell r="D938" t="str">
            <v>32.02.36</v>
          </cell>
          <cell r="E938" t="str">
            <v xml:space="preserve">Tubo concreto D=1,00m CA-1 - fornec. </v>
          </cell>
        </row>
        <row r="939">
          <cell r="B939" t="str">
            <v>11.1.57</v>
          </cell>
          <cell r="D939" t="str">
            <v>32.02.40</v>
          </cell>
          <cell r="E939" t="str">
            <v xml:space="preserve">Tubo concreto D=1,20m CA-1 - fornec. </v>
          </cell>
        </row>
        <row r="940">
          <cell r="B940" t="str">
            <v>11.1.58</v>
          </cell>
          <cell r="D940" t="str">
            <v>32.02.44</v>
          </cell>
          <cell r="E940" t="str">
            <v xml:space="preserve">Tubo concreto D=1,50m CA-1 - fornec. </v>
          </cell>
        </row>
        <row r="941">
          <cell r="B941" t="str">
            <v>11.1.59</v>
          </cell>
          <cell r="D941" t="str">
            <v>32.02.48</v>
          </cell>
          <cell r="E941" t="str">
            <v>Tubo concreto D=0,40m assentamento</v>
          </cell>
        </row>
        <row r="942">
          <cell r="B942" t="str">
            <v>11.1.60</v>
          </cell>
          <cell r="D942" t="str">
            <v>32.02.49</v>
          </cell>
          <cell r="E942" t="str">
            <v>Tubo de concreto D=0,50m assentamento</v>
          </cell>
        </row>
        <row r="943">
          <cell r="B943" t="str">
            <v>11.1.61</v>
          </cell>
          <cell r="D943" t="str">
            <v>32.02.50</v>
          </cell>
          <cell r="E943" t="str">
            <v>Tubo concreto D=0,60m assentamento</v>
          </cell>
        </row>
        <row r="944">
          <cell r="B944" t="str">
            <v>11.1.62</v>
          </cell>
          <cell r="D944" t="str">
            <v>32.02.51</v>
          </cell>
          <cell r="E944" t="str">
            <v xml:space="preserve">Tubo concreto D=0,80m assentamento </v>
          </cell>
        </row>
        <row r="945">
          <cell r="B945" t="str">
            <v>11.1.63</v>
          </cell>
          <cell r="D945" t="str">
            <v>32.02.52</v>
          </cell>
          <cell r="E945" t="str">
            <v>Tubo concreto D=1,00m assentamento</v>
          </cell>
        </row>
        <row r="946">
          <cell r="B946" t="str">
            <v>11.1.64</v>
          </cell>
          <cell r="D946" t="str">
            <v>32.02.53</v>
          </cell>
          <cell r="E946" t="str">
            <v>Tubo concreto D=1,20m assentamento</v>
          </cell>
        </row>
        <row r="947">
          <cell r="B947" t="str">
            <v>11.1.65</v>
          </cell>
          <cell r="D947" t="str">
            <v>32.02.54</v>
          </cell>
          <cell r="E947" t="str">
            <v>Tubo concreto D=1,50m assentamento</v>
          </cell>
        </row>
        <row r="948">
          <cell r="B948" t="str">
            <v>11.1.66</v>
          </cell>
          <cell r="D948" t="str">
            <v>32.02.55</v>
          </cell>
          <cell r="E948" t="str">
            <v>Gabião tipo caixa 50cm - tela galv.</v>
          </cell>
        </row>
        <row r="949">
          <cell r="B949" t="str">
            <v>11.1.67</v>
          </cell>
          <cell r="D949" t="str">
            <v>32.02.56.01</v>
          </cell>
          <cell r="E949" t="str">
            <v>Gabião tipo colchão e= 17cm - tela galv.</v>
          </cell>
        </row>
        <row r="950">
          <cell r="B950" t="str">
            <v>11.1.68</v>
          </cell>
          <cell r="D950" t="str">
            <v>32.02.57.01</v>
          </cell>
          <cell r="E950" t="str">
            <v>Gabião tipo colchão e= 23cm - tela galv.</v>
          </cell>
        </row>
        <row r="951">
          <cell r="B951" t="str">
            <v>11.1.69</v>
          </cell>
          <cell r="D951" t="str">
            <v>32.02.58.01</v>
          </cell>
          <cell r="E951" t="str">
            <v xml:space="preserve">Gabião tipo colchão espessura 30cm - tela galv. </v>
          </cell>
        </row>
        <row r="952">
          <cell r="B952" t="str">
            <v>11.1.70</v>
          </cell>
          <cell r="D952" t="str">
            <v>32.02.59.01</v>
          </cell>
          <cell r="E952" t="str">
            <v xml:space="preserve">Gabião tipo colchão e= 17cm - tela pvc </v>
          </cell>
        </row>
        <row r="953">
          <cell r="B953" t="str">
            <v>11.1.71</v>
          </cell>
          <cell r="D953" t="str">
            <v>32.02.60.01</v>
          </cell>
          <cell r="E953" t="str">
            <v>Gabião tipo colchão espessura 23cm - tela pvc</v>
          </cell>
        </row>
        <row r="954">
          <cell r="B954" t="str">
            <v>11.1.72</v>
          </cell>
          <cell r="D954" t="str">
            <v>32.02.61.01</v>
          </cell>
          <cell r="E954" t="str">
            <v>Gabião tipo colchão espessura 30cm - tela pvc</v>
          </cell>
        </row>
        <row r="955">
          <cell r="B955" t="str">
            <v>11.1.73</v>
          </cell>
          <cell r="D955" t="str">
            <v>32.02.62</v>
          </cell>
          <cell r="E955" t="str">
            <v>Gabião tipo saco - tela galv.</v>
          </cell>
        </row>
        <row r="956">
          <cell r="B956" t="str">
            <v>11.1.74</v>
          </cell>
          <cell r="D956" t="str">
            <v>32.02.63</v>
          </cell>
          <cell r="E956" t="str">
            <v>Camada filtrante pedra britada</v>
          </cell>
        </row>
        <row r="957">
          <cell r="B957" t="str">
            <v>11.1.75</v>
          </cell>
          <cell r="D957" t="str">
            <v>32.02.66</v>
          </cell>
          <cell r="E957" t="str">
            <v>Canaleta concreto 40 cm</v>
          </cell>
        </row>
        <row r="958">
          <cell r="B958" t="str">
            <v>11.1.76</v>
          </cell>
          <cell r="D958" t="str">
            <v>32.02.67</v>
          </cell>
          <cell r="E958" t="str">
            <v>Canaleta concreto 60 cm</v>
          </cell>
        </row>
        <row r="959">
          <cell r="B959" t="str">
            <v>11.1.77</v>
          </cell>
          <cell r="D959" t="str">
            <v>32.02.68</v>
          </cell>
          <cell r="E959" t="str">
            <v>Canaleta concreto 80 cm</v>
          </cell>
        </row>
        <row r="960">
          <cell r="B960" t="str">
            <v>11.1.78</v>
          </cell>
          <cell r="D960" t="str">
            <v>32.02.69</v>
          </cell>
          <cell r="E960" t="str">
            <v>Tubo pvc perfurado ou não D=0,050m</v>
          </cell>
        </row>
        <row r="961">
          <cell r="B961" t="str">
            <v>11.1.79</v>
          </cell>
          <cell r="D961" t="str">
            <v>32.02.71</v>
          </cell>
          <cell r="E961" t="str">
            <v>Tubo pvc perfurado ou não D=0,10m</v>
          </cell>
        </row>
        <row r="962">
          <cell r="B962" t="str">
            <v>11.1.80</v>
          </cell>
          <cell r="D962" t="str">
            <v>32.02.72</v>
          </cell>
          <cell r="E962" t="str">
            <v>Tubo pvc perfurado ou não D=0,15m</v>
          </cell>
        </row>
        <row r="963">
          <cell r="B963" t="str">
            <v>11.1.81</v>
          </cell>
          <cell r="D963" t="str">
            <v>32.02.73</v>
          </cell>
          <cell r="E963" t="str">
            <v xml:space="preserve">Manta geotêxtil não tecida </v>
          </cell>
        </row>
        <row r="964">
          <cell r="B964" t="str">
            <v>11.1.82</v>
          </cell>
          <cell r="D964" t="str">
            <v>32.02.74</v>
          </cell>
          <cell r="E964" t="str">
            <v xml:space="preserve">Manta geotêxtil tecida </v>
          </cell>
        </row>
        <row r="965">
          <cell r="B965" t="str">
            <v>11.1.83</v>
          </cell>
          <cell r="D965" t="str">
            <v>32.02.75</v>
          </cell>
          <cell r="E965" t="str">
            <v>Enchimento de vala com areia lavada</v>
          </cell>
        </row>
        <row r="966">
          <cell r="B966" t="str">
            <v>11.1.84</v>
          </cell>
          <cell r="D966" t="str">
            <v>32.02.76</v>
          </cell>
          <cell r="E966" t="str">
            <v>Enchimento de vala com pedra britada 3 e 4</v>
          </cell>
        </row>
        <row r="967">
          <cell r="B967" t="str">
            <v>11.1.85</v>
          </cell>
          <cell r="D967" t="str">
            <v>32.02.77</v>
          </cell>
          <cell r="E967" t="str">
            <v>Enchimento de vala com pedra rachão</v>
          </cell>
        </row>
        <row r="968">
          <cell r="B968" t="str">
            <v>11.1.86</v>
          </cell>
          <cell r="D968" t="str">
            <v>32.02.79</v>
          </cell>
          <cell r="E968" t="str">
            <v>Retaludamento mecânico 1ª/2ª cat.</v>
          </cell>
        </row>
        <row r="969">
          <cell r="B969" t="str">
            <v>11.1.87</v>
          </cell>
          <cell r="D969" t="str">
            <v>32.02.80.01</v>
          </cell>
          <cell r="E969" t="str">
            <v>Tubo aço corr.galv.met.não destrutivo</v>
          </cell>
        </row>
        <row r="970">
          <cell r="B970" t="str">
            <v>11.1.88</v>
          </cell>
          <cell r="D970" t="str">
            <v>32.02.80.02</v>
          </cell>
          <cell r="E970" t="str">
            <v>Tubo aço corr.epoxy met.não destrutivo</v>
          </cell>
        </row>
        <row r="971">
          <cell r="B971" t="str">
            <v>11.1.89</v>
          </cell>
          <cell r="D971" t="str">
            <v>32.02.80.03</v>
          </cell>
          <cell r="E971" t="str">
            <v>Tubo aço corr.galv.met. destrutivo</v>
          </cell>
        </row>
        <row r="972">
          <cell r="B972" t="str">
            <v>11.1.90</v>
          </cell>
          <cell r="D972" t="str">
            <v>32.02.80.04</v>
          </cell>
          <cell r="E972" t="str">
            <v>Tubo aço corr.epoxy met. destrutivo</v>
          </cell>
        </row>
        <row r="973">
          <cell r="B973" t="str">
            <v>11.1.91</v>
          </cell>
          <cell r="D973" t="str">
            <v>32.03.01</v>
          </cell>
          <cell r="E973" t="str">
            <v xml:space="preserve">Tacha c/elem refl. vidro esp.lap. monod. </v>
          </cell>
        </row>
        <row r="974">
          <cell r="B974" t="str">
            <v>11.1.92</v>
          </cell>
          <cell r="D974" t="str">
            <v>32.03.02</v>
          </cell>
          <cell r="E974" t="str">
            <v xml:space="preserve">Tacha c/elem refl. vidro esp.lap.bidir. </v>
          </cell>
        </row>
        <row r="975">
          <cell r="B975" t="str">
            <v>11.1.93</v>
          </cell>
          <cell r="D975" t="str">
            <v>32.03.03</v>
          </cell>
          <cell r="E975" t="str">
            <v xml:space="preserve">Tachão c/elem refl vidro esp.lap.monod. </v>
          </cell>
        </row>
        <row r="976">
          <cell r="B976" t="str">
            <v>11.1.94</v>
          </cell>
          <cell r="D976" t="str">
            <v>32.03.04</v>
          </cell>
          <cell r="E976" t="str">
            <v>Tachão c/elem refl. vidro esp.lap bidirec.</v>
          </cell>
        </row>
        <row r="977">
          <cell r="B977" t="str">
            <v>11.1.95</v>
          </cell>
          <cell r="D977" t="str">
            <v>32.03.04.01</v>
          </cell>
          <cell r="E977" t="str">
            <v xml:space="preserve">Tachão mini refl. vidro esp.lap.monod. </v>
          </cell>
        </row>
        <row r="978">
          <cell r="B978" t="str">
            <v>11.1.96</v>
          </cell>
          <cell r="D978" t="str">
            <v>32.03.04.02</v>
          </cell>
          <cell r="E978" t="str">
            <v xml:space="preserve">Tachão mini refl. vidro esp.lap.bid </v>
          </cell>
        </row>
        <row r="979">
          <cell r="B979" t="str">
            <v>11.1.97</v>
          </cell>
          <cell r="D979" t="str">
            <v>32.03.04.03</v>
          </cell>
          <cell r="E979" t="str">
            <v>Tacha c/elem refl de plastico monod.</v>
          </cell>
        </row>
        <row r="980">
          <cell r="B980" t="str">
            <v>11.1.98</v>
          </cell>
          <cell r="D980" t="str">
            <v>32.03.04.04</v>
          </cell>
          <cell r="E980" t="str">
            <v xml:space="preserve">Tacha c/elem refl de plastico bidirec. </v>
          </cell>
        </row>
        <row r="981">
          <cell r="B981" t="str">
            <v>11.1.99</v>
          </cell>
          <cell r="D981" t="str">
            <v>32.03.04.06</v>
          </cell>
          <cell r="E981" t="str">
            <v xml:space="preserve">Tacha c/elem refl prism. bidirec. </v>
          </cell>
        </row>
        <row r="982">
          <cell r="B982" t="str">
            <v>11.1.100</v>
          </cell>
          <cell r="D982" t="str">
            <v>32.03.05</v>
          </cell>
          <cell r="E982" t="str">
            <v>Sinaliz. horiz. acril.base de água m²</v>
          </cell>
        </row>
        <row r="983">
          <cell r="B983" t="str">
            <v>11.1.101</v>
          </cell>
          <cell r="D983" t="str">
            <v>32.03.06</v>
          </cell>
          <cell r="E983" t="str">
            <v>Sinaliz. horiz. acril. base água c/visibead m²</v>
          </cell>
        </row>
        <row r="984">
          <cell r="B984" t="str">
            <v>11.1.102</v>
          </cell>
          <cell r="D984" t="str">
            <v>32.03.07</v>
          </cell>
          <cell r="E984" t="str">
            <v>Renovação tinta res. acríl./vinílica</v>
          </cell>
        </row>
        <row r="985">
          <cell r="B985" t="str">
            <v>11.1.103</v>
          </cell>
          <cell r="D985" t="str">
            <v>32.03.08</v>
          </cell>
          <cell r="E985" t="str">
            <v>Renovação mat.termopl.aspersão</v>
          </cell>
        </row>
        <row r="986">
          <cell r="B986" t="str">
            <v>11.1.104</v>
          </cell>
          <cell r="D986" t="str">
            <v>32.03.09</v>
          </cell>
          <cell r="E986" t="str">
            <v>Renovação mat.termopl.extrusão</v>
          </cell>
        </row>
        <row r="987">
          <cell r="B987" t="str">
            <v>11.1.105</v>
          </cell>
          <cell r="D987" t="str">
            <v>32.03.10</v>
          </cell>
          <cell r="E987" t="str">
            <v>Renovação tinta res. alqd.borracha clorada</v>
          </cell>
        </row>
        <row r="988">
          <cell r="B988" t="str">
            <v>11.1.106</v>
          </cell>
          <cell r="D988" t="str">
            <v>32.04.02</v>
          </cell>
          <cell r="E988" t="str">
            <v xml:space="preserve">Destocamento árv. com perímetro maior que 78cm </v>
          </cell>
        </row>
        <row r="989">
          <cell r="B989" t="str">
            <v>11.1.107</v>
          </cell>
          <cell r="D989" t="str">
            <v>32.04.03</v>
          </cell>
          <cell r="E989" t="str">
            <v>Limp. terreno c/ dest.arv.perímetro&lt;= 78cm</v>
          </cell>
        </row>
        <row r="990">
          <cell r="B990" t="str">
            <v>11.1.108</v>
          </cell>
          <cell r="D990" t="str">
            <v>32.04.04</v>
          </cell>
          <cell r="E990" t="str">
            <v>Limp. terreno s/destocamento de árvores</v>
          </cell>
        </row>
        <row r="991">
          <cell r="B991" t="str">
            <v>11.1.109</v>
          </cell>
          <cell r="D991" t="str">
            <v>32.05.01</v>
          </cell>
          <cell r="E991" t="str">
            <v>Escavação 1/2ª cat. trator + pá carreg.</v>
          </cell>
        </row>
        <row r="992">
          <cell r="B992" t="str">
            <v>11.1.110</v>
          </cell>
          <cell r="D992" t="str">
            <v>32.05.02</v>
          </cell>
          <cell r="E992" t="str">
            <v>Escavação 1/2ª cat. c/ motoscraper</v>
          </cell>
        </row>
        <row r="993">
          <cell r="B993" t="str">
            <v>11.1.111</v>
          </cell>
          <cell r="D993" t="str">
            <v>32.05.03</v>
          </cell>
          <cell r="E993" t="str">
            <v>Escavação 1/2ª cat. c/ escav. hidraúlica</v>
          </cell>
        </row>
        <row r="994">
          <cell r="B994" t="str">
            <v>11.1.112</v>
          </cell>
          <cell r="D994" t="str">
            <v>32.05.04</v>
          </cell>
          <cell r="E994" t="str">
            <v>Escavação e carga material 2ª cat. c/ripper</v>
          </cell>
        </row>
        <row r="995">
          <cell r="B995" t="str">
            <v>11.1.113</v>
          </cell>
          <cell r="D995" t="str">
            <v>32.05.05</v>
          </cell>
          <cell r="E995" t="str">
            <v>Escavação carga material 2ª cat. com explosivo</v>
          </cell>
        </row>
        <row r="996">
          <cell r="B996" t="str">
            <v>11.1.114</v>
          </cell>
          <cell r="D996" t="str">
            <v>32.05.06</v>
          </cell>
          <cell r="E996" t="str">
            <v xml:space="preserve">Escavação e carga material de 3ª cat. </v>
          </cell>
        </row>
        <row r="997">
          <cell r="B997" t="str">
            <v>11.1.115</v>
          </cell>
          <cell r="D997" t="str">
            <v>32.06.01</v>
          </cell>
          <cell r="E997" t="str">
            <v xml:space="preserve">Compactação de aterro maior/igual 95%PS </v>
          </cell>
        </row>
        <row r="998">
          <cell r="B998" t="str">
            <v>11.1.116</v>
          </cell>
          <cell r="D998" t="str">
            <v>32.07.01</v>
          </cell>
          <cell r="E998" t="str">
            <v xml:space="preserve">Transporte de 1ª/2ª categoria até 1 km </v>
          </cell>
        </row>
        <row r="999">
          <cell r="B999" t="str">
            <v>11.1.117</v>
          </cell>
          <cell r="D999" t="str">
            <v>32.07.02</v>
          </cell>
          <cell r="E999" t="str">
            <v xml:space="preserve">Transporte de 1ª/2ª categoria até 2 km </v>
          </cell>
        </row>
        <row r="1000">
          <cell r="B1000" t="str">
            <v>11.1.118</v>
          </cell>
          <cell r="D1000" t="str">
            <v>32.07.03</v>
          </cell>
          <cell r="E1000" t="str">
            <v xml:space="preserve">Transporte de 1ª/2ª categoria até 5 km </v>
          </cell>
        </row>
        <row r="1001">
          <cell r="B1001" t="str">
            <v>11.1.119</v>
          </cell>
          <cell r="D1001" t="str">
            <v>32.07.04</v>
          </cell>
          <cell r="E1001" t="str">
            <v xml:space="preserve">Transporte de 1ª/2ª categoria até 10 km </v>
          </cell>
        </row>
        <row r="1002">
          <cell r="B1002" t="str">
            <v>11.1.120</v>
          </cell>
          <cell r="D1002" t="str">
            <v>32.07.05</v>
          </cell>
          <cell r="E1002" t="str">
            <v xml:space="preserve">Transporte de 1ª/2ª categoria até 15 km </v>
          </cell>
        </row>
        <row r="1003">
          <cell r="B1003" t="str">
            <v>11.1.121</v>
          </cell>
          <cell r="D1003" t="str">
            <v>32.07.06</v>
          </cell>
          <cell r="E1003" t="str">
            <v xml:space="preserve">Transporte de 1ª/2ª categoria alem 15 km </v>
          </cell>
        </row>
        <row r="1004">
          <cell r="B1004" t="str">
            <v>11.1.122</v>
          </cell>
          <cell r="D1004" t="str">
            <v>32.07.11</v>
          </cell>
          <cell r="E1004" t="str">
            <v xml:space="preserve">Transporte de solo cimento ate 5 km </v>
          </cell>
        </row>
        <row r="1005">
          <cell r="B1005" t="str">
            <v>11.1.123</v>
          </cell>
          <cell r="D1005" t="str">
            <v>32.08.01</v>
          </cell>
          <cell r="E1005" t="str">
            <v xml:space="preserve">Sub-base ou base solo cim 7% - Pulv. </v>
          </cell>
        </row>
        <row r="1006">
          <cell r="B1006" t="str">
            <v>11.1.124</v>
          </cell>
          <cell r="D1006" t="str">
            <v>32.08.04</v>
          </cell>
          <cell r="E1006" t="str">
            <v xml:space="preserve">Sub-base ou base solo cim 10% - Pulv. </v>
          </cell>
        </row>
        <row r="1008">
          <cell r="B1008" t="str">
            <v>Cód. Colinas</v>
          </cell>
          <cell r="D1008" t="str">
            <v>Código</v>
          </cell>
          <cell r="E1008" t="str">
            <v>Serviços</v>
          </cell>
        </row>
        <row r="1011">
          <cell r="D1011" t="str">
            <v>FASE 34 - SERVIÇOS TERCEIRIZADOS</v>
          </cell>
        </row>
        <row r="1012">
          <cell r="B1012" t="str">
            <v>12.1.1</v>
          </cell>
          <cell r="D1012" t="str">
            <v>34.01.01</v>
          </cell>
          <cell r="E1012" t="str">
            <v xml:space="preserve">Arrecadador </v>
          </cell>
        </row>
        <row r="1013">
          <cell r="B1013" t="str">
            <v>12.1.2</v>
          </cell>
          <cell r="D1013" t="str">
            <v>34.01.02</v>
          </cell>
          <cell r="E1013" t="str">
            <v>Auxiliar Man. El. Eletronica</v>
          </cell>
        </row>
        <row r="1014">
          <cell r="B1014" t="str">
            <v>12.1.3</v>
          </cell>
          <cell r="D1014" t="str">
            <v>34.01.03</v>
          </cell>
          <cell r="E1014" t="str">
            <v>Auxiliar de Pista</v>
          </cell>
        </row>
        <row r="1015">
          <cell r="B1015" t="str">
            <v>12.1.4</v>
          </cell>
          <cell r="D1015" t="str">
            <v>34.01.04</v>
          </cell>
          <cell r="E1015" t="str">
            <v>Auxiliar de tráfego</v>
          </cell>
        </row>
        <row r="1016">
          <cell r="B1016" t="str">
            <v>12.1.5</v>
          </cell>
          <cell r="D1016" t="str">
            <v>34.01.05</v>
          </cell>
          <cell r="E1016" t="str">
            <v>Coordenador de pedágio</v>
          </cell>
        </row>
        <row r="1017">
          <cell r="B1017" t="str">
            <v>12.1.6</v>
          </cell>
          <cell r="D1017" t="str">
            <v>34.01.06</v>
          </cell>
          <cell r="E1017" t="str">
            <v>Supervisor de pedágio</v>
          </cell>
        </row>
        <row r="1018">
          <cell r="B1018" t="str">
            <v>12.1.7</v>
          </cell>
          <cell r="D1018" t="str">
            <v>34.01.07</v>
          </cell>
          <cell r="E1018" t="str">
            <v>Conferente</v>
          </cell>
        </row>
        <row r="1019">
          <cell r="B1019" t="str">
            <v>12.1.8</v>
          </cell>
          <cell r="D1019" t="str">
            <v>34.01.10</v>
          </cell>
          <cell r="E1019" t="str">
            <v xml:space="preserve">Técnico manut. Elet-eletr </v>
          </cell>
        </row>
        <row r="1020">
          <cell r="B1020" t="str">
            <v>12.1.9</v>
          </cell>
          <cell r="D1020" t="str">
            <v>34.01.11</v>
          </cell>
          <cell r="E1020" t="str">
            <v xml:space="preserve">Auxiliar Técnico </v>
          </cell>
        </row>
        <row r="1021">
          <cell r="B1021" t="str">
            <v>12.1.10</v>
          </cell>
          <cell r="D1021" t="str">
            <v>34.02.01</v>
          </cell>
          <cell r="E1021" t="str">
            <v>Balanceiro</v>
          </cell>
        </row>
        <row r="1022">
          <cell r="B1022" t="str">
            <v>12.1.11</v>
          </cell>
          <cell r="D1022" t="str">
            <v>34.02.02</v>
          </cell>
          <cell r="E1022" t="str">
            <v>Auxiliar de pesagem</v>
          </cell>
        </row>
        <row r="1023">
          <cell r="B1023" t="str">
            <v>12.1.12</v>
          </cell>
          <cell r="D1023" t="str">
            <v>34.03.01</v>
          </cell>
          <cell r="E1023" t="str">
            <v>Limpeza de áreas int. pisos acarpetados</v>
          </cell>
        </row>
        <row r="1024">
          <cell r="B1024" t="str">
            <v>12.1.13</v>
          </cell>
          <cell r="D1024" t="str">
            <v>34.03.02</v>
          </cell>
          <cell r="E1024" t="str">
            <v>Limpeza de áreas internas e pisos frios</v>
          </cell>
        </row>
        <row r="1025">
          <cell r="B1025" t="str">
            <v>12.1.14</v>
          </cell>
          <cell r="D1025" t="str">
            <v>34.03.03</v>
          </cell>
          <cell r="E1025" t="str">
            <v>Limpeza de áreas internas laboratórios</v>
          </cell>
        </row>
        <row r="1026">
          <cell r="B1026" t="str">
            <v>12.1.15</v>
          </cell>
          <cell r="D1026" t="str">
            <v>34.03.04</v>
          </cell>
          <cell r="E1026" t="str">
            <v>Limpeza de áreas int.almoxarif.e galpões</v>
          </cell>
        </row>
        <row r="1027">
          <cell r="B1027" t="str">
            <v>12.1.16</v>
          </cell>
          <cell r="D1027" t="str">
            <v>34.03.05</v>
          </cell>
          <cell r="E1027" t="str">
            <v>Limpeza de áreas internas oficinas</v>
          </cell>
        </row>
        <row r="1028">
          <cell r="B1028" t="str">
            <v>12.1.17</v>
          </cell>
          <cell r="D1028" t="str">
            <v>34.03.06</v>
          </cell>
          <cell r="E1028" t="str">
            <v>Limpeza áreas ext. pisos pav.e terra</v>
          </cell>
        </row>
        <row r="1029">
          <cell r="B1029" t="str">
            <v>12.1.18</v>
          </cell>
          <cell r="D1029" t="str">
            <v>34.03.07</v>
          </cell>
          <cell r="E1029" t="str">
            <v>Limpeza ext. pát.e áreas verdes alta freq.</v>
          </cell>
        </row>
        <row r="1030">
          <cell r="B1030" t="str">
            <v>12.1.19</v>
          </cell>
          <cell r="D1030" t="str">
            <v>34.03.08</v>
          </cell>
          <cell r="E1030" t="str">
            <v xml:space="preserve">Limpeza ext. pát.e áreas verdes média freq </v>
          </cell>
        </row>
        <row r="1031">
          <cell r="B1031" t="str">
            <v>12.1.20</v>
          </cell>
          <cell r="D1031" t="str">
            <v>34.03.09</v>
          </cell>
          <cell r="E1031" t="str">
            <v>Limpeza ext. pát.e áreas verdes baixa freq</v>
          </cell>
        </row>
        <row r="1032">
          <cell r="B1032" t="str">
            <v>12.1.21</v>
          </cell>
          <cell r="D1032" t="str">
            <v>34.03.10</v>
          </cell>
          <cell r="E1032" t="str">
            <v xml:space="preserve">Vidros externos c/ exp.risco trimestr. </v>
          </cell>
        </row>
        <row r="1033">
          <cell r="B1033" t="str">
            <v>12.1.22</v>
          </cell>
          <cell r="D1033" t="str">
            <v>34.03.11</v>
          </cell>
          <cell r="E1033" t="str">
            <v>Vidros externos s/ exp.risco - trimestr.</v>
          </cell>
        </row>
        <row r="1034">
          <cell r="B1034" t="str">
            <v>12.1.23</v>
          </cell>
          <cell r="D1034" t="str">
            <v>34.03.12</v>
          </cell>
          <cell r="E1034" t="str">
            <v xml:space="preserve">Vidros externos c/ exp.risco - s/estral </v>
          </cell>
        </row>
        <row r="1035">
          <cell r="B1035" t="str">
            <v>12.1.24</v>
          </cell>
          <cell r="D1035" t="str">
            <v>34.03.13</v>
          </cell>
          <cell r="E1035" t="str">
            <v xml:space="preserve">Vidros externos s/ exp.risco - s/estral </v>
          </cell>
        </row>
        <row r="1036">
          <cell r="B1036" t="str">
            <v>12.1.25</v>
          </cell>
          <cell r="D1036" t="str">
            <v>34.04.02</v>
          </cell>
          <cell r="E1036" t="str">
            <v xml:space="preserve">Vigilância 44h sem. de segunda a sextaVig.feira </v>
          </cell>
        </row>
        <row r="1037">
          <cell r="B1037" t="str">
            <v>12.1.26</v>
          </cell>
          <cell r="D1037" t="str">
            <v>34.04.04</v>
          </cell>
          <cell r="E1037" t="str">
            <v xml:space="preserve">Vigilância 12h diurno de segunda a domingo </v>
          </cell>
        </row>
        <row r="1038">
          <cell r="B1038" t="str">
            <v>12.1.27</v>
          </cell>
          <cell r="D1038" t="str">
            <v>34.04.06</v>
          </cell>
          <cell r="E1038" t="str">
            <v xml:space="preserve">Vigilância 12h noturno de segunda a domingo </v>
          </cell>
        </row>
        <row r="1039">
          <cell r="B1039" t="str">
            <v>12.1.28</v>
          </cell>
          <cell r="D1039" t="str">
            <v>34.05.02</v>
          </cell>
          <cell r="E1039" t="str">
            <v xml:space="preserve">Portaria 44h sem. diurno deseg/ sexta-feira </v>
          </cell>
        </row>
        <row r="1040">
          <cell r="B1040" t="str">
            <v>12.1.29</v>
          </cell>
          <cell r="D1040" t="str">
            <v>34.05.04</v>
          </cell>
          <cell r="E1040" t="str">
            <v xml:space="preserve">Portaria 12h sem. diurno deseg/ sexta-feira </v>
          </cell>
        </row>
        <row r="1041">
          <cell r="B1041" t="str">
            <v>12.1.30</v>
          </cell>
          <cell r="D1041" t="str">
            <v>34.05.06</v>
          </cell>
          <cell r="E1041" t="str">
            <v xml:space="preserve">Portaria 8h diurno de segunda a domingo </v>
          </cell>
        </row>
        <row r="1042">
          <cell r="B1042" t="str">
            <v>12.1.31</v>
          </cell>
          <cell r="D1042" t="str">
            <v>34.05.08</v>
          </cell>
          <cell r="E1042" t="str">
            <v xml:space="preserve">Portaria 24h diuturno de segunda a domingo </v>
          </cell>
        </row>
        <row r="1043">
          <cell r="B1043" t="str">
            <v>12.1.32</v>
          </cell>
          <cell r="D1043" t="str">
            <v>34.07.01.01</v>
          </cell>
          <cell r="E1043" t="str">
            <v>Médico Supervisor</v>
          </cell>
        </row>
        <row r="1044">
          <cell r="B1044" t="str">
            <v>12.1.33</v>
          </cell>
          <cell r="D1044" t="str">
            <v>34.07.01.02</v>
          </cell>
          <cell r="E1044" t="str">
            <v>Paramédico</v>
          </cell>
        </row>
        <row r="1045">
          <cell r="B1045" t="str">
            <v>12.1.34</v>
          </cell>
          <cell r="D1045" t="str">
            <v>34.07.01.03</v>
          </cell>
          <cell r="E1045" t="str">
            <v>Atendente de primeiros socorros</v>
          </cell>
        </row>
        <row r="1046">
          <cell r="B1046" t="str">
            <v>12.1.35</v>
          </cell>
          <cell r="D1046" t="str">
            <v>34.07.01.04</v>
          </cell>
          <cell r="E1046" t="str">
            <v>Auxiliar Atendente de primeiros socorros</v>
          </cell>
        </row>
        <row r="1047">
          <cell r="B1047" t="str">
            <v>12.1.36</v>
          </cell>
          <cell r="D1047" t="str">
            <v>34.07.01.05</v>
          </cell>
          <cell r="E1047" t="str">
            <v>Motorista ambulância</v>
          </cell>
        </row>
        <row r="1048">
          <cell r="B1048" t="str">
            <v>12.1.37</v>
          </cell>
          <cell r="D1048" t="str">
            <v>34.07.01.06</v>
          </cell>
          <cell r="E1048" t="str">
            <v>Operador de guincho</v>
          </cell>
        </row>
        <row r="1049">
          <cell r="B1049" t="str">
            <v>12.1.38</v>
          </cell>
          <cell r="D1049" t="str">
            <v>34.08.27</v>
          </cell>
          <cell r="E1049" t="str">
            <v>Hidr. Daee e deprn</v>
          </cell>
        </row>
        <row r="1051">
          <cell r="B1051" t="str">
            <v>Cód. Colinas</v>
          </cell>
          <cell r="D1051" t="str">
            <v>Código</v>
          </cell>
          <cell r="E1051" t="str">
            <v>Serviços</v>
          </cell>
        </row>
        <row r="1054">
          <cell r="D1054" t="str">
            <v>FASE 35 - EQUIPE DE PROJETO GERENCIAMENTO, MEIO AMBIENTE E OBRA</v>
          </cell>
        </row>
        <row r="1055">
          <cell r="B1055" t="str">
            <v>13.1.1</v>
          </cell>
          <cell r="D1055" t="str">
            <v>35.01.04</v>
          </cell>
          <cell r="E1055" t="str">
            <v>Analista de Sistema Júnior</v>
          </cell>
        </row>
        <row r="1056">
          <cell r="B1056" t="str">
            <v>13.1.2</v>
          </cell>
          <cell r="D1056" t="str">
            <v>35.01.05</v>
          </cell>
          <cell r="E1056" t="str">
            <v>Analista de Sistema Pleno</v>
          </cell>
        </row>
        <row r="1057">
          <cell r="B1057" t="str">
            <v>13.1.3</v>
          </cell>
          <cell r="D1057" t="str">
            <v>35.01.06</v>
          </cell>
          <cell r="E1057" t="str">
            <v>Analista de Sistema Senior</v>
          </cell>
        </row>
        <row r="1058">
          <cell r="B1058" t="str">
            <v>13.1.4</v>
          </cell>
          <cell r="D1058" t="str">
            <v>35.01.09</v>
          </cell>
          <cell r="E1058" t="str">
            <v>Auxiliar de Laboratório</v>
          </cell>
        </row>
        <row r="1059">
          <cell r="B1059" t="str">
            <v>13.1.5</v>
          </cell>
          <cell r="D1059" t="str">
            <v>35.01.10</v>
          </cell>
          <cell r="E1059" t="str">
            <v>Auxiliar Topografia</v>
          </cell>
        </row>
        <row r="1060">
          <cell r="B1060" t="str">
            <v>13.1.6</v>
          </cell>
          <cell r="D1060" t="str">
            <v>35.01.11</v>
          </cell>
          <cell r="E1060" t="str">
            <v>Auxiliar/Escritório</v>
          </cell>
        </row>
        <row r="1061">
          <cell r="B1061" t="str">
            <v>13.1.7</v>
          </cell>
          <cell r="D1061" t="str">
            <v>35.01.12</v>
          </cell>
          <cell r="E1061" t="str">
            <v>Chefe de Escritório</v>
          </cell>
        </row>
        <row r="1062">
          <cell r="B1062" t="str">
            <v>13.1.8</v>
          </cell>
          <cell r="D1062" t="str">
            <v>35.01.13</v>
          </cell>
          <cell r="E1062" t="str">
            <v>Consultor (sem vínculo)</v>
          </cell>
        </row>
        <row r="1063">
          <cell r="B1063" t="str">
            <v>13.1.9</v>
          </cell>
          <cell r="D1063" t="str">
            <v>35.01.13.01</v>
          </cell>
          <cell r="E1063" t="str">
            <v>Consultor jurídico (sem vínculo)</v>
          </cell>
        </row>
        <row r="1064">
          <cell r="B1064" t="str">
            <v>13.1.10</v>
          </cell>
          <cell r="D1064" t="str">
            <v>35.01.15</v>
          </cell>
          <cell r="E1064" t="str">
            <v>Digitado</v>
          </cell>
        </row>
        <row r="1065">
          <cell r="B1065" t="str">
            <v>13.1.11</v>
          </cell>
          <cell r="D1065" t="str">
            <v>35.01.16</v>
          </cell>
          <cell r="E1065" t="str">
            <v>Desenhista</v>
          </cell>
        </row>
        <row r="1066">
          <cell r="B1066" t="str">
            <v>13.1.12</v>
          </cell>
          <cell r="D1066" t="str">
            <v>35.01.17</v>
          </cell>
          <cell r="E1066" t="str">
            <v>Desenhista/Calculista</v>
          </cell>
        </row>
        <row r="1067">
          <cell r="B1067" t="str">
            <v>13.1.13</v>
          </cell>
          <cell r="D1067" t="str">
            <v>35.01.18</v>
          </cell>
          <cell r="E1067" t="str">
            <v>Economista Júnior</v>
          </cell>
        </row>
        <row r="1068">
          <cell r="B1068" t="str">
            <v>13.1.14</v>
          </cell>
          <cell r="D1068" t="str">
            <v>35.01.19</v>
          </cell>
          <cell r="E1068" t="str">
            <v>Economista Pleno</v>
          </cell>
        </row>
        <row r="1069">
          <cell r="B1069" t="str">
            <v>13.1.15</v>
          </cell>
          <cell r="D1069" t="str">
            <v>35.01.20</v>
          </cell>
          <cell r="E1069" t="str">
            <v>Economista Senior</v>
          </cell>
        </row>
        <row r="1070">
          <cell r="B1070" t="str">
            <v>13.1.16</v>
          </cell>
          <cell r="D1070" t="str">
            <v>35.01.21</v>
          </cell>
          <cell r="E1070" t="str">
            <v>Engenheiro Júnior</v>
          </cell>
        </row>
        <row r="1071">
          <cell r="B1071" t="str">
            <v>13.1.17</v>
          </cell>
          <cell r="D1071" t="str">
            <v>35.01.22</v>
          </cell>
          <cell r="E1071" t="str">
            <v>Engenheiro Pleno</v>
          </cell>
        </row>
        <row r="1072">
          <cell r="B1072" t="str">
            <v>13.1.18</v>
          </cell>
          <cell r="D1072" t="str">
            <v>35.01.23</v>
          </cell>
          <cell r="E1072" t="str">
            <v>Engenheiro Senior</v>
          </cell>
        </row>
        <row r="1073">
          <cell r="B1073" t="str">
            <v>13.1.19</v>
          </cell>
          <cell r="D1073" t="str">
            <v>35.01.24</v>
          </cell>
          <cell r="E1073" t="str">
            <v>Especialista em Treinamento Pleno</v>
          </cell>
        </row>
        <row r="1074">
          <cell r="B1074" t="str">
            <v>13.1.20</v>
          </cell>
          <cell r="D1074" t="str">
            <v>35.01.25</v>
          </cell>
          <cell r="E1074" t="str">
            <v>Especialista em Treinamento Senior</v>
          </cell>
        </row>
        <row r="1075">
          <cell r="B1075" t="str">
            <v>13.1.21</v>
          </cell>
          <cell r="D1075" t="str">
            <v>35.01.26</v>
          </cell>
          <cell r="E1075" t="str">
            <v>Fiscal de Obras</v>
          </cell>
        </row>
        <row r="1076">
          <cell r="B1076" t="str">
            <v>13.1.22</v>
          </cell>
          <cell r="D1076" t="str">
            <v>35.01.27</v>
          </cell>
          <cell r="E1076" t="str">
            <v>Geólogo Júnior</v>
          </cell>
        </row>
        <row r="1077">
          <cell r="B1077" t="str">
            <v>13.1.23</v>
          </cell>
          <cell r="D1077" t="str">
            <v>35.01.28</v>
          </cell>
          <cell r="E1077" t="str">
            <v>Geólogo Pleno</v>
          </cell>
        </row>
        <row r="1078">
          <cell r="B1078" t="str">
            <v>13.1.24</v>
          </cell>
          <cell r="D1078" t="str">
            <v>35.01.29</v>
          </cell>
          <cell r="E1078" t="str">
            <v>Geólogo Senior</v>
          </cell>
        </row>
        <row r="1079">
          <cell r="B1079" t="str">
            <v>13.1.25</v>
          </cell>
          <cell r="D1079" t="str">
            <v>35.01.30</v>
          </cell>
          <cell r="E1079" t="str">
            <v>Laboratorista</v>
          </cell>
        </row>
        <row r="1080">
          <cell r="B1080" t="str">
            <v>13.1.26</v>
          </cell>
          <cell r="D1080" t="str">
            <v>35.01.31</v>
          </cell>
          <cell r="E1080" t="str">
            <v>Laboratorista Auxiliar</v>
          </cell>
        </row>
        <row r="1081">
          <cell r="B1081" t="str">
            <v>13.1.27</v>
          </cell>
          <cell r="D1081" t="str">
            <v>35.01.32</v>
          </cell>
          <cell r="E1081" t="str">
            <v>Motorista</v>
          </cell>
        </row>
        <row r="1082">
          <cell r="B1082" t="str">
            <v>13.1.28</v>
          </cell>
          <cell r="D1082" t="str">
            <v>35.01.33</v>
          </cell>
          <cell r="E1082" t="str">
            <v>Nivelador</v>
          </cell>
        </row>
        <row r="1083">
          <cell r="B1083" t="str">
            <v>13.1.29</v>
          </cell>
          <cell r="D1083" t="str">
            <v>35.01.34</v>
          </cell>
          <cell r="E1083" t="str">
            <v>Operador de Microcomputador</v>
          </cell>
        </row>
        <row r="1084">
          <cell r="B1084" t="str">
            <v>13.1.30</v>
          </cell>
          <cell r="D1084" t="str">
            <v>35.01.35</v>
          </cell>
          <cell r="E1084" t="str">
            <v>Programador de Computador Júnior</v>
          </cell>
        </row>
        <row r="1085">
          <cell r="B1085" t="str">
            <v>13.1.31</v>
          </cell>
          <cell r="D1085" t="str">
            <v>35.01.36</v>
          </cell>
          <cell r="E1085" t="str">
            <v>Programador de Computador Pleno</v>
          </cell>
        </row>
        <row r="1086">
          <cell r="B1086" t="str">
            <v>13.1.32</v>
          </cell>
          <cell r="D1086" t="str">
            <v>35.01.37</v>
          </cell>
          <cell r="E1086" t="str">
            <v>Programador de Computador Senior</v>
          </cell>
        </row>
        <row r="1087">
          <cell r="B1087" t="str">
            <v>13.1.33</v>
          </cell>
          <cell r="D1087" t="str">
            <v>35.01.38</v>
          </cell>
          <cell r="E1087" t="str">
            <v>Psicólogo</v>
          </cell>
        </row>
        <row r="1088">
          <cell r="B1088" t="str">
            <v>13.1.34</v>
          </cell>
          <cell r="D1088" t="str">
            <v>35.01.39</v>
          </cell>
          <cell r="E1088" t="str">
            <v>Seccionista</v>
          </cell>
        </row>
        <row r="1089">
          <cell r="B1089" t="str">
            <v>13.1.35</v>
          </cell>
          <cell r="D1089" t="str">
            <v>35.01.40</v>
          </cell>
          <cell r="E1089" t="str">
            <v>Secretária</v>
          </cell>
        </row>
        <row r="1090">
          <cell r="B1090" t="str">
            <v>13.1.36</v>
          </cell>
          <cell r="D1090" t="str">
            <v>35.01.41</v>
          </cell>
          <cell r="E1090" t="str">
            <v>Topógrafo</v>
          </cell>
        </row>
        <row r="1091">
          <cell r="B1091" t="str">
            <v>13.1.37</v>
          </cell>
          <cell r="D1091" t="str">
            <v>35.01.42</v>
          </cell>
          <cell r="E1091" t="str">
            <v>Topógrafo Auxiliar</v>
          </cell>
        </row>
        <row r="1092">
          <cell r="B1092" t="str">
            <v>13.1.38</v>
          </cell>
          <cell r="D1092" t="str">
            <v>35.01.47</v>
          </cell>
          <cell r="E1092" t="str">
            <v>Entrevistador</v>
          </cell>
        </row>
        <row r="1093">
          <cell r="B1093" t="str">
            <v>13.1.39</v>
          </cell>
          <cell r="D1093" t="str">
            <v>35.02.04</v>
          </cell>
          <cell r="E1093" t="str">
            <v>Auxiliar de escritório</v>
          </cell>
        </row>
        <row r="1094">
          <cell r="B1094" t="str">
            <v>13.1.40</v>
          </cell>
          <cell r="D1094" t="str">
            <v>35.02.05</v>
          </cell>
          <cell r="E1094" t="str">
            <v>Auxiliar de topografia</v>
          </cell>
        </row>
        <row r="1095">
          <cell r="B1095" t="str">
            <v>13.1.41</v>
          </cell>
          <cell r="D1095" t="str">
            <v>35.02.06</v>
          </cell>
          <cell r="E1095" t="str">
            <v>Auxiliar Técnico</v>
          </cell>
        </row>
        <row r="1096">
          <cell r="B1096" t="str">
            <v>13.1.42</v>
          </cell>
          <cell r="D1096" t="str">
            <v>35.02.07</v>
          </cell>
          <cell r="E1096" t="str">
            <v>Consultor A</v>
          </cell>
        </row>
        <row r="1097">
          <cell r="B1097" t="str">
            <v>13.1.43</v>
          </cell>
          <cell r="D1097" t="str">
            <v>35.02.08</v>
          </cell>
          <cell r="E1097" t="str">
            <v xml:space="preserve">Consultor B </v>
          </cell>
        </row>
        <row r="1098">
          <cell r="B1098" t="str">
            <v>13.1.44</v>
          </cell>
          <cell r="D1098" t="str">
            <v>35.02.09</v>
          </cell>
          <cell r="E1098" t="str">
            <v>Consultor C</v>
          </cell>
        </row>
        <row r="1099">
          <cell r="B1099" t="str">
            <v>13.1.45</v>
          </cell>
          <cell r="D1099" t="str">
            <v xml:space="preserve">35.02.10 </v>
          </cell>
          <cell r="E1099" t="str">
            <v>Coordenador</v>
          </cell>
        </row>
        <row r="1100">
          <cell r="B1100" t="str">
            <v>13.1.46</v>
          </cell>
          <cell r="D1100" t="str">
            <v>35.02.11</v>
          </cell>
          <cell r="E1100" t="str">
            <v>Desenhista e Calculista I</v>
          </cell>
        </row>
        <row r="1101">
          <cell r="B1101" t="str">
            <v>13.1.47</v>
          </cell>
          <cell r="D1101" t="str">
            <v>35.02.12</v>
          </cell>
          <cell r="E1101" t="str">
            <v>Desenhista e Calculista II</v>
          </cell>
        </row>
        <row r="1102">
          <cell r="B1102" t="str">
            <v>13.1.48</v>
          </cell>
          <cell r="D1102" t="str">
            <v>35.02.13</v>
          </cell>
          <cell r="E1102" t="str">
            <v xml:space="preserve">Desenhista e Calculista III </v>
          </cell>
        </row>
        <row r="1103">
          <cell r="B1103" t="str">
            <v>13.1.49</v>
          </cell>
          <cell r="D1103" t="str">
            <v>35.02.14</v>
          </cell>
          <cell r="E1103" t="str">
            <v>Engenheiro Júnior</v>
          </cell>
        </row>
        <row r="1104">
          <cell r="B1104" t="str">
            <v>13.1.50</v>
          </cell>
          <cell r="D1104" t="str">
            <v>35.02.15</v>
          </cell>
          <cell r="E1104" t="str">
            <v>Engenheiro Pleno</v>
          </cell>
        </row>
        <row r="1105">
          <cell r="B1105" t="str">
            <v>13.1.51</v>
          </cell>
          <cell r="D1105" t="str">
            <v>35.02.16</v>
          </cell>
          <cell r="E1105" t="str">
            <v>Engenheiro Senior</v>
          </cell>
        </row>
        <row r="1106">
          <cell r="B1106" t="str">
            <v>13.1.52</v>
          </cell>
          <cell r="D1106" t="str">
            <v>35.02.17</v>
          </cell>
          <cell r="E1106" t="str">
            <v>Projetista A / Assistente Técnico I</v>
          </cell>
        </row>
        <row r="1107">
          <cell r="B1107" t="str">
            <v>13.1.53</v>
          </cell>
          <cell r="D1107" t="str">
            <v>35.02.18</v>
          </cell>
          <cell r="E1107" t="str">
            <v>Projetista B / Assistente Técnico II</v>
          </cell>
        </row>
        <row r="1108">
          <cell r="B1108" t="str">
            <v>13.1.54</v>
          </cell>
          <cell r="D1108" t="str">
            <v>35.02.19</v>
          </cell>
          <cell r="E1108" t="str">
            <v xml:space="preserve">Projetista C / Assistente Técnico III </v>
          </cell>
        </row>
        <row r="1109">
          <cell r="B1109" t="str">
            <v>13.1.55</v>
          </cell>
          <cell r="D1109" t="str">
            <v>35.02.23</v>
          </cell>
          <cell r="E1109" t="str">
            <v>Engenheiro Agronomo</v>
          </cell>
        </row>
        <row r="1110">
          <cell r="B1110" t="str">
            <v>13.1.56</v>
          </cell>
          <cell r="D1110" t="str">
            <v>35.02.24</v>
          </cell>
          <cell r="E1110" t="str">
            <v>Antropólogo</v>
          </cell>
        </row>
        <row r="1111">
          <cell r="B1111" t="str">
            <v>13.1.57</v>
          </cell>
          <cell r="D1111" t="str">
            <v>35.02.25</v>
          </cell>
          <cell r="E1111" t="str">
            <v>Nivelador</v>
          </cell>
        </row>
        <row r="1112">
          <cell r="B1112" t="str">
            <v>13.1.58</v>
          </cell>
          <cell r="D1112" t="str">
            <v>35.02.26</v>
          </cell>
          <cell r="E1112" t="str">
            <v>Topógrafo</v>
          </cell>
        </row>
        <row r="1113">
          <cell r="B1113" t="str">
            <v>13.1.59</v>
          </cell>
          <cell r="D1113" t="str">
            <v>35.02.28</v>
          </cell>
          <cell r="E1113" t="str">
            <v>Biólogo</v>
          </cell>
        </row>
        <row r="1114">
          <cell r="B1114" t="str">
            <v>13.1.60</v>
          </cell>
          <cell r="D1114" t="str">
            <v>35.02.29</v>
          </cell>
          <cell r="E1114" t="str">
            <v>Economista Júnior</v>
          </cell>
        </row>
        <row r="1115">
          <cell r="B1115" t="str">
            <v>13.1.61</v>
          </cell>
          <cell r="D1115" t="str">
            <v>35.02.30</v>
          </cell>
          <cell r="E1115" t="str">
            <v>Economista Pleno</v>
          </cell>
        </row>
        <row r="1116">
          <cell r="B1116" t="str">
            <v>13.1.62</v>
          </cell>
          <cell r="D1116" t="str">
            <v>35.02.31</v>
          </cell>
          <cell r="E1116" t="str">
            <v>Economista Senior</v>
          </cell>
        </row>
        <row r="1117">
          <cell r="B1117" t="str">
            <v>13.1.63</v>
          </cell>
          <cell r="D1117" t="str">
            <v>35.02.32</v>
          </cell>
          <cell r="E1117" t="str">
            <v>Especialista Ambiental</v>
          </cell>
        </row>
        <row r="1118">
          <cell r="B1118" t="str">
            <v>13.1.64</v>
          </cell>
          <cell r="D1118" t="str">
            <v>35.02.33</v>
          </cell>
          <cell r="E1118" t="str">
            <v>Geógrafo</v>
          </cell>
        </row>
        <row r="1119">
          <cell r="B1119" t="str">
            <v>13.1.65</v>
          </cell>
          <cell r="D1119" t="str">
            <v>35.02.34</v>
          </cell>
          <cell r="E1119" t="str">
            <v>Geólogo Júnior</v>
          </cell>
        </row>
        <row r="1120">
          <cell r="B1120" t="str">
            <v>13.1.66</v>
          </cell>
          <cell r="D1120" t="str">
            <v>35.02.35</v>
          </cell>
          <cell r="E1120" t="str">
            <v>Geólogo Pleno</v>
          </cell>
        </row>
        <row r="1121">
          <cell r="B1121" t="str">
            <v>13.1.67</v>
          </cell>
          <cell r="D1121" t="str">
            <v>35.02.36</v>
          </cell>
          <cell r="E1121" t="str">
            <v>Geólogo Senior</v>
          </cell>
        </row>
        <row r="1122">
          <cell r="B1122" t="str">
            <v>13.1.68</v>
          </cell>
          <cell r="D1122" t="str">
            <v>35.02.37</v>
          </cell>
          <cell r="E1122" t="str">
            <v>Sociólogo</v>
          </cell>
        </row>
        <row r="1123">
          <cell r="B1123" t="str">
            <v>13.1.69</v>
          </cell>
          <cell r="D1123" t="str">
            <v>35.02.38</v>
          </cell>
          <cell r="E1123" t="str">
            <v>Técnico Artes visuais</v>
          </cell>
        </row>
        <row r="1124">
          <cell r="B1124" t="str">
            <v>13.1.70</v>
          </cell>
          <cell r="D1124" t="str">
            <v>35.02.39</v>
          </cell>
          <cell r="E1124" t="str">
            <v>Arqueólogo</v>
          </cell>
        </row>
        <row r="1125">
          <cell r="B1125" t="str">
            <v>13.1.71</v>
          </cell>
          <cell r="D1125" t="str">
            <v>35.02.40</v>
          </cell>
          <cell r="E1125" t="str">
            <v>Geomorfologo</v>
          </cell>
        </row>
        <row r="1127">
          <cell r="B1127" t="str">
            <v>Cód. Colinas</v>
          </cell>
          <cell r="D1127" t="str">
            <v>Código</v>
          </cell>
          <cell r="E1127" t="str">
            <v>Serviços</v>
          </cell>
        </row>
        <row r="1130">
          <cell r="D1130" t="str">
            <v>FASE 36 - CANTEIRO DE OBRA</v>
          </cell>
        </row>
        <row r="1131">
          <cell r="B1131" t="str">
            <v>14.1.1</v>
          </cell>
          <cell r="D1131" t="str">
            <v>36.01.01.01</v>
          </cell>
          <cell r="E1131" t="str">
            <v>Inst. Canteiro tipo I (1,50%)</v>
          </cell>
        </row>
        <row r="1132">
          <cell r="B1132" t="str">
            <v>14.1.2</v>
          </cell>
          <cell r="D1132" t="str">
            <v>36.01.01.02</v>
          </cell>
          <cell r="E1132" t="str">
            <v xml:space="preserve">Oper. E manutençãocanteiro tipo I (0,875%) </v>
          </cell>
        </row>
        <row r="1133">
          <cell r="B1133" t="str">
            <v>14.1.3</v>
          </cell>
          <cell r="D1133" t="str">
            <v>36.01.01.03</v>
          </cell>
          <cell r="E1133" t="str">
            <v>Desmobilização canteiro tipo I (0,125%)</v>
          </cell>
        </row>
        <row r="1134">
          <cell r="B1134" t="str">
            <v>14.1.4</v>
          </cell>
          <cell r="D1134" t="str">
            <v>36.01.02.01</v>
          </cell>
          <cell r="E1134" t="str">
            <v>Inst. Canteiro tipo II (1,80%)</v>
          </cell>
        </row>
        <row r="1135">
          <cell r="B1135" t="str">
            <v>14.1.5</v>
          </cell>
          <cell r="D1135" t="str">
            <v>36.01.02.02</v>
          </cell>
          <cell r="E1135" t="str">
            <v>Oper. E manutençãocanteiro tipo II (1,050%)</v>
          </cell>
        </row>
        <row r="1136">
          <cell r="B1136" t="str">
            <v>14.1.6</v>
          </cell>
          <cell r="D1136" t="str">
            <v>36.01.02.03</v>
          </cell>
          <cell r="E1136" t="str">
            <v>Desmobilização canteiro tipo II (0,150%)</v>
          </cell>
        </row>
        <row r="1137">
          <cell r="B1137" t="str">
            <v>14.1.7</v>
          </cell>
          <cell r="D1137" t="str">
            <v>36.01.03.01</v>
          </cell>
          <cell r="E1137" t="str">
            <v>Inst. Canteiro tipo III (4,80%)</v>
          </cell>
        </row>
        <row r="1138">
          <cell r="B1138" t="str">
            <v>14.1.8</v>
          </cell>
          <cell r="D1138" t="str">
            <v xml:space="preserve">36.01.03.02 </v>
          </cell>
          <cell r="E1138" t="str">
            <v>Oper. E manutençãocanteiro tipo III (0,900%)</v>
          </cell>
        </row>
        <row r="1139">
          <cell r="B1139" t="str">
            <v>14.1.9</v>
          </cell>
          <cell r="D1139" t="str">
            <v>36.01.03.03</v>
          </cell>
          <cell r="E1139" t="str">
            <v>Desmobilização canteiro tipo III (0,300%)</v>
          </cell>
        </row>
        <row r="1141">
          <cell r="B1141" t="str">
            <v>Cód. Colinas</v>
          </cell>
          <cell r="D1141" t="str">
            <v>Código</v>
          </cell>
          <cell r="E1141" t="str">
            <v>Serviços</v>
          </cell>
        </row>
        <row r="1144">
          <cell r="D1144" t="str">
            <v>FASE 37 - SERVIÇOS NÃO CONSTANTES NA PLANILHA</v>
          </cell>
        </row>
        <row r="1145">
          <cell r="B1145" t="str">
            <v>16.1.1</v>
          </cell>
          <cell r="D1145" t="str">
            <v>37.01.01</v>
          </cell>
          <cell r="E1145" t="str">
            <v>Rachão intertravado com bica corrida</v>
          </cell>
        </row>
        <row r="1146">
          <cell r="B1146" t="str">
            <v>16.1.2</v>
          </cell>
          <cell r="D1146" t="str">
            <v>37.01.02</v>
          </cell>
          <cell r="E1146" t="str">
            <v>Camada de Bloqueio</v>
          </cell>
        </row>
        <row r="1147">
          <cell r="B1147" t="str">
            <v>16.1.3</v>
          </cell>
          <cell r="D1147" t="str">
            <v>37.01.03</v>
          </cell>
          <cell r="E1147" t="str">
            <v>Conc. asf. us. quente - Grad. C c/ DOP.</v>
          </cell>
        </row>
        <row r="1148">
          <cell r="B1148" t="str">
            <v>16.1.4</v>
          </cell>
          <cell r="D1148" t="str">
            <v>37.01.04</v>
          </cell>
          <cell r="E1148" t="str">
            <v>Compactação de Aterro maior /igual 95%PS( inclusive Reaterro mat. Brejoso)</v>
          </cell>
        </row>
        <row r="1149">
          <cell r="B1149" t="str">
            <v>16.1.5</v>
          </cell>
          <cell r="D1149" t="str">
            <v>37.01.05</v>
          </cell>
          <cell r="E1149" t="str">
            <v>Tubo de concreto Ø 0,60m classe CA-2 ( fornecimento e assentamento )</v>
          </cell>
        </row>
        <row r="1150">
          <cell r="B1150" t="str">
            <v>16.1.6</v>
          </cell>
          <cell r="D1150" t="str">
            <v>37.01.06</v>
          </cell>
          <cell r="E1150" t="str">
            <v>Tubo de concreto Ø 1,00m classe CA-2 ( fornecimento e assentamento )</v>
          </cell>
        </row>
        <row r="1151">
          <cell r="B1151" t="str">
            <v>16.1.7</v>
          </cell>
          <cell r="D1151" t="str">
            <v>37.01.07</v>
          </cell>
          <cell r="E1151" t="str">
            <v>Escavação para execução de dreno</v>
          </cell>
        </row>
        <row r="1152">
          <cell r="B1152" t="str">
            <v>16.1.8</v>
          </cell>
          <cell r="D1152" t="str">
            <v>37.01.08</v>
          </cell>
          <cell r="E1152" t="str">
            <v>Aquis. Mat. Espal. Conf. Rolagem mat. Sil. Argil. (*)</v>
          </cell>
        </row>
        <row r="1153">
          <cell r="B1153" t="str">
            <v>16.1.9</v>
          </cell>
          <cell r="D1153" t="str">
            <v>37.01.09</v>
          </cell>
          <cell r="E1153" t="str">
            <v>Transporte de 1ª/2ª categoria até 1 Km (*)</v>
          </cell>
        </row>
        <row r="1154">
          <cell r="B1154" t="str">
            <v>16.1.10</v>
          </cell>
          <cell r="D1154" t="str">
            <v>37.01.10</v>
          </cell>
          <cell r="E1154" t="str">
            <v>Transporte de 1ª/2ª categoria até 2 Km (*)</v>
          </cell>
        </row>
        <row r="1155">
          <cell r="B1155" t="str">
            <v>16.1.11</v>
          </cell>
          <cell r="D1155" t="str">
            <v>37.01.11</v>
          </cell>
          <cell r="E1155" t="str">
            <v>Espalhamento de material no bota fora inclusive mat. de limpeza</v>
          </cell>
        </row>
        <row r="1156">
          <cell r="B1156" t="str">
            <v>16.1.12</v>
          </cell>
          <cell r="D1156" t="str">
            <v>37.01.12</v>
          </cell>
          <cell r="E1156" t="str">
            <v>Conc. asf. us. quente - Binder - DERSA</v>
          </cell>
        </row>
        <row r="1157">
          <cell r="B1157" t="str">
            <v>16.1.13</v>
          </cell>
          <cell r="D1157" t="str">
            <v>37.01.13</v>
          </cell>
          <cell r="E1157" t="str">
            <v>Conc. asf. us. quente - capa asfáltica - DERSA</v>
          </cell>
        </row>
        <row r="1158">
          <cell r="B1158" t="str">
            <v>16.1.14</v>
          </cell>
          <cell r="D1158" t="str">
            <v>37.01.14</v>
          </cell>
          <cell r="E1158" t="str">
            <v>Tubo de concreto Ø 0,80m classe CA-2 ( fornecimento e assentamento )</v>
          </cell>
        </row>
        <row r="1159">
          <cell r="B1159" t="str">
            <v>16.1.15</v>
          </cell>
          <cell r="D1159" t="str">
            <v>37.01.15</v>
          </cell>
          <cell r="E1159" t="str">
            <v>Tubo de concreto Ø 0,80m classe CA-3 ( fornecimento e assentamento )</v>
          </cell>
        </row>
        <row r="1160">
          <cell r="B1160" t="str">
            <v>16.1.16</v>
          </cell>
          <cell r="D1160" t="str">
            <v>37.01.16</v>
          </cell>
          <cell r="E1160" t="str">
            <v>Tubo de concreto Ø 1,00m classe CA-4 ( fornecimento e assentamento )</v>
          </cell>
        </row>
        <row r="1161">
          <cell r="B1161" t="str">
            <v>16.1.17</v>
          </cell>
          <cell r="D1161" t="str">
            <v>37.01.17</v>
          </cell>
          <cell r="E1161" t="str">
            <v>Tubo de concreto Ø 1,20m classe CA-2 ( fornecimento e assentamento )</v>
          </cell>
        </row>
        <row r="1162">
          <cell r="B1162" t="str">
            <v>16.1.18</v>
          </cell>
          <cell r="D1162" t="str">
            <v>37.01.18</v>
          </cell>
          <cell r="E1162" t="str">
            <v>Tubo de aço corr. Epoxy met. Destrutivo-MP100/ e= 2,0mm/84kg/m Ø = 1,30m</v>
          </cell>
        </row>
        <row r="1163">
          <cell r="B1163" t="str">
            <v>16.1.19</v>
          </cell>
          <cell r="D1163" t="str">
            <v>37.01.19</v>
          </cell>
          <cell r="E1163" t="str">
            <v>Tubo de aço corr. Epoxy met. Destrutivo-MP100/ e= 3,4mm/136kg/m Ø = 1,30m</v>
          </cell>
        </row>
        <row r="1164">
          <cell r="B1164" t="str">
            <v>16.1.20</v>
          </cell>
          <cell r="D1164" t="str">
            <v>37.01.20</v>
          </cell>
          <cell r="E1164" t="str">
            <v>Tubo de aço corr. Epoxy met. Destrutivo-MP100/ e= 2,0mm/125kg/m Ø = 1,50m</v>
          </cell>
        </row>
        <row r="1165">
          <cell r="B1165" t="str">
            <v>16.1.21</v>
          </cell>
          <cell r="D1165" t="str">
            <v>37.01.21</v>
          </cell>
          <cell r="E1165" t="str">
            <v>Tubo de aço corr. Epoxy met. Destrutivo-MP152/ e= 2,7mm/162kg/m Ø = 1,50m</v>
          </cell>
        </row>
        <row r="1166">
          <cell r="B1166" t="str">
            <v>16.1.22</v>
          </cell>
          <cell r="D1166" t="str">
            <v>37.01.22</v>
          </cell>
          <cell r="E1166" t="str">
            <v>Remoção de Tubo Ø = 0,30m</v>
          </cell>
        </row>
        <row r="1167">
          <cell r="B1167" t="str">
            <v>16.1.23</v>
          </cell>
          <cell r="D1167" t="str">
            <v>37.01.23</v>
          </cell>
          <cell r="E1167" t="str">
            <v>Remoção de Tubo Ø = 0,40m</v>
          </cell>
        </row>
        <row r="1168">
          <cell r="B1168" t="str">
            <v>16.1.24</v>
          </cell>
          <cell r="D1168" t="str">
            <v>37.01.24</v>
          </cell>
          <cell r="E1168" t="str">
            <v>Remoção de Tubo Ø = 0,60m</v>
          </cell>
        </row>
        <row r="1169">
          <cell r="B1169" t="str">
            <v>16.1.25</v>
          </cell>
          <cell r="D1169" t="str">
            <v>37.01.25</v>
          </cell>
          <cell r="E1169" t="str">
            <v>Tubo de concreto Ø 0,60m classe CA-3 ( fornecimento e assentamento )</v>
          </cell>
        </row>
        <row r="1170">
          <cell r="B1170" t="str">
            <v>16.1.26</v>
          </cell>
          <cell r="D1170" t="str">
            <v>37.01.26</v>
          </cell>
          <cell r="E1170" t="str">
            <v>Tubo de concreto Ø 0,40m classe CA-2 ( fornecimento e assentamento )</v>
          </cell>
        </row>
        <row r="1171">
          <cell r="B1171" t="str">
            <v>16.1.27</v>
          </cell>
          <cell r="D1171" t="str">
            <v>37.01.27</v>
          </cell>
          <cell r="E1171" t="str">
            <v>Tubo de concreto Ø 1,50m classe CA-2 ( fornecimento e assentamento )</v>
          </cell>
        </row>
        <row r="1172">
          <cell r="B1172" t="str">
            <v>16.1.28</v>
          </cell>
          <cell r="D1172" t="str">
            <v>37.01.28</v>
          </cell>
          <cell r="E1172" t="str">
            <v>Remoção de Tubo Ø = 0,80m</v>
          </cell>
        </row>
        <row r="1173">
          <cell r="B1173" t="str">
            <v>16.1.29</v>
          </cell>
          <cell r="D1173" t="str">
            <v>37.01.29</v>
          </cell>
          <cell r="E1173" t="str">
            <v>Passeio</v>
          </cell>
        </row>
        <row r="1174">
          <cell r="B1174" t="str">
            <v>16.1.30</v>
          </cell>
          <cell r="D1174" t="str">
            <v>37.01.30</v>
          </cell>
          <cell r="E1174" t="str">
            <v>Aterro - Solo mole - material de 3ª Categoria</v>
          </cell>
        </row>
        <row r="1175">
          <cell r="B1175" t="str">
            <v>16.1.31</v>
          </cell>
          <cell r="D1175" t="str">
            <v>37.01.31</v>
          </cell>
          <cell r="E1175" t="str">
            <v>Aterros - materila de 3ª Categoria</v>
          </cell>
        </row>
        <row r="1176">
          <cell r="B1176" t="str">
            <v>16.1.32</v>
          </cell>
          <cell r="D1176" t="str">
            <v>37.01.32</v>
          </cell>
          <cell r="E1176" t="str">
            <v>Revestimento vegetal de taludes com hidrossemeadura</v>
          </cell>
        </row>
        <row r="1177">
          <cell r="B1177" t="str">
            <v>16.1.33</v>
          </cell>
          <cell r="D1177" t="str">
            <v>37.01.33</v>
          </cell>
          <cell r="E1177" t="str">
            <v>Abertura de caixa para execução do acostamento</v>
          </cell>
        </row>
        <row r="1178">
          <cell r="B1178" t="str">
            <v>16.1.34</v>
          </cell>
          <cell r="D1178" t="str">
            <v>37.01.34</v>
          </cell>
          <cell r="E1178" t="str">
            <v>Demolição pavi.flex, incl.transp.até 1km</v>
          </cell>
        </row>
        <row r="1179">
          <cell r="B1179" t="str">
            <v>16.1.35</v>
          </cell>
          <cell r="D1179" t="str">
            <v>37.01.35</v>
          </cell>
          <cell r="E1179" t="str">
            <v>Concreto Fck 13,5 MPa</v>
          </cell>
        </row>
        <row r="1180">
          <cell r="B1180" t="str">
            <v>16.1.36</v>
          </cell>
          <cell r="D1180" t="str">
            <v>37.01.36</v>
          </cell>
          <cell r="E1180" t="str">
            <v>Gabião tipo colchão espessura 30cm - tela galv.</v>
          </cell>
        </row>
        <row r="1181">
          <cell r="B1181" t="str">
            <v>16.1.37</v>
          </cell>
          <cell r="D1181" t="str">
            <v>37.01.37</v>
          </cell>
          <cell r="E1181" t="str">
            <v>Barreira double face New Jersey - des 5514 (TIPO 3)</v>
          </cell>
        </row>
        <row r="1182">
          <cell r="B1182" t="str">
            <v>16.1.38</v>
          </cell>
          <cell r="D1182" t="str">
            <v>37.01.38</v>
          </cell>
          <cell r="E1182" t="str">
            <v>Manta geotêxtil não tecido ( Bidim RT-09 ou similar)</v>
          </cell>
        </row>
        <row r="1183">
          <cell r="B1183" t="str">
            <v>16.1.39</v>
          </cell>
          <cell r="D1183" t="str">
            <v>37.01.39</v>
          </cell>
          <cell r="E1183" t="str">
            <v>Escavação de material em jazida</v>
          </cell>
        </row>
        <row r="1184">
          <cell r="B1184" t="str">
            <v>16.1.40</v>
          </cell>
          <cell r="D1184" t="str">
            <v>37.01.40</v>
          </cell>
          <cell r="E1184" t="str">
            <v>Tubo ovóide S=2,25 m²</v>
          </cell>
        </row>
        <row r="1185">
          <cell r="B1185" t="str">
            <v>16.1.41</v>
          </cell>
          <cell r="D1185" t="str">
            <v>37.01.41</v>
          </cell>
          <cell r="E1185" t="str">
            <v>Tubo ovóide S=3,00</v>
          </cell>
        </row>
        <row r="1186">
          <cell r="B1186" t="str">
            <v>16.1.42</v>
          </cell>
          <cell r="D1186" t="str">
            <v>37.01.42</v>
          </cell>
          <cell r="E1186" t="str">
            <v>Tubo ovóide S=4,00</v>
          </cell>
        </row>
        <row r="1187">
          <cell r="B1187" t="str">
            <v>16.1.43</v>
          </cell>
          <cell r="D1187" t="str">
            <v>37.01.43</v>
          </cell>
          <cell r="E1187" t="str">
            <v>Demolição do Pavimento</v>
          </cell>
        </row>
        <row r="1188">
          <cell r="B1188" t="str">
            <v>16.1.44</v>
          </cell>
          <cell r="D1188" t="str">
            <v>37.01.44</v>
          </cell>
          <cell r="E1188" t="str">
            <v>Restauração do Pavimento</v>
          </cell>
        </row>
        <row r="1189">
          <cell r="B1189" t="str">
            <v>16.1.45</v>
          </cell>
          <cell r="D1189" t="str">
            <v>37.01.45</v>
          </cell>
          <cell r="E1189" t="str">
            <v xml:space="preserve">Articulação de concreto tipo "Freyssinet" </v>
          </cell>
        </row>
        <row r="1190">
          <cell r="B1190" t="str">
            <v>16.1.46</v>
          </cell>
          <cell r="D1190" t="str">
            <v>37.01.46</v>
          </cell>
          <cell r="E1190" t="str">
            <v>Junta de dilatação tipo Jeene</v>
          </cell>
        </row>
        <row r="1191">
          <cell r="B1191" t="str">
            <v>16.1.47</v>
          </cell>
          <cell r="D1191" t="str">
            <v>37.01.47</v>
          </cell>
          <cell r="E1191" t="str">
            <v>Tirantes 280 kN</v>
          </cell>
        </row>
        <row r="1192">
          <cell r="B1192" t="str">
            <v>16.1.48</v>
          </cell>
          <cell r="D1192" t="str">
            <v>37.01.48</v>
          </cell>
          <cell r="E1192" t="str">
            <v>Tirantes 140 kN</v>
          </cell>
        </row>
        <row r="1193">
          <cell r="B1193" t="str">
            <v>16.1.49</v>
          </cell>
          <cell r="D1193" t="str">
            <v>37.01.49</v>
          </cell>
          <cell r="E1193" t="str">
            <v>Ap. Ancoragem p/ Cabos Proten. Ativa</v>
          </cell>
        </row>
        <row r="1194">
          <cell r="B1194" t="str">
            <v>16.1.50</v>
          </cell>
          <cell r="D1194" t="str">
            <v>37.01.50</v>
          </cell>
          <cell r="E1194" t="str">
            <v>Barbacãs</v>
          </cell>
        </row>
        <row r="1195">
          <cell r="B1195" t="str">
            <v>16.1.51</v>
          </cell>
          <cell r="D1195" t="str">
            <v>37.01.51</v>
          </cell>
          <cell r="E1195" t="str">
            <v>Tubo de concreto Ø 0,50m classe CA-2 ( fornecimento e assentamento )</v>
          </cell>
        </row>
        <row r="1196">
          <cell r="B1196" t="str">
            <v>16.1.52</v>
          </cell>
          <cell r="D1196" t="str">
            <v>37.01.52</v>
          </cell>
          <cell r="E1196" t="str">
            <v>Barreira de segurança tipo New Jersey - des 5396 (TIPO 1A)</v>
          </cell>
        </row>
        <row r="1197">
          <cell r="B1197" t="str">
            <v>16.1.53</v>
          </cell>
          <cell r="D1197" t="str">
            <v>37.01.53</v>
          </cell>
          <cell r="E1197" t="str">
            <v>Tubo MP 100 Ø 2,10m e= 2,0mm - ( Forncimento e assentamento )</v>
          </cell>
        </row>
        <row r="1198">
          <cell r="B1198" t="str">
            <v>16.1.54</v>
          </cell>
          <cell r="D1198" t="str">
            <v>37.01.54</v>
          </cell>
          <cell r="E1198" t="str">
            <v>Tubo MP 100 Ø 2,20m e= 2,7mm - ( Forncimento e assentamento )</v>
          </cell>
        </row>
        <row r="1199">
          <cell r="B1199" t="str">
            <v>16.1.55</v>
          </cell>
          <cell r="D1199" t="str">
            <v>37.01.55</v>
          </cell>
          <cell r="E1199" t="str">
            <v>Tubo MP 152 Ø 4,60m e= 2,7mm - ( Forncimento e assentamento )</v>
          </cell>
        </row>
        <row r="1200">
          <cell r="B1200" t="str">
            <v>16.1.56</v>
          </cell>
          <cell r="D1200" t="str">
            <v>37.01.56</v>
          </cell>
          <cell r="E1200" t="str">
            <v>Remoção de Tubo metálico Ø = 1,50m</v>
          </cell>
        </row>
        <row r="1201">
          <cell r="B1201" t="str">
            <v>16.1.57</v>
          </cell>
          <cell r="D1201" t="str">
            <v>37.01.57</v>
          </cell>
          <cell r="E1201" t="str">
            <v>Tubo Metálico Ø =2,30m</v>
          </cell>
        </row>
        <row r="1202">
          <cell r="B1202" t="str">
            <v>16.1.58</v>
          </cell>
          <cell r="D1202" t="str">
            <v>37.01.58</v>
          </cell>
          <cell r="E1202" t="str">
            <v>Tubo de concreto Ø 1,00m classe CA-3 ( fornecimento e assentamento )</v>
          </cell>
        </row>
        <row r="1203">
          <cell r="B1203" t="str">
            <v>16.1.59</v>
          </cell>
          <cell r="D1203" t="str">
            <v>37.01.59</v>
          </cell>
          <cell r="E1203" t="str">
            <v>Tubo de concreto Ø 0,50m classe CA-4 ( fornecimento e assentamento )</v>
          </cell>
        </row>
        <row r="1204">
          <cell r="B1204" t="str">
            <v>16.1.60</v>
          </cell>
          <cell r="D1204" t="str">
            <v>37.01.60</v>
          </cell>
          <cell r="E1204" t="str">
            <v>Tubo de concreto Ø 1,50m classe CA-3 ( fornecimento e assentamento )</v>
          </cell>
        </row>
        <row r="1205">
          <cell r="B1205" t="str">
            <v>16.1.61</v>
          </cell>
          <cell r="D1205" t="str">
            <v>37.01.61</v>
          </cell>
          <cell r="E1205" t="str">
            <v>Restauração do Pavimento</v>
          </cell>
        </row>
        <row r="1206">
          <cell r="B1206" t="str">
            <v>16.1.62</v>
          </cell>
          <cell r="D1206" t="str">
            <v>37.01.62</v>
          </cell>
          <cell r="E1206" t="str">
            <v>Aterro solo mole - material de 3ª categoria</v>
          </cell>
        </row>
        <row r="1207">
          <cell r="B1207" t="str">
            <v>16.1.63</v>
          </cell>
          <cell r="D1207" t="str">
            <v>37.01.63</v>
          </cell>
          <cell r="E1207" t="str">
            <v>Aterros - material de 3ª categoria</v>
          </cell>
        </row>
        <row r="1208">
          <cell r="B1208" t="str">
            <v>16.1.64</v>
          </cell>
          <cell r="D1208" t="str">
            <v>37.01.64</v>
          </cell>
          <cell r="E1208" t="str">
            <v>Sub-base ou base solo brita c/ cimento</v>
          </cell>
        </row>
        <row r="1209">
          <cell r="B1209" t="str">
            <v>16.1.65</v>
          </cell>
          <cell r="D1209" t="str">
            <v>37.01.65</v>
          </cell>
          <cell r="E1209" t="str">
            <v>Apiloamento / Nivelamento</v>
          </cell>
        </row>
        <row r="1210">
          <cell r="B1210" t="str">
            <v>16.1.66</v>
          </cell>
          <cell r="D1210" t="str">
            <v>37.01.66</v>
          </cell>
          <cell r="E1210" t="str">
            <v>Tela metálica</v>
          </cell>
        </row>
        <row r="1211">
          <cell r="B1211" t="str">
            <v>16.1.67</v>
          </cell>
          <cell r="D1211" t="str">
            <v>37.01.67</v>
          </cell>
        </row>
        <row r="1212">
          <cell r="B1212" t="str">
            <v>16.1.68</v>
          </cell>
          <cell r="D1212" t="str">
            <v>37.01.68</v>
          </cell>
          <cell r="E1212" t="str">
            <v>Perfuração  p/ DHP em solo</v>
          </cell>
        </row>
        <row r="1213">
          <cell r="B1213" t="str">
            <v>16.1.69</v>
          </cell>
          <cell r="D1213" t="str">
            <v>37.01.69</v>
          </cell>
          <cell r="E1213" t="str">
            <v>Perfuração  p/ tirante em solo</v>
          </cell>
        </row>
        <row r="1214">
          <cell r="B1214" t="str">
            <v>16.1.70</v>
          </cell>
          <cell r="D1214" t="str">
            <v>37.01.70</v>
          </cell>
          <cell r="E1214" t="str">
            <v>Túnnel Liner Ø 2,00 e=3,4mm epoxy</v>
          </cell>
        </row>
        <row r="1215">
          <cell r="B1215" t="str">
            <v>16.1.71</v>
          </cell>
          <cell r="D1215" t="str">
            <v>37.01.71</v>
          </cell>
          <cell r="E1215" t="str">
            <v>Implantação de Túnnel Liner Ø = 2,00m e=3,4mm ( em solo )</v>
          </cell>
        </row>
        <row r="1216">
          <cell r="B1216" t="str">
            <v>16.1.72</v>
          </cell>
          <cell r="D1216" t="str">
            <v>37.01.72</v>
          </cell>
          <cell r="E1216" t="str">
            <v>Implantação de Túnnel Liner Ø = 2,00m e=3,4mm ( em talus )</v>
          </cell>
        </row>
        <row r="1217">
          <cell r="B1217" t="str">
            <v>16.1.73</v>
          </cell>
          <cell r="D1217" t="str">
            <v>37.01.73</v>
          </cell>
          <cell r="E1217" t="str">
            <v>Implantação de fuste metálico Ø = 2,00m e=3,4mm ( em talus )</v>
          </cell>
        </row>
        <row r="1218">
          <cell r="B1218" t="str">
            <v>16.1.74</v>
          </cell>
          <cell r="D1218" t="str">
            <v>37.01.74</v>
          </cell>
          <cell r="E1218" t="str">
            <v>Levantamento Topográfico</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row>
        <row r="1221">
          <cell r="B1221" t="str">
            <v>16.1.77</v>
          </cell>
          <cell r="D1221" t="str">
            <v>37.01.77</v>
          </cell>
          <cell r="E1221" t="str">
            <v xml:space="preserve">Perfuração  p/ DHP  em talus </v>
          </cell>
        </row>
        <row r="1222">
          <cell r="B1222" t="str">
            <v>16.1.78</v>
          </cell>
          <cell r="D1222" t="str">
            <v>37.01.78</v>
          </cell>
          <cell r="E1222" t="str">
            <v xml:space="preserve">Perfuração  p/ tirante em rocha sã </v>
          </cell>
        </row>
        <row r="1223">
          <cell r="B1223" t="str">
            <v>16.1.79</v>
          </cell>
          <cell r="D1223" t="str">
            <v>37.01.79</v>
          </cell>
          <cell r="E1223" t="str">
            <v>Perfuração  p/ tirante em talus</v>
          </cell>
        </row>
        <row r="1224">
          <cell r="B1224" t="str">
            <v>16.1.80</v>
          </cell>
          <cell r="D1224" t="str">
            <v>37.01.80</v>
          </cell>
          <cell r="E1224" t="str">
            <v>Apar. anc. p/ Tirantes 40 TF</v>
          </cell>
        </row>
        <row r="1225">
          <cell r="B1225" t="str">
            <v>16.1.81</v>
          </cell>
          <cell r="D1225" t="str">
            <v>37.01.81</v>
          </cell>
          <cell r="E1225" t="str">
            <v>Tiran. 60 TF 8F D= 1/2"</v>
          </cell>
        </row>
        <row r="1226">
          <cell r="B1226" t="str">
            <v>16.1.82</v>
          </cell>
          <cell r="D1226" t="str">
            <v>37.01.82</v>
          </cell>
          <cell r="E1226" t="str">
            <v>Dispositivo eletronico para canalização de Tráfego</v>
          </cell>
        </row>
        <row r="1227">
          <cell r="B1227" t="str">
            <v>16.1.83</v>
          </cell>
          <cell r="D1227" t="str">
            <v>37.01.83</v>
          </cell>
          <cell r="E1227" t="str">
            <v>Junta Fungenband tipo "O-22"</v>
          </cell>
        </row>
        <row r="1247">
          <cell r="B1247" t="str">
            <v>Cód. Colinas</v>
          </cell>
          <cell r="D1247" t="str">
            <v>Código</v>
          </cell>
          <cell r="E1247" t="str">
            <v>Serviços</v>
          </cell>
        </row>
        <row r="1250">
          <cell r="D1250" t="str">
            <v>FASE 72 - ALUGUEL DE MAQUINAS, VEICULOS E EQUIPAMENTOS</v>
          </cell>
        </row>
        <row r="1251">
          <cell r="B1251" t="str">
            <v>15.1.1</v>
          </cell>
          <cell r="D1251" t="str">
            <v>72.01.01.01</v>
          </cell>
          <cell r="E1251" t="str">
            <v>AC.CONC.SUP.B436 C-A</v>
          </cell>
        </row>
        <row r="1252">
          <cell r="B1252" t="str">
            <v>15.1.2</v>
          </cell>
          <cell r="D1252" t="str">
            <v>72.01.01.02</v>
          </cell>
          <cell r="E1252" t="str">
            <v xml:space="preserve">AC.CONC.SUP.B436 C-B </v>
          </cell>
        </row>
        <row r="1253">
          <cell r="B1253" t="str">
            <v>15.1.3</v>
          </cell>
          <cell r="D1253" t="str">
            <v>72.01.01.03</v>
          </cell>
          <cell r="E1253" t="str">
            <v>AC.CONC.SUP.B436 C-C</v>
          </cell>
        </row>
        <row r="1254">
          <cell r="B1254" t="str">
            <v>15.1.4</v>
          </cell>
          <cell r="D1254" t="str">
            <v>72.01.01.04</v>
          </cell>
          <cell r="E1254" t="str">
            <v>AC.CONC.SUP.B436 C-D</v>
          </cell>
        </row>
        <row r="1255">
          <cell r="B1255" t="str">
            <v>15.1.5</v>
          </cell>
          <cell r="D1255" t="str">
            <v>72.01.02.01</v>
          </cell>
          <cell r="E1255" t="str">
            <v>AC.CONC.SUP.BG38 C-A</v>
          </cell>
        </row>
        <row r="1256">
          <cell r="B1256" t="str">
            <v>15.1.6</v>
          </cell>
          <cell r="D1256" t="str">
            <v>72.01.02.02</v>
          </cell>
          <cell r="E1256" t="str">
            <v>AC.CONC.SUP.BG38 C-B</v>
          </cell>
        </row>
        <row r="1257">
          <cell r="B1257" t="str">
            <v>15.1.7</v>
          </cell>
          <cell r="D1257" t="str">
            <v>72.01.02.03</v>
          </cell>
          <cell r="E1257" t="str">
            <v>AC.CONC.SUP.BG38 C-C</v>
          </cell>
        </row>
        <row r="1258">
          <cell r="B1258" t="str">
            <v>15.1.8</v>
          </cell>
          <cell r="D1258" t="str">
            <v>72.01.02.04</v>
          </cell>
          <cell r="E1258" t="str">
            <v>AC.CONC.SUP.BG38 C-D</v>
          </cell>
        </row>
        <row r="1259">
          <cell r="B1259" t="str">
            <v>15.1.9</v>
          </cell>
          <cell r="D1259" t="str">
            <v>72.02.01.01</v>
          </cell>
          <cell r="E1259" t="str">
            <v>VEIC.PEQ.1600CC C-A</v>
          </cell>
        </row>
        <row r="1260">
          <cell r="B1260" t="str">
            <v>15.1.10</v>
          </cell>
          <cell r="D1260" t="str">
            <v>72.02.01.02</v>
          </cell>
          <cell r="E1260" t="str">
            <v>VEIC.PEQ.1600CC C-B</v>
          </cell>
        </row>
        <row r="1261">
          <cell r="B1261" t="str">
            <v>15.1.11</v>
          </cell>
          <cell r="D1261" t="str">
            <v>72.02.01.03</v>
          </cell>
          <cell r="E1261" t="str">
            <v>VEIC.PEQ.1600CC C-C</v>
          </cell>
        </row>
        <row r="1262">
          <cell r="B1262" t="str">
            <v>15.1.12</v>
          </cell>
          <cell r="D1262" t="str">
            <v>72.02.01.04</v>
          </cell>
          <cell r="E1262" t="str">
            <v>VEIC.PEQ.1600CC C-D</v>
          </cell>
        </row>
        <row r="1263">
          <cell r="B1263" t="str">
            <v>15.1.13</v>
          </cell>
          <cell r="D1263" t="str">
            <v>72.02.01.05</v>
          </cell>
          <cell r="E1263" t="str">
            <v xml:space="preserve">VEIC.PEQ.1600CC C-E </v>
          </cell>
        </row>
        <row r="1264">
          <cell r="B1264" t="str">
            <v>15.1.14</v>
          </cell>
          <cell r="D1264" t="str">
            <v>72.02.01.06</v>
          </cell>
          <cell r="E1264" t="str">
            <v>VEIC.PEQ.1600CC C-F</v>
          </cell>
        </row>
        <row r="1265">
          <cell r="B1265" t="str">
            <v>15.1.15</v>
          </cell>
          <cell r="D1265" t="str">
            <v>72.02.02.01</v>
          </cell>
          <cell r="E1265" t="str">
            <v>VEIC.PEQ.1000CC C-A</v>
          </cell>
        </row>
        <row r="1266">
          <cell r="B1266" t="str">
            <v>15.1.16</v>
          </cell>
          <cell r="D1266" t="str">
            <v>72.02.02.02</v>
          </cell>
          <cell r="E1266" t="str">
            <v>VEIC.PEQ.1000CC C-B</v>
          </cell>
        </row>
        <row r="1267">
          <cell r="B1267" t="str">
            <v>15.1.17</v>
          </cell>
          <cell r="D1267" t="str">
            <v>72.02.02.03</v>
          </cell>
          <cell r="E1267" t="str">
            <v>VEIC.PEQ.1000CC C-C</v>
          </cell>
        </row>
        <row r="1268">
          <cell r="B1268" t="str">
            <v>15.1.18</v>
          </cell>
          <cell r="D1268" t="str">
            <v>72.02.02.04</v>
          </cell>
          <cell r="E1268" t="str">
            <v>VEIC.PEQ.1000CC C-D</v>
          </cell>
        </row>
        <row r="1269">
          <cell r="B1269" t="str">
            <v>15.1.19</v>
          </cell>
          <cell r="D1269" t="str">
            <v>72.02.02.05</v>
          </cell>
          <cell r="E1269" t="str">
            <v>VEIC.PEQ.1000CC C-E</v>
          </cell>
        </row>
        <row r="1270">
          <cell r="B1270" t="str">
            <v>15.1.20</v>
          </cell>
          <cell r="D1270" t="str">
            <v>72.02.02.06</v>
          </cell>
          <cell r="E1270" t="str">
            <v xml:space="preserve">VEIC.PEQ.1000CC C-F </v>
          </cell>
        </row>
        <row r="1271">
          <cell r="B1271" t="str">
            <v>15.1.21</v>
          </cell>
          <cell r="D1271" t="str">
            <v>72.02.03.01</v>
          </cell>
          <cell r="E1271" t="str">
            <v>VEIC.UTIL. 09 PS C-A</v>
          </cell>
        </row>
        <row r="1272">
          <cell r="B1272" t="str">
            <v>15.1.22</v>
          </cell>
          <cell r="D1272" t="str">
            <v xml:space="preserve">72.02.03.02 </v>
          </cell>
          <cell r="E1272" t="str">
            <v xml:space="preserve">VEIC.UTIL. 09 PS C-B </v>
          </cell>
        </row>
        <row r="1273">
          <cell r="B1273" t="str">
            <v>15.1.23</v>
          </cell>
          <cell r="D1273" t="str">
            <v>72.02.03.03</v>
          </cell>
          <cell r="E1273" t="str">
            <v>VEIC.UTIL. 09 PS C-C</v>
          </cell>
        </row>
        <row r="1274">
          <cell r="B1274" t="str">
            <v>15.1.24</v>
          </cell>
          <cell r="D1274" t="str">
            <v>72.02.03.04</v>
          </cell>
          <cell r="E1274" t="str">
            <v xml:space="preserve">VEIC.UTIL. 09 PS C-D </v>
          </cell>
        </row>
        <row r="1275">
          <cell r="B1275" t="str">
            <v>15.1.25</v>
          </cell>
          <cell r="D1275" t="str">
            <v>72.02.03.05</v>
          </cell>
          <cell r="E1275" t="str">
            <v>VEIC.UTIL. 09 PS C-E</v>
          </cell>
        </row>
        <row r="1276">
          <cell r="B1276" t="str">
            <v>15.1.26</v>
          </cell>
          <cell r="D1276" t="str">
            <v>72.02.03.06</v>
          </cell>
          <cell r="E1276" t="str">
            <v xml:space="preserve">VEIC.UTIL. 09 PS C-F </v>
          </cell>
        </row>
        <row r="1277">
          <cell r="B1277" t="str">
            <v>15.1.27</v>
          </cell>
          <cell r="D1277" t="str">
            <v>72.02.04.01</v>
          </cell>
          <cell r="E1277" t="str">
            <v>VEIC.UT.PICK-UP C-A</v>
          </cell>
        </row>
        <row r="1278">
          <cell r="B1278" t="str">
            <v>15.1.28</v>
          </cell>
          <cell r="D1278" t="str">
            <v>72.02.04.02</v>
          </cell>
          <cell r="E1278" t="str">
            <v>VEIC.UT.PICK-UP C-B</v>
          </cell>
        </row>
        <row r="1279">
          <cell r="B1279" t="str">
            <v>15.1.29</v>
          </cell>
          <cell r="D1279" t="str">
            <v>72.02.04.03</v>
          </cell>
          <cell r="E1279" t="str">
            <v xml:space="preserve">VEIC.UT.PICK-UP C-C </v>
          </cell>
        </row>
        <row r="1280">
          <cell r="B1280" t="str">
            <v>15.1.30</v>
          </cell>
          <cell r="D1280" t="str">
            <v>72.02.04.04</v>
          </cell>
          <cell r="E1280" t="str">
            <v>VEIC.UT.PICK-UP C-D</v>
          </cell>
        </row>
        <row r="1281">
          <cell r="B1281" t="str">
            <v>15.1.31</v>
          </cell>
          <cell r="D1281" t="str">
            <v>72.02.04.05</v>
          </cell>
          <cell r="E1281" t="str">
            <v>VEIC.UT.PICK-UP C-E</v>
          </cell>
        </row>
        <row r="1282">
          <cell r="B1282" t="str">
            <v>15.1.32</v>
          </cell>
          <cell r="D1282" t="str">
            <v>72.02.04.06</v>
          </cell>
          <cell r="E1282" t="str">
            <v xml:space="preserve">VEIC.UT.PICK-UP C-F </v>
          </cell>
        </row>
        <row r="1283">
          <cell r="B1283" t="str">
            <v>15.1.33</v>
          </cell>
          <cell r="D1283" t="str">
            <v>72.02.05.01</v>
          </cell>
          <cell r="E1283" t="str">
            <v xml:space="preserve">VEIC.PREMARCAÇÃO C-A </v>
          </cell>
        </row>
        <row r="1284">
          <cell r="B1284" t="str">
            <v>15.1.34</v>
          </cell>
          <cell r="D1284" t="str">
            <v>72.02.05.02</v>
          </cell>
          <cell r="E1284" t="str">
            <v>VEIC.PREMARCAÇÃO C-B</v>
          </cell>
        </row>
        <row r="1285">
          <cell r="B1285" t="str">
            <v>15.1.35</v>
          </cell>
          <cell r="D1285" t="str">
            <v>72.02.05.03</v>
          </cell>
          <cell r="E1285" t="str">
            <v xml:space="preserve">VEIC.PREMARCAÇÃO C-C </v>
          </cell>
        </row>
        <row r="1286">
          <cell r="B1286" t="str">
            <v>15.1.36</v>
          </cell>
          <cell r="D1286" t="str">
            <v>72.02.05.04</v>
          </cell>
          <cell r="E1286" t="str">
            <v xml:space="preserve">VEIC.PREMARCAÇÃO C-D </v>
          </cell>
        </row>
        <row r="1287">
          <cell r="B1287" t="str">
            <v>15.1.37</v>
          </cell>
          <cell r="D1287" t="str">
            <v>72.02.06.01</v>
          </cell>
          <cell r="E1287" t="str">
            <v>ONIBUS C-A</v>
          </cell>
        </row>
        <row r="1288">
          <cell r="B1288" t="str">
            <v>15.1.38</v>
          </cell>
          <cell r="D1288" t="str">
            <v>72.02.06.02</v>
          </cell>
          <cell r="E1288" t="str">
            <v xml:space="preserve">ONIBUS C-B </v>
          </cell>
        </row>
        <row r="1289">
          <cell r="B1289" t="str">
            <v>15.1.39</v>
          </cell>
          <cell r="D1289" t="str">
            <v>72.02.06.03</v>
          </cell>
          <cell r="E1289" t="str">
            <v>ONIBUS C-C</v>
          </cell>
        </row>
        <row r="1290">
          <cell r="B1290" t="str">
            <v>15.1.40</v>
          </cell>
          <cell r="D1290" t="str">
            <v>72.02.06.04</v>
          </cell>
          <cell r="E1290" t="str">
            <v>ONIBUS C-D</v>
          </cell>
        </row>
        <row r="1291">
          <cell r="B1291" t="str">
            <v>15.1.41</v>
          </cell>
          <cell r="D1291" t="str">
            <v>72.02.06.05</v>
          </cell>
          <cell r="E1291" t="str">
            <v>ONIBUS C-E</v>
          </cell>
        </row>
        <row r="1292">
          <cell r="B1292" t="str">
            <v>15.1.42</v>
          </cell>
          <cell r="D1292" t="str">
            <v>72.02.07.01</v>
          </cell>
          <cell r="E1292" t="str">
            <v>MICRO ONIBUS C-A</v>
          </cell>
        </row>
        <row r="1293">
          <cell r="B1293" t="str">
            <v>15.1.43</v>
          </cell>
          <cell r="D1293" t="str">
            <v>72.02.07.02</v>
          </cell>
          <cell r="E1293" t="str">
            <v>MICRO ONIBUS C-B</v>
          </cell>
        </row>
        <row r="1294">
          <cell r="B1294" t="str">
            <v>15.1.44</v>
          </cell>
          <cell r="D1294" t="str">
            <v>72.02.07.03</v>
          </cell>
          <cell r="E1294" t="str">
            <v>MICRO ONIBUS C-C</v>
          </cell>
        </row>
        <row r="1295">
          <cell r="B1295" t="str">
            <v>15.1.45</v>
          </cell>
          <cell r="D1295" t="str">
            <v>72.02.07.04</v>
          </cell>
          <cell r="E1295" t="str">
            <v>MICRO ONIBUS C-D</v>
          </cell>
        </row>
        <row r="1296">
          <cell r="B1296" t="str">
            <v>15.1.46</v>
          </cell>
          <cell r="D1296" t="str">
            <v>72.02.07.05</v>
          </cell>
          <cell r="E1296" t="str">
            <v>MICRO ONIBUS C-E</v>
          </cell>
        </row>
        <row r="1297">
          <cell r="B1297" t="str">
            <v>15.1.47</v>
          </cell>
          <cell r="D1297" t="str">
            <v>72.03.01.01</v>
          </cell>
          <cell r="E1297" t="str">
            <v>BATE EST.40/80T C-A</v>
          </cell>
        </row>
        <row r="1298">
          <cell r="B1298" t="str">
            <v>15.1.48</v>
          </cell>
          <cell r="D1298" t="str">
            <v>72.03.01.02</v>
          </cell>
          <cell r="E1298" t="str">
            <v>BATE EST.40/80T C-B</v>
          </cell>
        </row>
        <row r="1299">
          <cell r="B1299" t="str">
            <v>15.1.49</v>
          </cell>
          <cell r="D1299" t="str">
            <v>72.03.01.03</v>
          </cell>
          <cell r="E1299" t="str">
            <v>BATE EST.40/80T C-C</v>
          </cell>
        </row>
        <row r="1300">
          <cell r="B1300" t="str">
            <v>15.1.50</v>
          </cell>
          <cell r="D1300" t="str">
            <v>72.03.01.04</v>
          </cell>
          <cell r="E1300" t="str">
            <v>BATE EST.40/80T C-D</v>
          </cell>
        </row>
        <row r="1301">
          <cell r="B1301" t="str">
            <v>15.1.51</v>
          </cell>
          <cell r="D1301" t="str">
            <v>72.03.02.01</v>
          </cell>
          <cell r="E1301" t="str">
            <v>BATE EST.ATE 40T C-A</v>
          </cell>
        </row>
        <row r="1302">
          <cell r="B1302" t="str">
            <v>15.1.52</v>
          </cell>
          <cell r="D1302" t="str">
            <v>72.03.02.02</v>
          </cell>
          <cell r="E1302" t="str">
            <v>BATE EST.ATE 40T C-B</v>
          </cell>
        </row>
        <row r="1303">
          <cell r="B1303" t="str">
            <v>15.1.53</v>
          </cell>
          <cell r="D1303" t="str">
            <v>72.03.02.03</v>
          </cell>
          <cell r="E1303" t="str">
            <v>BATE EST.ATE 40T C-C</v>
          </cell>
        </row>
        <row r="1304">
          <cell r="B1304" t="str">
            <v>15.1.54</v>
          </cell>
          <cell r="D1304" t="str">
            <v>72.03.02.04</v>
          </cell>
          <cell r="E1304" t="str">
            <v>BATE EST.ATE 40T C-D</v>
          </cell>
        </row>
        <row r="1305">
          <cell r="B1305" t="str">
            <v>15.1.55</v>
          </cell>
          <cell r="D1305" t="str">
            <v>72.04.01.01</v>
          </cell>
          <cell r="E1305" t="str">
            <v>BETONEIRA 320L C-A</v>
          </cell>
        </row>
        <row r="1306">
          <cell r="B1306" t="str">
            <v>15.1.56</v>
          </cell>
          <cell r="D1306" t="str">
            <v>72.04.01.02</v>
          </cell>
          <cell r="E1306" t="str">
            <v>BETONEIRA 320L C-B</v>
          </cell>
        </row>
        <row r="1307">
          <cell r="B1307" t="str">
            <v>15.1.57</v>
          </cell>
          <cell r="D1307" t="str">
            <v>72.04.01.03</v>
          </cell>
          <cell r="E1307" t="str">
            <v>BETONEIRA 320L C-C</v>
          </cell>
        </row>
        <row r="1308">
          <cell r="B1308" t="str">
            <v>15.1.58</v>
          </cell>
          <cell r="D1308" t="str">
            <v>72.04.01.04</v>
          </cell>
          <cell r="E1308" t="str">
            <v>BETONEIRA 320L C-D</v>
          </cell>
        </row>
        <row r="1309">
          <cell r="B1309" t="str">
            <v>15.1.59</v>
          </cell>
          <cell r="D1309" t="str">
            <v>72.04.02.01</v>
          </cell>
          <cell r="E1309" t="str">
            <v>BETON.320L M.G.C-A</v>
          </cell>
        </row>
        <row r="1310">
          <cell r="B1310" t="str">
            <v>15.1.60</v>
          </cell>
          <cell r="D1310" t="str">
            <v>72.04.02.02</v>
          </cell>
          <cell r="E1310" t="str">
            <v>BETON.320L M.G.C-B</v>
          </cell>
        </row>
        <row r="1311">
          <cell r="B1311" t="str">
            <v>15.1.61</v>
          </cell>
          <cell r="D1311" t="str">
            <v>72.04.02.03</v>
          </cell>
          <cell r="E1311" t="str">
            <v>BETON.320L M.G.C-C</v>
          </cell>
        </row>
        <row r="1312">
          <cell r="B1312" t="str">
            <v>15.1.62</v>
          </cell>
          <cell r="D1312" t="str">
            <v>72.04.02.04</v>
          </cell>
          <cell r="E1312" t="str">
            <v>BETON.320L M.G.C-D</v>
          </cell>
        </row>
        <row r="1313">
          <cell r="B1313" t="str">
            <v>15.1.63</v>
          </cell>
          <cell r="D1313" t="str">
            <v>72.04.03.01</v>
          </cell>
          <cell r="E1313" t="str">
            <v>BETON.580L E.C/C.C-A</v>
          </cell>
        </row>
        <row r="1314">
          <cell r="B1314" t="str">
            <v>15.1.64</v>
          </cell>
          <cell r="D1314" t="str">
            <v>72.04.03.02</v>
          </cell>
          <cell r="E1314" t="str">
            <v>BETON.580L E.C/C.C-B</v>
          </cell>
        </row>
        <row r="1315">
          <cell r="B1315" t="str">
            <v>15.1.65</v>
          </cell>
          <cell r="D1315" t="str">
            <v>72.04.03.03</v>
          </cell>
          <cell r="E1315" t="str">
            <v>BETON.580L E.C/C.C-C</v>
          </cell>
        </row>
        <row r="1316">
          <cell r="B1316" t="str">
            <v>15.1.66</v>
          </cell>
          <cell r="D1316" t="str">
            <v>72.04.03.04</v>
          </cell>
          <cell r="E1316" t="str">
            <v>BETON.580L E.C/C.C-D</v>
          </cell>
        </row>
        <row r="1317">
          <cell r="B1317" t="str">
            <v>15.1.67</v>
          </cell>
          <cell r="D1317" t="str">
            <v>72.04.04.01</v>
          </cell>
          <cell r="E1317" t="str">
            <v xml:space="preserve">BETON.580L M.G.C-A </v>
          </cell>
        </row>
        <row r="1318">
          <cell r="B1318" t="str">
            <v>15.1.68</v>
          </cell>
          <cell r="D1318" t="str">
            <v>72.04.04.02</v>
          </cell>
          <cell r="E1318" t="str">
            <v>BETON.580L M.G.C-B</v>
          </cell>
        </row>
        <row r="1319">
          <cell r="B1319" t="str">
            <v>15.1.69</v>
          </cell>
          <cell r="D1319" t="str">
            <v>72.04.04.03</v>
          </cell>
          <cell r="E1319" t="str">
            <v>BETON.580L M.G.C-C</v>
          </cell>
        </row>
        <row r="1320">
          <cell r="B1320" t="str">
            <v>15.1.70</v>
          </cell>
          <cell r="D1320" t="str">
            <v>72.04.04.04</v>
          </cell>
          <cell r="E1320" t="str">
            <v>BETON.580L M.G.C-D</v>
          </cell>
        </row>
        <row r="1321">
          <cell r="B1321" t="str">
            <v>15.1.71</v>
          </cell>
          <cell r="D1321" t="str">
            <v>72.05.01.01</v>
          </cell>
          <cell r="E1321" t="str">
            <v>BOM.DREN.27M3/H C-A</v>
          </cell>
        </row>
        <row r="1322">
          <cell r="B1322" t="str">
            <v>15.1.72</v>
          </cell>
          <cell r="D1322" t="str">
            <v>72.05.01.02</v>
          </cell>
          <cell r="E1322" t="str">
            <v>BOM.DREN.27M3/H C-B</v>
          </cell>
        </row>
        <row r="1323">
          <cell r="B1323" t="str">
            <v>15.1.73</v>
          </cell>
          <cell r="D1323" t="str">
            <v>72.05.01.03</v>
          </cell>
          <cell r="E1323" t="str">
            <v>BOM.DREN.27M3/H C-C</v>
          </cell>
        </row>
        <row r="1324">
          <cell r="B1324" t="str">
            <v>15.1.74</v>
          </cell>
          <cell r="D1324" t="str">
            <v>72.05.01.04</v>
          </cell>
          <cell r="E1324" t="str">
            <v>BOM.DREN.27M3/H C-D</v>
          </cell>
        </row>
        <row r="1325">
          <cell r="B1325" t="str">
            <v>15.1.75</v>
          </cell>
          <cell r="D1325" t="str">
            <v>72.05.02.01</v>
          </cell>
          <cell r="E1325" t="str">
            <v>BOM.DREN.60M3/H C-A</v>
          </cell>
        </row>
        <row r="1326">
          <cell r="B1326" t="str">
            <v>15.1.76</v>
          </cell>
          <cell r="D1326" t="str">
            <v>72.05.02.02</v>
          </cell>
          <cell r="E1326" t="str">
            <v>BOM.DREN.60M3/H C-B</v>
          </cell>
        </row>
        <row r="1327">
          <cell r="B1327" t="str">
            <v>15.1.77</v>
          </cell>
          <cell r="D1327" t="str">
            <v>72.05.02.03</v>
          </cell>
          <cell r="E1327" t="str">
            <v>BOM.DREN.60M3/H C-C</v>
          </cell>
        </row>
        <row r="1328">
          <cell r="B1328" t="str">
            <v>15.1.78</v>
          </cell>
          <cell r="D1328" t="str">
            <v>72.05.02.04</v>
          </cell>
          <cell r="E1328" t="str">
            <v>BOM.DREN.60M3/H C-D</v>
          </cell>
        </row>
        <row r="1329">
          <cell r="B1329" t="str">
            <v>15.1.79</v>
          </cell>
          <cell r="D1329" t="str">
            <v>72.05.03.01</v>
          </cell>
          <cell r="E1329" t="str">
            <v>BOM.DREN.144M3/H C-A</v>
          </cell>
        </row>
        <row r="1330">
          <cell r="B1330" t="str">
            <v>15.1.80</v>
          </cell>
          <cell r="D1330" t="str">
            <v>72.05.03.02</v>
          </cell>
          <cell r="E1330" t="str">
            <v>BOM.DREN.144M3/H C-B</v>
          </cell>
        </row>
        <row r="1331">
          <cell r="B1331" t="str">
            <v>15.1.81</v>
          </cell>
          <cell r="D1331" t="str">
            <v>72.05.03.03</v>
          </cell>
          <cell r="E1331" t="str">
            <v>BOM.DREN.144M3/H C-C</v>
          </cell>
        </row>
        <row r="1332">
          <cell r="B1332" t="str">
            <v>15.1.82</v>
          </cell>
          <cell r="D1332" t="str">
            <v>72.05.03.04</v>
          </cell>
          <cell r="E1332" t="str">
            <v>BOM.DREN.144M3/H C-D</v>
          </cell>
        </row>
        <row r="1333">
          <cell r="B1333" t="str">
            <v>15.1.83</v>
          </cell>
          <cell r="D1333" t="str">
            <v>72.05.04.01</v>
          </cell>
          <cell r="E1333" t="str">
            <v>BOM.DREN.180M3/H C-A</v>
          </cell>
        </row>
        <row r="1334">
          <cell r="B1334" t="str">
            <v>15.1.84</v>
          </cell>
          <cell r="D1334" t="str">
            <v>72.05.04.02</v>
          </cell>
          <cell r="E1334" t="str">
            <v>BOM.DREN.180M3/H C-B</v>
          </cell>
        </row>
        <row r="1335">
          <cell r="B1335" t="str">
            <v>15.1.85</v>
          </cell>
          <cell r="D1335" t="str">
            <v>72.05.04.03</v>
          </cell>
          <cell r="E1335" t="str">
            <v>BOM.DREN.180M3/H C-C</v>
          </cell>
        </row>
        <row r="1336">
          <cell r="B1336" t="str">
            <v>15.1.86</v>
          </cell>
          <cell r="D1336" t="str">
            <v>72.05.04.04</v>
          </cell>
          <cell r="E1336" t="str">
            <v>BOM.DREN.180M3/H C-D</v>
          </cell>
        </row>
        <row r="1337">
          <cell r="B1337" t="str">
            <v>15.1.87</v>
          </cell>
          <cell r="D1337" t="str">
            <v>72.05.05.01</v>
          </cell>
          <cell r="E1337" t="str">
            <v>BOM.DREN.60.000L C-A</v>
          </cell>
        </row>
        <row r="1338">
          <cell r="B1338" t="str">
            <v>15.1.88</v>
          </cell>
          <cell r="D1338" t="str">
            <v>72.05.05.02</v>
          </cell>
          <cell r="E1338" t="str">
            <v>BOM.DREN.60.000L C-B</v>
          </cell>
        </row>
        <row r="1339">
          <cell r="B1339" t="str">
            <v>15.1.89</v>
          </cell>
          <cell r="D1339" t="str">
            <v>72.05.05.03</v>
          </cell>
          <cell r="E1339" t="str">
            <v>BOM.DREN.60.000L C-C</v>
          </cell>
        </row>
        <row r="1340">
          <cell r="B1340" t="str">
            <v>15.1.90</v>
          </cell>
          <cell r="D1340" t="str">
            <v>72.05.05.04</v>
          </cell>
          <cell r="E1340" t="str">
            <v>BOM.DREN.60.000L C-D</v>
          </cell>
        </row>
        <row r="1341">
          <cell r="B1341" t="str">
            <v>15.1.91</v>
          </cell>
          <cell r="D1341" t="str">
            <v>72.06.01.01</v>
          </cell>
          <cell r="E1341" t="str">
            <v>BOM.INJ.1M3/H C-A</v>
          </cell>
        </row>
        <row r="1342">
          <cell r="B1342" t="str">
            <v>15.1.92</v>
          </cell>
          <cell r="D1342" t="str">
            <v>72.06.01.02</v>
          </cell>
          <cell r="E1342" t="str">
            <v xml:space="preserve">BOM.INJ.1M3/H C-B </v>
          </cell>
        </row>
        <row r="1343">
          <cell r="B1343" t="str">
            <v>15.1.93</v>
          </cell>
          <cell r="D1343" t="str">
            <v>72.06.01.03</v>
          </cell>
          <cell r="E1343" t="str">
            <v>BOM.INJ.1M3/H C-C</v>
          </cell>
        </row>
        <row r="1344">
          <cell r="B1344" t="str">
            <v>15.1.94</v>
          </cell>
          <cell r="D1344" t="str">
            <v>72.06.01.04</v>
          </cell>
          <cell r="E1344" t="str">
            <v>BOM.INJ.1M3/H C-D</v>
          </cell>
        </row>
        <row r="1345">
          <cell r="B1345" t="str">
            <v>15.1.95</v>
          </cell>
          <cell r="D1345" t="str">
            <v>72.06.02.01</v>
          </cell>
          <cell r="E1345" t="str">
            <v>BOM.INJ.3M3/H C-A</v>
          </cell>
        </row>
        <row r="1346">
          <cell r="B1346" t="str">
            <v>15.1.96</v>
          </cell>
          <cell r="D1346" t="str">
            <v>72.06.02.02</v>
          </cell>
          <cell r="E1346" t="str">
            <v>BOM.INJ.3M3/H C-B</v>
          </cell>
        </row>
        <row r="1347">
          <cell r="B1347" t="str">
            <v>15.1.97</v>
          </cell>
          <cell r="D1347" t="str">
            <v>72.06.02.03</v>
          </cell>
          <cell r="E1347" t="str">
            <v>BOM.INJ.3M3/H C-C</v>
          </cell>
        </row>
        <row r="1348">
          <cell r="B1348" t="str">
            <v>15.1.98</v>
          </cell>
          <cell r="D1348" t="str">
            <v>72.06.02.04</v>
          </cell>
          <cell r="E1348" t="str">
            <v xml:space="preserve">BOM.INJ.3M3/H C-D </v>
          </cell>
        </row>
        <row r="1349">
          <cell r="B1349" t="str">
            <v>15.1.99</v>
          </cell>
          <cell r="D1349" t="str">
            <v>72.06.03.01</v>
          </cell>
          <cell r="E1349" t="str">
            <v>BOM.INJ.35 M3/H C-A</v>
          </cell>
        </row>
        <row r="1350">
          <cell r="B1350" t="str">
            <v>15.1.100</v>
          </cell>
          <cell r="D1350" t="str">
            <v>72.06.03.02</v>
          </cell>
          <cell r="E1350" t="str">
            <v>BOM.INJ.35 M3/H C-B</v>
          </cell>
        </row>
        <row r="1351">
          <cell r="B1351" t="str">
            <v>15.1.101</v>
          </cell>
          <cell r="D1351" t="str">
            <v xml:space="preserve">72.06.03.03 </v>
          </cell>
          <cell r="E1351" t="str">
            <v>BOM.INJ.35 M3/H C-C</v>
          </cell>
        </row>
        <row r="1352">
          <cell r="B1352" t="str">
            <v>15.1.102</v>
          </cell>
          <cell r="D1352" t="str">
            <v xml:space="preserve">72.06.03.04 </v>
          </cell>
          <cell r="E1352" t="str">
            <v>BOM.INJ.35 M3/H C-D</v>
          </cell>
        </row>
        <row r="1353">
          <cell r="B1353" t="str">
            <v>15.1.103</v>
          </cell>
          <cell r="D1353" t="str">
            <v>72.06.04.01</v>
          </cell>
          <cell r="E1353" t="str">
            <v>BOM.PROJ.MAN.10 C-A</v>
          </cell>
        </row>
        <row r="1354">
          <cell r="B1354" t="str">
            <v>15.1.104</v>
          </cell>
          <cell r="D1354" t="str">
            <v>72.06.04.02</v>
          </cell>
          <cell r="E1354" t="str">
            <v>BOM.PROJ.MAN.10 C-B</v>
          </cell>
        </row>
        <row r="1355">
          <cell r="B1355" t="str">
            <v>15.1.105</v>
          </cell>
          <cell r="D1355" t="str">
            <v>72.06.04.03</v>
          </cell>
          <cell r="E1355" t="str">
            <v>BOM.PROJ.MAN.10 C-C</v>
          </cell>
        </row>
        <row r="1356">
          <cell r="B1356" t="str">
            <v>15.1.106</v>
          </cell>
          <cell r="D1356" t="str">
            <v>72.06.04.04</v>
          </cell>
          <cell r="E1356" t="str">
            <v>BOM.PROJ.MAN.10 C-D</v>
          </cell>
        </row>
        <row r="1357">
          <cell r="B1357" t="str">
            <v>15.1.107</v>
          </cell>
          <cell r="D1357" t="str">
            <v>72.06.05.01</v>
          </cell>
          <cell r="E1357" t="str">
            <v>BOM.PROJ.23M3/H C-A</v>
          </cell>
        </row>
        <row r="1358">
          <cell r="B1358" t="str">
            <v>15.1.108</v>
          </cell>
          <cell r="D1358" t="str">
            <v>72.06.05.02</v>
          </cell>
          <cell r="E1358" t="str">
            <v>BOM.PROJ.23M3/H C-B</v>
          </cell>
        </row>
        <row r="1359">
          <cell r="B1359" t="str">
            <v>15.1.109</v>
          </cell>
          <cell r="D1359" t="str">
            <v>72.06.05.03</v>
          </cell>
          <cell r="E1359" t="str">
            <v>BOM.PROJ.23M3/H C-C</v>
          </cell>
        </row>
        <row r="1360">
          <cell r="B1360" t="str">
            <v>15.1.110</v>
          </cell>
          <cell r="D1360" t="str">
            <v>72.06.05.04</v>
          </cell>
          <cell r="E1360" t="str">
            <v>BOM.PROJ.23M3/H C-D</v>
          </cell>
        </row>
        <row r="1361">
          <cell r="B1361" t="str">
            <v>15.1.111</v>
          </cell>
          <cell r="D1361" t="str">
            <v>72.07.01.01</v>
          </cell>
          <cell r="E1361" t="str">
            <v>BOMBA HIDR.PROT.C-A</v>
          </cell>
        </row>
        <row r="1362">
          <cell r="B1362" t="str">
            <v>15.1.112</v>
          </cell>
          <cell r="D1362" t="str">
            <v>72.07.01.02</v>
          </cell>
          <cell r="E1362" t="str">
            <v>BOMBA HIDR.PROT.C-B</v>
          </cell>
        </row>
        <row r="1363">
          <cell r="B1363" t="str">
            <v>15.1.113</v>
          </cell>
          <cell r="D1363" t="str">
            <v>72.07.01.03</v>
          </cell>
          <cell r="E1363" t="str">
            <v>BOMBA HIDR.PROT.C-C</v>
          </cell>
        </row>
        <row r="1364">
          <cell r="B1364" t="str">
            <v>15.1.114</v>
          </cell>
          <cell r="D1364" t="str">
            <v>72.07.01.04</v>
          </cell>
          <cell r="E1364" t="str">
            <v>BOMBA HIDR.PROT.C-D</v>
          </cell>
        </row>
        <row r="1365">
          <cell r="B1365" t="str">
            <v>15.1.115</v>
          </cell>
          <cell r="D1365" t="str">
            <v>72.07.02.01</v>
          </cell>
          <cell r="E1365" t="str">
            <v>MAC.P/PROT. AU-1 C-A</v>
          </cell>
        </row>
        <row r="1366">
          <cell r="B1366" t="str">
            <v>15.1.116</v>
          </cell>
          <cell r="D1366" t="str">
            <v>72.07.02.02</v>
          </cell>
          <cell r="E1366" t="str">
            <v>MAC.P/PROT. AU-1 C-B</v>
          </cell>
        </row>
        <row r="1367">
          <cell r="B1367" t="str">
            <v>15.1.117</v>
          </cell>
          <cell r="D1367" t="str">
            <v>72.07.02.03</v>
          </cell>
          <cell r="E1367" t="str">
            <v>MAC.P/PROT. AU-1 C-C</v>
          </cell>
        </row>
        <row r="1368">
          <cell r="B1368" t="str">
            <v>15.1.118</v>
          </cell>
          <cell r="D1368" t="str">
            <v>72.07.02.04</v>
          </cell>
          <cell r="E1368" t="str">
            <v>MAC.P/PROT. AU-1 C-D</v>
          </cell>
        </row>
        <row r="1369">
          <cell r="B1369" t="str">
            <v>15.1.119</v>
          </cell>
          <cell r="D1369" t="str">
            <v>72.07.03.01</v>
          </cell>
          <cell r="E1369" t="str">
            <v>MAC.P/PROT. AU-5 C-A</v>
          </cell>
        </row>
        <row r="1370">
          <cell r="B1370" t="str">
            <v>15.1.120</v>
          </cell>
          <cell r="D1370" t="str">
            <v>72.07.03.02</v>
          </cell>
          <cell r="E1370" t="str">
            <v>MAC.P/PROT. AU-5 C-B</v>
          </cell>
        </row>
        <row r="1371">
          <cell r="B1371" t="str">
            <v>15.1.121</v>
          </cell>
          <cell r="D1371" t="str">
            <v>72.07.03.03</v>
          </cell>
          <cell r="E1371" t="str">
            <v>MAC.P/PROT. AU-5 C-C</v>
          </cell>
        </row>
        <row r="1372">
          <cell r="B1372" t="str">
            <v>15.1.122</v>
          </cell>
          <cell r="D1372" t="str">
            <v>72.07.03.04</v>
          </cell>
          <cell r="E1372" t="str">
            <v>MAC.P/PROT. AU-5 C-D</v>
          </cell>
        </row>
        <row r="1373">
          <cell r="B1373" t="str">
            <v>15.1.123</v>
          </cell>
          <cell r="D1373" t="str">
            <v>72.07.06.01</v>
          </cell>
          <cell r="E1373" t="str">
            <v>MAC.P/PROT.S-6 C-A</v>
          </cell>
        </row>
        <row r="1374">
          <cell r="B1374" t="str">
            <v>15.1.124</v>
          </cell>
          <cell r="D1374" t="str">
            <v>72.07.06.02</v>
          </cell>
          <cell r="E1374" t="str">
            <v>MAC.P/PROT.S-6 C-B</v>
          </cell>
        </row>
        <row r="1375">
          <cell r="B1375" t="str">
            <v>15.1.125</v>
          </cell>
          <cell r="D1375" t="str">
            <v>72.07.06.03</v>
          </cell>
          <cell r="E1375" t="str">
            <v>MAC.P/PROT.S-6 C-C</v>
          </cell>
        </row>
        <row r="1376">
          <cell r="B1376" t="str">
            <v>15.1.126</v>
          </cell>
          <cell r="D1376" t="str">
            <v>72.07.06.04</v>
          </cell>
          <cell r="E1376" t="str">
            <v>MAC.P/PROT.S-6 C-D</v>
          </cell>
        </row>
        <row r="1377">
          <cell r="B1377" t="str">
            <v>15.1.127</v>
          </cell>
          <cell r="D1377" t="str">
            <v>72.07.07.01</v>
          </cell>
          <cell r="E1377" t="str">
            <v>MAC.P/PROT.K-350 C-A</v>
          </cell>
        </row>
        <row r="1378">
          <cell r="B1378" t="str">
            <v>15.1.128</v>
          </cell>
          <cell r="D1378" t="str">
            <v>72.07.07.02</v>
          </cell>
          <cell r="E1378" t="str">
            <v>MAC.P/PROT.K-350 C-B</v>
          </cell>
        </row>
        <row r="1379">
          <cell r="B1379" t="str">
            <v>15.1.129</v>
          </cell>
          <cell r="D1379" t="str">
            <v>72.07.07.03</v>
          </cell>
          <cell r="E1379" t="str">
            <v>MAC.P/PROT.K-350 C-C</v>
          </cell>
        </row>
        <row r="1380">
          <cell r="B1380" t="str">
            <v>15.1.130</v>
          </cell>
          <cell r="D1380" t="str">
            <v>72.07.07.04</v>
          </cell>
          <cell r="E1380" t="str">
            <v>MAC.P/PROT.K-350 C-D</v>
          </cell>
        </row>
        <row r="1381">
          <cell r="B1381" t="str">
            <v>15.1.131</v>
          </cell>
          <cell r="D1381" t="str">
            <v>72.08.01.01</v>
          </cell>
          <cell r="E1381" t="str">
            <v>CHAS.IRRIG.6000L C-A</v>
          </cell>
        </row>
        <row r="1382">
          <cell r="B1382" t="str">
            <v>15.1.132</v>
          </cell>
          <cell r="D1382" t="str">
            <v>72.08.01.02</v>
          </cell>
          <cell r="E1382" t="str">
            <v>CHAS.IRRIG.6000L C-B</v>
          </cell>
        </row>
        <row r="1383">
          <cell r="B1383" t="str">
            <v>15.1.133</v>
          </cell>
          <cell r="D1383" t="str">
            <v>72.08.01.03</v>
          </cell>
          <cell r="E1383" t="str">
            <v>CHAS.IRRIG.6000L C-C</v>
          </cell>
        </row>
        <row r="1384">
          <cell r="B1384" t="str">
            <v>15.1.134</v>
          </cell>
          <cell r="D1384" t="str">
            <v>72.08.01.04</v>
          </cell>
          <cell r="E1384" t="str">
            <v>CHAS.IRRIG.6000L C-D</v>
          </cell>
        </row>
        <row r="1385">
          <cell r="B1385" t="str">
            <v>15.1.135</v>
          </cell>
          <cell r="D1385" t="str">
            <v>72.08.01.05</v>
          </cell>
          <cell r="E1385" t="str">
            <v>CHAS.IRRIG.6000L C-E</v>
          </cell>
        </row>
        <row r="1386">
          <cell r="B1386" t="str">
            <v>15.1.136</v>
          </cell>
          <cell r="D1386" t="str">
            <v>72.08.02.01</v>
          </cell>
          <cell r="E1386" t="str">
            <v>CHAS.IRRIG.9000L C-A</v>
          </cell>
        </row>
        <row r="1387">
          <cell r="B1387" t="str">
            <v>15.1.137</v>
          </cell>
          <cell r="D1387" t="str">
            <v>72.08.02.02</v>
          </cell>
          <cell r="E1387" t="str">
            <v>CHAS.IRRIG.9000L C-B</v>
          </cell>
        </row>
        <row r="1388">
          <cell r="B1388" t="str">
            <v>15.1.138</v>
          </cell>
          <cell r="D1388" t="str">
            <v>72.08.02.03</v>
          </cell>
          <cell r="E1388" t="str">
            <v>CHAS.IRRIG.9000L C-C</v>
          </cell>
        </row>
        <row r="1389">
          <cell r="B1389" t="str">
            <v>15.1.139</v>
          </cell>
          <cell r="D1389" t="str">
            <v>72.08.02.04</v>
          </cell>
          <cell r="E1389" t="str">
            <v>CHAS.IRRIG.9000L C-D</v>
          </cell>
        </row>
        <row r="1390">
          <cell r="B1390" t="str">
            <v>15.1.140</v>
          </cell>
          <cell r="D1390" t="str">
            <v>72.08.02.05</v>
          </cell>
          <cell r="E1390" t="str">
            <v>CHAS.IRRIG.9000L C-E</v>
          </cell>
        </row>
        <row r="1391">
          <cell r="B1391" t="str">
            <v>15.1.141</v>
          </cell>
          <cell r="D1391" t="str">
            <v>72.09.01.01</v>
          </cell>
          <cell r="E1391" t="str">
            <v>CHAS.BASC. 5M3 C-A</v>
          </cell>
        </row>
        <row r="1392">
          <cell r="B1392" t="str">
            <v>15.1.142</v>
          </cell>
          <cell r="D1392" t="str">
            <v>72.09.01.02</v>
          </cell>
          <cell r="E1392" t="str">
            <v>CHAS.BASC. 5M3 C-B</v>
          </cell>
        </row>
        <row r="1393">
          <cell r="B1393" t="str">
            <v>15.1.143</v>
          </cell>
          <cell r="D1393" t="str">
            <v>72.09.01.03</v>
          </cell>
          <cell r="E1393" t="str">
            <v>CHAS.BASC. 5M3 C-C</v>
          </cell>
        </row>
        <row r="1394">
          <cell r="B1394" t="str">
            <v>15.1.144</v>
          </cell>
          <cell r="D1394" t="str">
            <v>72.09.01.04</v>
          </cell>
          <cell r="E1394" t="str">
            <v>CHAS.BASC. 5M3 C-D</v>
          </cell>
        </row>
        <row r="1395">
          <cell r="B1395" t="str">
            <v>15.1.145</v>
          </cell>
          <cell r="D1395" t="str">
            <v>72.09.01.05</v>
          </cell>
          <cell r="E1395" t="str">
            <v>CHAS.BASC. 5M3 C-E</v>
          </cell>
        </row>
        <row r="1396">
          <cell r="B1396" t="str">
            <v>15.1.146</v>
          </cell>
          <cell r="D1396" t="str">
            <v>72.09.02.01</v>
          </cell>
          <cell r="E1396" t="str">
            <v>CHAS.BASC. 8M3 C-A</v>
          </cell>
        </row>
        <row r="1397">
          <cell r="B1397" t="str">
            <v>15.1.147</v>
          </cell>
          <cell r="D1397" t="str">
            <v>72.09.02.02</v>
          </cell>
          <cell r="E1397" t="str">
            <v>CHAS.BASC. 8M3 C-B</v>
          </cell>
        </row>
        <row r="1398">
          <cell r="B1398" t="str">
            <v>15.1.148</v>
          </cell>
          <cell r="D1398" t="str">
            <v>72.09.02.03</v>
          </cell>
          <cell r="E1398" t="str">
            <v>CHAS.BASC. 8M3 C-C</v>
          </cell>
        </row>
        <row r="1399">
          <cell r="B1399" t="str">
            <v>15.1.149</v>
          </cell>
          <cell r="D1399" t="str">
            <v>72.09.02.04</v>
          </cell>
          <cell r="E1399" t="str">
            <v>CHAS.BASC. 8M3 C-D</v>
          </cell>
        </row>
        <row r="1400">
          <cell r="B1400" t="str">
            <v>15.1.150</v>
          </cell>
          <cell r="D1400" t="str">
            <v>72.09.02.05</v>
          </cell>
          <cell r="E1400" t="str">
            <v xml:space="preserve">CHAS.BASC. 8M3 C-E </v>
          </cell>
        </row>
        <row r="1401">
          <cell r="B1401" t="str">
            <v>15.1.151</v>
          </cell>
          <cell r="D1401" t="str">
            <v>72.09.03.01</v>
          </cell>
          <cell r="E1401" t="str">
            <v>CHAS.BASC. 10M3 C-A</v>
          </cell>
        </row>
        <row r="1402">
          <cell r="B1402" t="str">
            <v>15.1.152</v>
          </cell>
          <cell r="D1402" t="str">
            <v>72.09.03.02</v>
          </cell>
          <cell r="E1402" t="str">
            <v>CHAS.BASC. 10M3 C-B</v>
          </cell>
        </row>
        <row r="1403">
          <cell r="B1403" t="str">
            <v>15.1.153</v>
          </cell>
          <cell r="D1403" t="str">
            <v>72.09.03.03</v>
          </cell>
          <cell r="E1403" t="str">
            <v>CHAS.BASC. 10M3 C-C</v>
          </cell>
        </row>
        <row r="1404">
          <cell r="B1404" t="str">
            <v>15.1.154</v>
          </cell>
          <cell r="D1404" t="str">
            <v>72.09.03.04</v>
          </cell>
          <cell r="E1404" t="str">
            <v>CHAS.BASC. 10M3 C-D</v>
          </cell>
        </row>
        <row r="1405">
          <cell r="B1405" t="str">
            <v>15.1.155</v>
          </cell>
          <cell r="D1405" t="str">
            <v>72.09.03.05</v>
          </cell>
          <cell r="E1405" t="str">
            <v>CHAS.BASC. 10M3 C-E</v>
          </cell>
        </row>
        <row r="1406">
          <cell r="B1406" t="str">
            <v>15.1.156</v>
          </cell>
          <cell r="D1406" t="str">
            <v>72.10.01.01</v>
          </cell>
          <cell r="E1406" t="str">
            <v>CHAS.BASC. 18,3M3 C-A</v>
          </cell>
        </row>
        <row r="1407">
          <cell r="B1407" t="str">
            <v>15.1.157</v>
          </cell>
          <cell r="D1407" t="str">
            <v>72.10.01.02</v>
          </cell>
          <cell r="E1407" t="str">
            <v>CHAS.BASC. 18,3M3 C-B</v>
          </cell>
        </row>
        <row r="1408">
          <cell r="B1408" t="str">
            <v>15.1.158</v>
          </cell>
          <cell r="D1408" t="str">
            <v>72.10.01.03</v>
          </cell>
          <cell r="E1408" t="str">
            <v>CHAS.BASC. 18,3M3 C-C</v>
          </cell>
        </row>
        <row r="1409">
          <cell r="B1409" t="str">
            <v>15.1.159</v>
          </cell>
          <cell r="D1409" t="str">
            <v>72.10.01.04</v>
          </cell>
          <cell r="E1409" t="str">
            <v>CHAS.BASC. 18,3M3 C-D</v>
          </cell>
        </row>
        <row r="1410">
          <cell r="B1410" t="str">
            <v>15.1.160</v>
          </cell>
          <cell r="D1410" t="str">
            <v>72.10.01.05</v>
          </cell>
          <cell r="E1410" t="str">
            <v>CHAS.BASC. 18,3M3 C-E</v>
          </cell>
        </row>
        <row r="1411">
          <cell r="B1411" t="str">
            <v>15.1.161</v>
          </cell>
          <cell r="D1411" t="str">
            <v>72.11.01.01</v>
          </cell>
          <cell r="E1411" t="str">
            <v xml:space="preserve">CHAS.BET. 5M3 C-A </v>
          </cell>
        </row>
        <row r="1412">
          <cell r="B1412" t="str">
            <v>15.1.162</v>
          </cell>
          <cell r="D1412" t="str">
            <v>72.11.01.02</v>
          </cell>
          <cell r="E1412" t="str">
            <v>CHAS.BET. 5M3 C-B</v>
          </cell>
        </row>
        <row r="1413">
          <cell r="B1413" t="str">
            <v>15.1.163</v>
          </cell>
          <cell r="D1413" t="str">
            <v>72.11.01.03</v>
          </cell>
          <cell r="E1413" t="str">
            <v>CHAS.BET. 5M3 C-C</v>
          </cell>
        </row>
        <row r="1414">
          <cell r="B1414" t="str">
            <v>15.1.164</v>
          </cell>
          <cell r="D1414" t="str">
            <v>72.11.01.04</v>
          </cell>
          <cell r="E1414" t="str">
            <v>CHAS.BET. 5M3 C-D</v>
          </cell>
        </row>
        <row r="1415">
          <cell r="B1415" t="str">
            <v>15.1.165</v>
          </cell>
          <cell r="D1415" t="str">
            <v>72.11.01.05</v>
          </cell>
          <cell r="E1415" t="str">
            <v>CHAS.BET. 5M3 C-E</v>
          </cell>
        </row>
        <row r="1416">
          <cell r="B1416" t="str">
            <v>15.1.166</v>
          </cell>
          <cell r="D1416" t="str">
            <v>72.11.02.01</v>
          </cell>
          <cell r="E1416" t="str">
            <v>CHAS.BET. 7M3 C-A</v>
          </cell>
        </row>
        <row r="1417">
          <cell r="B1417" t="str">
            <v>15.1.167</v>
          </cell>
          <cell r="D1417" t="str">
            <v>72.11.02.02</v>
          </cell>
          <cell r="E1417" t="str">
            <v>CHAS.BET. 7M3 C-B</v>
          </cell>
        </row>
        <row r="1418">
          <cell r="B1418" t="str">
            <v>15.1.168</v>
          </cell>
          <cell r="D1418" t="str">
            <v>72.11.02.03</v>
          </cell>
          <cell r="E1418" t="str">
            <v>CHAS.BET. 7M3 C-C</v>
          </cell>
        </row>
        <row r="1419">
          <cell r="B1419" t="str">
            <v>15.1.169</v>
          </cell>
          <cell r="D1419" t="str">
            <v>72.11.02.04</v>
          </cell>
          <cell r="E1419" t="str">
            <v>CHAS.BET. 7M3 C-D</v>
          </cell>
        </row>
        <row r="1420">
          <cell r="B1420" t="str">
            <v>15.1.170</v>
          </cell>
          <cell r="D1420" t="str">
            <v>72.11.02.05</v>
          </cell>
          <cell r="E1420" t="str">
            <v>CHAS.BET. 7M3 C-E</v>
          </cell>
        </row>
        <row r="1421">
          <cell r="B1421" t="str">
            <v>15.1.171</v>
          </cell>
          <cell r="D1421" t="str">
            <v>72.11.03.01</v>
          </cell>
          <cell r="E1421" t="str">
            <v>CHAS.BOMB.C.22T C-A</v>
          </cell>
        </row>
        <row r="1422">
          <cell r="B1422" t="str">
            <v>15.1.172</v>
          </cell>
          <cell r="D1422" t="str">
            <v>72.11.03.02</v>
          </cell>
          <cell r="E1422" t="str">
            <v>CHAS.BOMB.C.22T C-B</v>
          </cell>
        </row>
        <row r="1423">
          <cell r="B1423" t="str">
            <v>15.1.173</v>
          </cell>
          <cell r="D1423" t="str">
            <v>72.11.03.03</v>
          </cell>
          <cell r="E1423" t="str">
            <v>CHAS.BOMB.C.22T C-C</v>
          </cell>
        </row>
        <row r="1424">
          <cell r="B1424" t="str">
            <v>15.1.174</v>
          </cell>
          <cell r="D1424" t="str">
            <v>72.11.03.04</v>
          </cell>
          <cell r="E1424" t="str">
            <v>CHAS.BOMB.C.22T C-D</v>
          </cell>
        </row>
        <row r="1425">
          <cell r="B1425" t="str">
            <v>15.1.175</v>
          </cell>
          <cell r="D1425" t="str">
            <v>72.11.03.05</v>
          </cell>
          <cell r="E1425" t="str">
            <v>CHAS.BOMB.C.22T C-E</v>
          </cell>
        </row>
        <row r="1426">
          <cell r="B1426" t="str">
            <v>15.1.176</v>
          </cell>
          <cell r="D1426" t="str">
            <v>72.12.01.01</v>
          </cell>
          <cell r="E1426" t="str">
            <v>CHAS.C.M.4,5T C-A</v>
          </cell>
        </row>
        <row r="1427">
          <cell r="B1427" t="str">
            <v>15.1.177</v>
          </cell>
          <cell r="D1427" t="str">
            <v>72.12.01.02</v>
          </cell>
          <cell r="E1427" t="str">
            <v>CHAS.C.M.4,5T C-B</v>
          </cell>
        </row>
        <row r="1428">
          <cell r="B1428" t="str">
            <v>15.1.178</v>
          </cell>
          <cell r="D1428" t="str">
            <v>72.12.01.03</v>
          </cell>
          <cell r="E1428" t="str">
            <v>CHAS.C.M.4,5T C-C</v>
          </cell>
        </row>
        <row r="1429">
          <cell r="B1429" t="str">
            <v>15.1.179</v>
          </cell>
          <cell r="D1429" t="str">
            <v>72.12.01.04</v>
          </cell>
          <cell r="E1429" t="str">
            <v>CHAS.C.M.4,5T C-D</v>
          </cell>
        </row>
        <row r="1430">
          <cell r="B1430" t="str">
            <v>15.1.180</v>
          </cell>
          <cell r="D1430" t="str">
            <v>72.12.01.05</v>
          </cell>
          <cell r="E1430" t="str">
            <v>CHAS.C.M.4,5T C-E</v>
          </cell>
        </row>
        <row r="1431">
          <cell r="B1431" t="str">
            <v>15.1.181</v>
          </cell>
          <cell r="D1431" t="str">
            <v>72.12.02.01</v>
          </cell>
          <cell r="E1431" t="str">
            <v xml:space="preserve">CHAS.C.M.8,0T C-A </v>
          </cell>
        </row>
        <row r="1432">
          <cell r="B1432" t="str">
            <v>15.1.182</v>
          </cell>
          <cell r="D1432" t="str">
            <v>72.12.02.02</v>
          </cell>
          <cell r="E1432" t="str">
            <v>CHAS.C.M.8,0T C-B</v>
          </cell>
        </row>
        <row r="1433">
          <cell r="B1433" t="str">
            <v>15.1.183</v>
          </cell>
          <cell r="D1433" t="str">
            <v>72.12.02.03</v>
          </cell>
          <cell r="E1433" t="str">
            <v>CHAS.C.M.8,0T C-C</v>
          </cell>
        </row>
        <row r="1434">
          <cell r="B1434" t="str">
            <v>15.1.184</v>
          </cell>
          <cell r="D1434" t="str">
            <v>72.12.02.04</v>
          </cell>
          <cell r="E1434" t="str">
            <v xml:space="preserve">CHAS.C.M.8,0T C-D </v>
          </cell>
        </row>
        <row r="1435">
          <cell r="B1435" t="str">
            <v>15.1.185</v>
          </cell>
          <cell r="D1435" t="str">
            <v>72.12.02.05</v>
          </cell>
          <cell r="E1435" t="str">
            <v>CHAS.C.M.8,0T C-E</v>
          </cell>
        </row>
        <row r="1436">
          <cell r="B1436" t="str">
            <v>15.1.186</v>
          </cell>
          <cell r="D1436" t="str">
            <v>72.12.03.01</v>
          </cell>
          <cell r="E1436" t="str">
            <v>CHAS.C.M.10,5T C-A</v>
          </cell>
        </row>
        <row r="1437">
          <cell r="B1437" t="str">
            <v>15.1.187</v>
          </cell>
          <cell r="D1437" t="str">
            <v>72.12.03.02</v>
          </cell>
          <cell r="E1437" t="str">
            <v>CHAS.C.M.10,5T C-B</v>
          </cell>
        </row>
        <row r="1438">
          <cell r="B1438" t="str">
            <v>15.1.188</v>
          </cell>
          <cell r="D1438" t="str">
            <v>72.12.03.03</v>
          </cell>
          <cell r="E1438" t="str">
            <v>CHAS.C.M.10,5T C-C</v>
          </cell>
        </row>
        <row r="1439">
          <cell r="B1439" t="str">
            <v>15.1.189</v>
          </cell>
          <cell r="D1439" t="str">
            <v>72.12.03.04</v>
          </cell>
          <cell r="E1439" t="str">
            <v xml:space="preserve">CHAS.C.M.10,5T C-D </v>
          </cell>
        </row>
        <row r="1440">
          <cell r="B1440" t="str">
            <v>15.1.190</v>
          </cell>
          <cell r="D1440" t="str">
            <v>72.12.03.05</v>
          </cell>
          <cell r="E1440" t="str">
            <v>CHAS.C.M.10,5T C-E</v>
          </cell>
        </row>
        <row r="1441">
          <cell r="B1441" t="str">
            <v>15.1.191</v>
          </cell>
          <cell r="D1441" t="str">
            <v>72.12.04.01</v>
          </cell>
          <cell r="E1441" t="str">
            <v>CHAS.LUBR.3000L C-A</v>
          </cell>
        </row>
        <row r="1442">
          <cell r="B1442" t="str">
            <v>15.1.192</v>
          </cell>
          <cell r="D1442" t="str">
            <v>72.12.04.02</v>
          </cell>
          <cell r="E1442" t="str">
            <v>CHAS.LUBR.3000L C-B</v>
          </cell>
        </row>
        <row r="1443">
          <cell r="B1443" t="str">
            <v>15.1.193</v>
          </cell>
          <cell r="D1443" t="str">
            <v>72.12.04.03</v>
          </cell>
          <cell r="E1443" t="str">
            <v>CHAS.LUBR.3000L C-C</v>
          </cell>
        </row>
        <row r="1444">
          <cell r="B1444" t="str">
            <v>15.1.194</v>
          </cell>
          <cell r="D1444" t="str">
            <v>72.12.04.04</v>
          </cell>
          <cell r="E1444" t="str">
            <v>CHAS.LUBR.3000L C-D</v>
          </cell>
        </row>
        <row r="1445">
          <cell r="B1445" t="str">
            <v>15.1.195</v>
          </cell>
          <cell r="D1445" t="str">
            <v>72.12.04.05</v>
          </cell>
          <cell r="E1445" t="str">
            <v>CHAS.LUBR.3000L C-E</v>
          </cell>
        </row>
        <row r="1446">
          <cell r="B1446" t="str">
            <v>15.1.196</v>
          </cell>
          <cell r="D1446" t="str">
            <v>72.12.05.01</v>
          </cell>
          <cell r="E1446" t="str">
            <v>CHAS.LUBR.7000L C-A</v>
          </cell>
        </row>
        <row r="1447">
          <cell r="B1447" t="str">
            <v>15.1.197</v>
          </cell>
          <cell r="D1447" t="str">
            <v>72.12.05.02</v>
          </cell>
          <cell r="E1447" t="str">
            <v>CHAS.LUBR.7000L C-B</v>
          </cell>
        </row>
        <row r="1448">
          <cell r="B1448" t="str">
            <v>15.1.198</v>
          </cell>
          <cell r="D1448" t="str">
            <v>72.12.05.03</v>
          </cell>
          <cell r="E1448" t="str">
            <v>CHAS.LUBR.7000L C-C</v>
          </cell>
        </row>
        <row r="1449">
          <cell r="B1449" t="str">
            <v>15.1.199</v>
          </cell>
          <cell r="D1449" t="str">
            <v>72.12.05.04</v>
          </cell>
          <cell r="E1449" t="str">
            <v>CHAS.LUBR.7000L C-D</v>
          </cell>
        </row>
        <row r="1450">
          <cell r="B1450" t="str">
            <v>15.1.200</v>
          </cell>
          <cell r="D1450" t="str">
            <v>72.12.05.05</v>
          </cell>
          <cell r="E1450" t="str">
            <v>CHAS.LUBR.7000L C-E</v>
          </cell>
        </row>
        <row r="1451">
          <cell r="B1451" t="str">
            <v>15.1.201</v>
          </cell>
          <cell r="D1451" t="str">
            <v>72.12.06.01</v>
          </cell>
          <cell r="E1451" t="str">
            <v>CHAS.ABASTECEDOR C-A</v>
          </cell>
        </row>
        <row r="1452">
          <cell r="B1452" t="str">
            <v>15.1.202</v>
          </cell>
          <cell r="D1452" t="str">
            <v>72.12.06.02</v>
          </cell>
          <cell r="E1452" t="str">
            <v>CHAS.ABASTECEDOR C-B</v>
          </cell>
        </row>
        <row r="1453">
          <cell r="B1453" t="str">
            <v>15.1.203</v>
          </cell>
          <cell r="D1453" t="str">
            <v>72.12.06.03</v>
          </cell>
          <cell r="E1453" t="str">
            <v>CHAS.ABASTECEDOR C-C</v>
          </cell>
        </row>
        <row r="1454">
          <cell r="B1454" t="str">
            <v>15.1.204</v>
          </cell>
          <cell r="D1454" t="str">
            <v>72.12.06.04</v>
          </cell>
          <cell r="E1454" t="str">
            <v>CHAS.ABASTECEDOR C-D</v>
          </cell>
        </row>
        <row r="1455">
          <cell r="B1455" t="str">
            <v>15.1.205</v>
          </cell>
          <cell r="D1455" t="str">
            <v>72.12.06.05</v>
          </cell>
          <cell r="E1455" t="str">
            <v>CHAS.ABASTECEDOR C-E</v>
          </cell>
        </row>
        <row r="1456">
          <cell r="B1456" t="str">
            <v>15.1.206</v>
          </cell>
          <cell r="D1456" t="str">
            <v>72.12.07.01</v>
          </cell>
          <cell r="E1456" t="str">
            <v>CHAS.BOIAD.R. 8T C-A</v>
          </cell>
        </row>
        <row r="1457">
          <cell r="B1457" t="str">
            <v>15.1.207</v>
          </cell>
          <cell r="D1457" t="str">
            <v>72.12.07.02</v>
          </cell>
          <cell r="E1457" t="str">
            <v>CHAS.BOIAD.R. 8T C-B</v>
          </cell>
        </row>
        <row r="1458">
          <cell r="B1458" t="str">
            <v>15.1.208</v>
          </cell>
          <cell r="D1458" t="str">
            <v>72.12.07.03</v>
          </cell>
          <cell r="E1458" t="str">
            <v>CHAS.BOIAD.R. 8T C-C</v>
          </cell>
        </row>
        <row r="1459">
          <cell r="B1459" t="str">
            <v>15.1.209</v>
          </cell>
          <cell r="D1459" t="str">
            <v>72.12.07.04</v>
          </cell>
          <cell r="E1459" t="str">
            <v>CHAS.BOIAD.R. 8T C-D</v>
          </cell>
        </row>
        <row r="1460">
          <cell r="B1460" t="str">
            <v>15.1.210</v>
          </cell>
          <cell r="D1460" t="str">
            <v>72.12.08.04</v>
          </cell>
          <cell r="E1460" t="str">
            <v>CAMIN. ELEETRIF. C/CEST</v>
          </cell>
        </row>
        <row r="1461">
          <cell r="B1461" t="str">
            <v>15.1.211</v>
          </cell>
          <cell r="D1461" t="str">
            <v>72.13.01.01</v>
          </cell>
          <cell r="E1461" t="str">
            <v>CHAS.HIDROS.5600 C-A</v>
          </cell>
        </row>
        <row r="1462">
          <cell r="B1462" t="str">
            <v>15.1.212</v>
          </cell>
          <cell r="D1462" t="str">
            <v>72.13.01.02</v>
          </cell>
          <cell r="E1462" t="str">
            <v>CHAS.HIDROS.5600 C-B</v>
          </cell>
        </row>
        <row r="1463">
          <cell r="B1463" t="str">
            <v>15.1.213</v>
          </cell>
          <cell r="D1463" t="str">
            <v>72.13.01.03</v>
          </cell>
          <cell r="E1463" t="str">
            <v>CHAS.HIDROS.5600 C-C</v>
          </cell>
        </row>
        <row r="1464">
          <cell r="B1464" t="str">
            <v>15.1.214</v>
          </cell>
          <cell r="D1464" t="str">
            <v>72.13.01.04</v>
          </cell>
          <cell r="E1464" t="str">
            <v>CHAS.HIDROS.5600 C-D</v>
          </cell>
        </row>
        <row r="1465">
          <cell r="B1465" t="str">
            <v>15.1.215</v>
          </cell>
          <cell r="D1465" t="str">
            <v>72.13.01.05</v>
          </cell>
          <cell r="E1465" t="str">
            <v>CHAS.HIDROS.5600 C-E</v>
          </cell>
        </row>
        <row r="1466">
          <cell r="B1466" t="str">
            <v>15.1.216</v>
          </cell>
          <cell r="D1466" t="str">
            <v>72.14.01.01</v>
          </cell>
          <cell r="E1466" t="str">
            <v>CHAS.ESPARG.6000 C-A</v>
          </cell>
        </row>
        <row r="1467">
          <cell r="B1467" t="str">
            <v>15.1.217</v>
          </cell>
          <cell r="D1467" t="str">
            <v>72.14.01.02</v>
          </cell>
          <cell r="E1467" t="str">
            <v>CHAS.ESPARG.6000 C-B</v>
          </cell>
        </row>
        <row r="1468">
          <cell r="B1468" t="str">
            <v>15.1.218</v>
          </cell>
          <cell r="D1468" t="str">
            <v>72.14.01.03</v>
          </cell>
          <cell r="E1468" t="str">
            <v>CHAS.ESPARG.6000 C-C</v>
          </cell>
        </row>
        <row r="1469">
          <cell r="B1469" t="str">
            <v>15.1.219</v>
          </cell>
          <cell r="D1469" t="str">
            <v>72.14.01.04</v>
          </cell>
          <cell r="E1469" t="str">
            <v>CHAS.ESPARG.6000 C-D</v>
          </cell>
        </row>
        <row r="1470">
          <cell r="B1470" t="str">
            <v>15.1.220</v>
          </cell>
          <cell r="D1470" t="str">
            <v>72.14.01.05</v>
          </cell>
          <cell r="E1470" t="str">
            <v>CHAS.ESPARG.6000 C-E</v>
          </cell>
        </row>
        <row r="1471">
          <cell r="B1471" t="str">
            <v>15.1.221</v>
          </cell>
          <cell r="D1471" t="str">
            <v>72.15.01.01</v>
          </cell>
          <cell r="E1471" t="str">
            <v>CHAS.GUIN. 3,75T C-A</v>
          </cell>
        </row>
        <row r="1472">
          <cell r="B1472" t="str">
            <v>15.1.222</v>
          </cell>
          <cell r="D1472" t="str">
            <v>72.15.01.02</v>
          </cell>
          <cell r="E1472" t="str">
            <v>CHAS.GUIN. 3,75T C-B</v>
          </cell>
        </row>
        <row r="1473">
          <cell r="B1473" t="str">
            <v>15.1.223</v>
          </cell>
          <cell r="D1473" t="str">
            <v>72.15.01.03</v>
          </cell>
          <cell r="E1473" t="str">
            <v>CHAS.GUIN. 3,75T C-C</v>
          </cell>
        </row>
        <row r="1474">
          <cell r="B1474" t="str">
            <v>15.1.224</v>
          </cell>
          <cell r="D1474" t="str">
            <v>72.15.01.04</v>
          </cell>
          <cell r="E1474" t="str">
            <v>CHAS.GUIN. 3,75T C-D</v>
          </cell>
        </row>
        <row r="1475">
          <cell r="B1475" t="str">
            <v>15.1.225</v>
          </cell>
          <cell r="D1475" t="str">
            <v>72.15.01.05</v>
          </cell>
          <cell r="E1475" t="str">
            <v>CHAS.GUIN. 3,75T C-E</v>
          </cell>
        </row>
        <row r="1476">
          <cell r="B1476" t="str">
            <v>15.1.226</v>
          </cell>
          <cell r="D1476" t="str">
            <v>72.15.02.01</v>
          </cell>
          <cell r="E1476" t="str">
            <v>CHAS.GUINCHO 4,10T C-A</v>
          </cell>
        </row>
        <row r="1477">
          <cell r="B1477" t="str">
            <v>15.1.227</v>
          </cell>
          <cell r="D1477" t="str">
            <v>72.15.02.02</v>
          </cell>
          <cell r="E1477" t="str">
            <v>CHAS.GUINCHO 4,10T C-B</v>
          </cell>
        </row>
        <row r="1478">
          <cell r="B1478" t="str">
            <v>15.1.228</v>
          </cell>
          <cell r="D1478" t="str">
            <v>72.15.02.03</v>
          </cell>
          <cell r="E1478" t="str">
            <v>CHAS.GUINCHO 4,10T C-C</v>
          </cell>
        </row>
        <row r="1479">
          <cell r="B1479" t="str">
            <v>15.1.229</v>
          </cell>
          <cell r="D1479" t="str">
            <v>72.15.02.04</v>
          </cell>
          <cell r="E1479" t="str">
            <v>CHAS.GUINCHO 4,10T C-D</v>
          </cell>
        </row>
        <row r="1480">
          <cell r="B1480" t="str">
            <v>15.1.230</v>
          </cell>
          <cell r="D1480" t="str">
            <v>72.15.02.05</v>
          </cell>
          <cell r="E1480" t="str">
            <v>CHAS.GUINCHO 4,10T C-E</v>
          </cell>
        </row>
        <row r="1481">
          <cell r="B1481" t="str">
            <v>15.1.231</v>
          </cell>
          <cell r="D1481" t="str">
            <v>72.16.01.01</v>
          </cell>
          <cell r="E1481" t="str">
            <v>CHAS.US.L.A.10,5 C-A</v>
          </cell>
        </row>
        <row r="1482">
          <cell r="B1482" t="str">
            <v>15.1.232</v>
          </cell>
          <cell r="D1482" t="str">
            <v>72.16.01.02</v>
          </cell>
          <cell r="E1482" t="str">
            <v>CHAS.US.L.A.10,5 C-B</v>
          </cell>
        </row>
        <row r="1483">
          <cell r="B1483" t="str">
            <v>15.1.233</v>
          </cell>
          <cell r="D1483" t="str">
            <v>72.16.01.03</v>
          </cell>
          <cell r="E1483" t="str">
            <v>CHAS.US.L.A.10,5 C-C</v>
          </cell>
        </row>
        <row r="1484">
          <cell r="B1484" t="str">
            <v>15.1.234</v>
          </cell>
          <cell r="D1484" t="str">
            <v>72.16.01.04</v>
          </cell>
          <cell r="E1484" t="str">
            <v>CHAS.US.L.A.10,5 C-D</v>
          </cell>
        </row>
        <row r="1485">
          <cell r="B1485" t="str">
            <v>15.1.235</v>
          </cell>
          <cell r="D1485" t="str">
            <v>72.16.01.05</v>
          </cell>
          <cell r="E1485" t="str">
            <v>CHAS.US.L.A.10,5 C-E</v>
          </cell>
        </row>
        <row r="1486">
          <cell r="B1486" t="str">
            <v>15.1.236</v>
          </cell>
          <cell r="D1486" t="str">
            <v>72.16.02.01</v>
          </cell>
          <cell r="E1486" t="str">
            <v>CHAS.US.M.P.9M3 C-A</v>
          </cell>
        </row>
        <row r="1487">
          <cell r="B1487" t="str">
            <v>15.1.237</v>
          </cell>
          <cell r="D1487" t="str">
            <v>72.16.02.02</v>
          </cell>
          <cell r="E1487" t="str">
            <v>CHAS.US.M.P.9M3 C-B</v>
          </cell>
        </row>
        <row r="1488">
          <cell r="B1488" t="str">
            <v>15.1.238</v>
          </cell>
          <cell r="D1488" t="str">
            <v>72.16.02.03</v>
          </cell>
          <cell r="E1488" t="str">
            <v>CHAS.US.M.P.9M3 C-C</v>
          </cell>
        </row>
        <row r="1489">
          <cell r="B1489" t="str">
            <v>15.1.239</v>
          </cell>
          <cell r="D1489" t="str">
            <v>72.16.02.04</v>
          </cell>
          <cell r="E1489" t="str">
            <v>CHAS.US.M.P.9M3 C-D</v>
          </cell>
        </row>
        <row r="1490">
          <cell r="B1490" t="str">
            <v>15.1.240</v>
          </cell>
          <cell r="D1490" t="str">
            <v>72.17.01.01</v>
          </cell>
          <cell r="E1490" t="str">
            <v>CHAS.PANT.9M C-A</v>
          </cell>
        </row>
        <row r="1491">
          <cell r="B1491" t="str">
            <v>15.1.241</v>
          </cell>
          <cell r="D1491" t="str">
            <v>72.17.01.02</v>
          </cell>
          <cell r="E1491" t="str">
            <v>CHAS.PANT.9M C-B</v>
          </cell>
        </row>
        <row r="1492">
          <cell r="B1492" t="str">
            <v>15.1.242</v>
          </cell>
          <cell r="D1492" t="str">
            <v>72.17.01.03</v>
          </cell>
          <cell r="E1492" t="str">
            <v>CHAS.PANT.9M C-C</v>
          </cell>
        </row>
        <row r="1493">
          <cell r="B1493" t="str">
            <v>15.1.243</v>
          </cell>
          <cell r="D1493" t="str">
            <v>72.17.01.04</v>
          </cell>
          <cell r="E1493" t="str">
            <v>CHAS.PANT.9M C-D</v>
          </cell>
        </row>
        <row r="1494">
          <cell r="B1494" t="str">
            <v>15.1.244</v>
          </cell>
          <cell r="D1494" t="str">
            <v>72.18.01.01</v>
          </cell>
          <cell r="E1494" t="str">
            <v>CAV.M.CARR.30000 C-A</v>
          </cell>
        </row>
        <row r="1495">
          <cell r="B1495" t="str">
            <v>15.1.245</v>
          </cell>
          <cell r="D1495" t="str">
            <v>72.18.01.02</v>
          </cell>
          <cell r="E1495" t="str">
            <v>CAV.M.CARR.30000 C-B</v>
          </cell>
        </row>
        <row r="1496">
          <cell r="B1496" t="str">
            <v>15.1.246</v>
          </cell>
          <cell r="D1496" t="str">
            <v>72.18.01.03</v>
          </cell>
          <cell r="E1496" t="str">
            <v>CAV.M.CARR.30000 C-C</v>
          </cell>
        </row>
        <row r="1497">
          <cell r="B1497" t="str">
            <v>15.1.247</v>
          </cell>
          <cell r="D1497" t="str">
            <v>72.18.01.04</v>
          </cell>
          <cell r="E1497" t="str">
            <v>CAV.M.CARR.30000 C-D</v>
          </cell>
        </row>
        <row r="1498">
          <cell r="B1498" t="str">
            <v>15.1.248</v>
          </cell>
          <cell r="D1498" t="str">
            <v>72.18.01.05</v>
          </cell>
          <cell r="E1498" t="str">
            <v>CAV.M.CARR.30000 C-E</v>
          </cell>
        </row>
        <row r="1499">
          <cell r="B1499" t="str">
            <v>15.1.249</v>
          </cell>
          <cell r="D1499" t="str">
            <v>72.18.02.01</v>
          </cell>
          <cell r="E1499" t="str">
            <v>CAV.M.PRAN.30000 C-A</v>
          </cell>
        </row>
        <row r="1500">
          <cell r="B1500" t="str">
            <v>15.1.250</v>
          </cell>
          <cell r="D1500" t="str">
            <v>72.18.02.02</v>
          </cell>
          <cell r="E1500" t="str">
            <v>CAV.M.PRAN.30000 C-B</v>
          </cell>
        </row>
        <row r="1501">
          <cell r="B1501" t="str">
            <v>15.1.251</v>
          </cell>
          <cell r="D1501" t="str">
            <v>72.18.02.03</v>
          </cell>
          <cell r="E1501" t="str">
            <v>CAV.M.PRAN.30000 C-C</v>
          </cell>
        </row>
        <row r="1502">
          <cell r="B1502" t="str">
            <v>15.1.252</v>
          </cell>
          <cell r="D1502" t="str">
            <v>72.18.02.04</v>
          </cell>
          <cell r="E1502" t="str">
            <v>CAV.M.PRAN.30000 C-D</v>
          </cell>
        </row>
        <row r="1503">
          <cell r="B1503" t="str">
            <v>15.1.253</v>
          </cell>
          <cell r="D1503" t="str">
            <v>72.18.02.05</v>
          </cell>
          <cell r="E1503" t="str">
            <v>CAV.M.PRAN.30000 C-E</v>
          </cell>
        </row>
        <row r="1504">
          <cell r="B1504" t="str">
            <v>15.1.254</v>
          </cell>
          <cell r="D1504" t="str">
            <v>72.19.01.01</v>
          </cell>
          <cell r="E1504" t="str">
            <v>CAMPANULA C-A</v>
          </cell>
        </row>
        <row r="1505">
          <cell r="B1505" t="str">
            <v>15.1.255</v>
          </cell>
          <cell r="D1505" t="str">
            <v>72.19.01.02</v>
          </cell>
          <cell r="E1505" t="str">
            <v>CAMPANULA C-B</v>
          </cell>
        </row>
        <row r="1506">
          <cell r="B1506" t="str">
            <v>15.1.256</v>
          </cell>
          <cell r="D1506" t="str">
            <v>72.19.01.03</v>
          </cell>
          <cell r="E1506" t="str">
            <v>CAMPANULA C-C</v>
          </cell>
        </row>
        <row r="1507">
          <cell r="B1507" t="str">
            <v>15.1.257</v>
          </cell>
          <cell r="D1507" t="str">
            <v>72.19.01.04</v>
          </cell>
          <cell r="E1507" t="str">
            <v>CAMPANULA C-D</v>
          </cell>
        </row>
        <row r="1508">
          <cell r="B1508" t="str">
            <v>15.1.258</v>
          </cell>
          <cell r="D1508" t="str">
            <v>72.20.01.01</v>
          </cell>
          <cell r="E1508" t="str">
            <v xml:space="preserve">COMP.PERC.M.220 C-A </v>
          </cell>
        </row>
        <row r="1509">
          <cell r="B1509" t="str">
            <v>15.1.259</v>
          </cell>
          <cell r="D1509" t="str">
            <v>72.20.01.02</v>
          </cell>
          <cell r="E1509" t="str">
            <v>COMP.PERC.M.220 C-B</v>
          </cell>
        </row>
        <row r="1510">
          <cell r="B1510" t="str">
            <v>15.1.260</v>
          </cell>
          <cell r="D1510" t="str">
            <v>72.20.01.03</v>
          </cell>
          <cell r="E1510" t="str">
            <v>COMP.PERC.M.220 C-C</v>
          </cell>
        </row>
        <row r="1511">
          <cell r="B1511" t="str">
            <v>15.1.261</v>
          </cell>
          <cell r="D1511" t="str">
            <v>72.20.01.04</v>
          </cell>
          <cell r="E1511" t="str">
            <v>COMP.PERC.M.220 C-D</v>
          </cell>
        </row>
        <row r="1512">
          <cell r="B1512" t="str">
            <v>15.1.262</v>
          </cell>
          <cell r="D1512" t="str">
            <v>72.20.02.01</v>
          </cell>
          <cell r="E1512" t="str">
            <v>COMP.PL.M.1000 C-A</v>
          </cell>
        </row>
        <row r="1513">
          <cell r="B1513" t="str">
            <v>15.1.263</v>
          </cell>
          <cell r="D1513" t="str">
            <v>72.20.02.02</v>
          </cell>
          <cell r="E1513" t="str">
            <v>COMP.PL.M.1000 C-B</v>
          </cell>
        </row>
        <row r="1514">
          <cell r="B1514" t="str">
            <v>15.1.264</v>
          </cell>
          <cell r="D1514" t="str">
            <v>72.20.02.03</v>
          </cell>
          <cell r="E1514" t="str">
            <v>COMP.PL.M.1000 C-C</v>
          </cell>
        </row>
        <row r="1515">
          <cell r="B1515" t="str">
            <v>15.1.265</v>
          </cell>
          <cell r="D1515" t="str">
            <v>72.20.02.04</v>
          </cell>
          <cell r="E1515" t="str">
            <v>COMP.PL.M.1000 C-D</v>
          </cell>
        </row>
        <row r="1516">
          <cell r="B1516" t="str">
            <v>15.1.266</v>
          </cell>
          <cell r="D1516" t="str">
            <v>72.21.01.01</v>
          </cell>
          <cell r="E1516" t="str">
            <v>COMP. XA-90 MWD C-A</v>
          </cell>
        </row>
        <row r="1517">
          <cell r="B1517" t="str">
            <v>15.1.267</v>
          </cell>
          <cell r="D1517" t="str">
            <v>72.21.01.02</v>
          </cell>
          <cell r="E1517" t="str">
            <v>COMP. XA-90 MWD C-B</v>
          </cell>
        </row>
        <row r="1518">
          <cell r="B1518" t="str">
            <v>15.1.268</v>
          </cell>
          <cell r="D1518" t="str">
            <v>72.21.01.03</v>
          </cell>
          <cell r="E1518" t="str">
            <v>COMP. XA-90 MWD C-C</v>
          </cell>
        </row>
        <row r="1519">
          <cell r="B1519" t="str">
            <v>15.1.269</v>
          </cell>
          <cell r="D1519" t="str">
            <v>72.21.01.04</v>
          </cell>
          <cell r="E1519" t="str">
            <v>COMP. XA-90 MWD C-D</v>
          </cell>
        </row>
        <row r="1520">
          <cell r="B1520" t="str">
            <v>15.1.270</v>
          </cell>
          <cell r="D1520" t="str">
            <v>72.21.02.01</v>
          </cell>
          <cell r="E1520" t="str">
            <v>COMP. XA-125 MWD C-A</v>
          </cell>
        </row>
        <row r="1521">
          <cell r="B1521" t="str">
            <v>15.1.271</v>
          </cell>
          <cell r="D1521" t="str">
            <v>72.21.02.02</v>
          </cell>
          <cell r="E1521" t="str">
            <v>COMP. XA-125 MWD C-B</v>
          </cell>
        </row>
        <row r="1522">
          <cell r="B1522" t="str">
            <v>15.1.272</v>
          </cell>
          <cell r="D1522" t="str">
            <v>72.21.02.03</v>
          </cell>
          <cell r="E1522" t="str">
            <v>COMP. XA-125 MWD C-C</v>
          </cell>
        </row>
        <row r="1523">
          <cell r="B1523" t="str">
            <v>15.1.273</v>
          </cell>
          <cell r="D1523" t="str">
            <v>72.21.02.04</v>
          </cell>
          <cell r="E1523" t="str">
            <v>COMP. XA-125 MWD C-D</v>
          </cell>
        </row>
        <row r="1524">
          <cell r="B1524" t="str">
            <v>15.1.274</v>
          </cell>
          <cell r="D1524" t="str">
            <v>72.21.03.01</v>
          </cell>
          <cell r="E1524" t="str">
            <v>COMP. XA-175 MWD C-A</v>
          </cell>
        </row>
        <row r="1525">
          <cell r="B1525" t="str">
            <v>15.1.275</v>
          </cell>
          <cell r="D1525" t="str">
            <v>72.21.03.02</v>
          </cell>
          <cell r="E1525" t="str">
            <v>COMP. XA-175 MWD C-B</v>
          </cell>
        </row>
        <row r="1526">
          <cell r="B1526" t="str">
            <v>15.1.276</v>
          </cell>
          <cell r="D1526" t="str">
            <v>72.21.03.03</v>
          </cell>
          <cell r="E1526" t="str">
            <v>COMP. XA-175 MWD C-C</v>
          </cell>
        </row>
        <row r="1527">
          <cell r="B1527" t="str">
            <v>15.1.277</v>
          </cell>
          <cell r="D1527" t="str">
            <v>72.21.03.04</v>
          </cell>
          <cell r="E1527" t="str">
            <v>COMP. XA-175 MWD C-D</v>
          </cell>
        </row>
        <row r="1528">
          <cell r="B1528" t="str">
            <v>15.1.278</v>
          </cell>
          <cell r="D1528" t="str">
            <v>72.21.04.01</v>
          </cell>
          <cell r="E1528" t="str">
            <v>COMP. XA-360 MWD C-A</v>
          </cell>
        </row>
        <row r="1529">
          <cell r="B1529" t="str">
            <v>15.1.279</v>
          </cell>
          <cell r="D1529" t="str">
            <v>72.21.04.02</v>
          </cell>
          <cell r="E1529" t="str">
            <v>COMP. XA-360 MWD C-B</v>
          </cell>
        </row>
        <row r="1530">
          <cell r="B1530" t="str">
            <v>15.1.280</v>
          </cell>
          <cell r="D1530" t="str">
            <v>72.21.04.03</v>
          </cell>
          <cell r="E1530" t="str">
            <v>COMP. XA-360 MWD C-C</v>
          </cell>
        </row>
        <row r="1531">
          <cell r="B1531" t="str">
            <v>15.1.281</v>
          </cell>
          <cell r="D1531" t="str">
            <v>72.21.04.04</v>
          </cell>
          <cell r="E1531" t="str">
            <v>COMP. XA-360 MWD C-D</v>
          </cell>
        </row>
        <row r="1532">
          <cell r="B1532" t="str">
            <v>15.1.282</v>
          </cell>
          <cell r="D1532" t="str">
            <v>72.22.03.01</v>
          </cell>
          <cell r="E1532" t="str">
            <v>DEM.FAIXA Q. 500L C-A</v>
          </cell>
        </row>
        <row r="1533">
          <cell r="B1533" t="str">
            <v>15.1.283</v>
          </cell>
          <cell r="D1533" t="str">
            <v>72.22.03.02</v>
          </cell>
          <cell r="E1533" t="str">
            <v>DEM.FAIXA Q. 500L C-B</v>
          </cell>
        </row>
        <row r="1534">
          <cell r="B1534" t="str">
            <v>15.1.284</v>
          </cell>
          <cell r="D1534" t="str">
            <v>72.22.03.03</v>
          </cell>
          <cell r="E1534" t="str">
            <v>DEM.FAIXA Q. 500L C-C</v>
          </cell>
        </row>
        <row r="1535">
          <cell r="B1535" t="str">
            <v>15.1.285</v>
          </cell>
          <cell r="D1535" t="str">
            <v>72.22.03.04</v>
          </cell>
          <cell r="E1535" t="str">
            <v>DEM.FAIXA Q. 500L C-D</v>
          </cell>
        </row>
        <row r="1536">
          <cell r="B1536" t="str">
            <v>15.1.286</v>
          </cell>
          <cell r="D1536" t="str">
            <v>72.23.01.01</v>
          </cell>
          <cell r="E1536" t="str">
            <v>DIST.A.S/E 1000 C-A</v>
          </cell>
        </row>
        <row r="1537">
          <cell r="B1537" t="str">
            <v>15.1.287</v>
          </cell>
          <cell r="D1537" t="str">
            <v>72.23.01.02</v>
          </cell>
          <cell r="E1537" t="str">
            <v>DIST.A.S/E 1000 C-B</v>
          </cell>
        </row>
        <row r="1538">
          <cell r="B1538" t="str">
            <v>15.1.288</v>
          </cell>
          <cell r="D1538" t="str">
            <v>72.23.01.03</v>
          </cell>
          <cell r="E1538" t="str">
            <v>DIST.A.S/E 1000 C-C</v>
          </cell>
        </row>
        <row r="1539">
          <cell r="B1539" t="str">
            <v>15.1.289</v>
          </cell>
          <cell r="D1539" t="str">
            <v>72.23.01.04</v>
          </cell>
          <cell r="E1539" t="str">
            <v>DIST.A.S/E 1000 C-D</v>
          </cell>
        </row>
        <row r="1540">
          <cell r="B1540" t="str">
            <v>15.1.290</v>
          </cell>
          <cell r="D1540" t="str">
            <v>72.23.02.01</v>
          </cell>
          <cell r="E1540" t="str">
            <v>DIST.AGR.600T/H C-A</v>
          </cell>
        </row>
        <row r="1541">
          <cell r="B1541" t="str">
            <v>15.1.291</v>
          </cell>
          <cell r="D1541" t="str">
            <v>72.23.02.02</v>
          </cell>
          <cell r="E1541" t="str">
            <v>DIST.AGR.600T/H C-B</v>
          </cell>
        </row>
        <row r="1542">
          <cell r="B1542" t="str">
            <v>15.1.292</v>
          </cell>
          <cell r="D1542" t="str">
            <v>72.23.02.03</v>
          </cell>
          <cell r="E1542" t="str">
            <v>DIST.AGR.600T/H C-C</v>
          </cell>
        </row>
        <row r="1543">
          <cell r="B1543" t="str">
            <v>15.1.293</v>
          </cell>
          <cell r="D1543" t="str">
            <v>72.23.02.04</v>
          </cell>
          <cell r="E1543" t="str">
            <v>DIST.AGR.600T/H C-D</v>
          </cell>
        </row>
        <row r="1544">
          <cell r="B1544" t="str">
            <v>15.1.294</v>
          </cell>
          <cell r="D1544" t="str">
            <v>72.23.03.01</v>
          </cell>
          <cell r="E1544" t="str">
            <v>DISTR.ASF.R.2400 C-A</v>
          </cell>
        </row>
        <row r="1545">
          <cell r="B1545" t="str">
            <v>15.1.295</v>
          </cell>
          <cell r="D1545" t="str">
            <v>72.23.03.02</v>
          </cell>
          <cell r="E1545" t="str">
            <v>DISTR.ASF.R.2400 C-B</v>
          </cell>
        </row>
        <row r="1546">
          <cell r="B1546" t="str">
            <v>15.1.296</v>
          </cell>
          <cell r="D1546" t="str">
            <v>72.23.03.03</v>
          </cell>
          <cell r="E1546" t="str">
            <v>DISTR.ASF.R.2400 C-C</v>
          </cell>
        </row>
        <row r="1547">
          <cell r="B1547" t="str">
            <v>15.1.297</v>
          </cell>
          <cell r="D1547" t="str">
            <v>72.23.03.04</v>
          </cell>
          <cell r="E1547" t="str">
            <v>DISTR.ASF.R.2400 C-D</v>
          </cell>
        </row>
        <row r="1548">
          <cell r="B1548" t="str">
            <v>15.1.298</v>
          </cell>
          <cell r="D1548" t="str">
            <v>72.24.01.01</v>
          </cell>
          <cell r="E1548" t="str">
            <v>DIST.AD. SEM.700L C-A</v>
          </cell>
        </row>
        <row r="1549">
          <cell r="B1549" t="str">
            <v>15.1.299</v>
          </cell>
          <cell r="D1549" t="str">
            <v>72.24.01.02</v>
          </cell>
          <cell r="E1549" t="str">
            <v>DIST.AD. SEM.700L C-B</v>
          </cell>
        </row>
        <row r="1550">
          <cell r="B1550" t="str">
            <v>15.1.300</v>
          </cell>
          <cell r="D1550" t="str">
            <v>72.24.01.03</v>
          </cell>
          <cell r="E1550" t="str">
            <v>DIST.AD. SEM.700L C-C</v>
          </cell>
        </row>
        <row r="1551">
          <cell r="B1551" t="str">
            <v>15.1.301</v>
          </cell>
          <cell r="D1551" t="str">
            <v>72.24.01.04</v>
          </cell>
          <cell r="E1551" t="str">
            <v>DIST.AD. SEM.700L C-D</v>
          </cell>
        </row>
        <row r="1552">
          <cell r="B1552" t="str">
            <v>15.1.302</v>
          </cell>
          <cell r="D1552" t="str">
            <v>72.25.01.01</v>
          </cell>
          <cell r="E1552" t="str">
            <v>DRAGA C/EMB.A.400 C-A</v>
          </cell>
        </row>
        <row r="1553">
          <cell r="B1553" t="str">
            <v>15.1.303</v>
          </cell>
          <cell r="D1553" t="str">
            <v>72.25.01.02</v>
          </cell>
          <cell r="E1553" t="str">
            <v>DRAGA C/EMB.A.400 C-B</v>
          </cell>
        </row>
        <row r="1554">
          <cell r="B1554" t="str">
            <v>15.1.304</v>
          </cell>
          <cell r="D1554" t="str">
            <v>72.25.01.03</v>
          </cell>
          <cell r="E1554" t="str">
            <v>DRAGA C/EMB.A.400 C-C h</v>
          </cell>
        </row>
        <row r="1555">
          <cell r="B1555" t="str">
            <v>15.1.305</v>
          </cell>
          <cell r="D1555" t="str">
            <v>72.25.01.04</v>
          </cell>
          <cell r="E1555" t="str">
            <v>DRAGA C/EMB.A.400 C-D</v>
          </cell>
        </row>
        <row r="1556">
          <cell r="B1556" t="str">
            <v>15.1.306</v>
          </cell>
          <cell r="D1556" t="str">
            <v>72.26.01.01</v>
          </cell>
          <cell r="E1556" t="str">
            <v>EQUIP.VIS.OAE 25M C-A</v>
          </cell>
        </row>
        <row r="1557">
          <cell r="B1557" t="str">
            <v>15.1.307</v>
          </cell>
          <cell r="D1557" t="str">
            <v>72.26.01.02</v>
          </cell>
          <cell r="E1557" t="str">
            <v>EQUIP.VIS.OAE 25M C-B</v>
          </cell>
        </row>
        <row r="1558">
          <cell r="B1558" t="str">
            <v>15.1.308</v>
          </cell>
          <cell r="D1558" t="str">
            <v>72.26.01.03</v>
          </cell>
          <cell r="E1558" t="str">
            <v>EQUIP.VIS.OAE 25M C-C</v>
          </cell>
        </row>
        <row r="1559">
          <cell r="B1559" t="str">
            <v>15.1.309</v>
          </cell>
          <cell r="D1559" t="str">
            <v>72.26.01.04</v>
          </cell>
          <cell r="E1559" t="str">
            <v>EQUIP.VIS.OAE 25M C-D</v>
          </cell>
        </row>
        <row r="1560">
          <cell r="B1560" t="str">
            <v>15.1.310</v>
          </cell>
          <cell r="D1560" t="str">
            <v>72.26.02.01</v>
          </cell>
          <cell r="E1560" t="str">
            <v>EQ.VIS.OAE 12,14M C-A</v>
          </cell>
        </row>
        <row r="1561">
          <cell r="B1561" t="str">
            <v>15.1.311</v>
          </cell>
          <cell r="D1561" t="str">
            <v>72.26.02.02</v>
          </cell>
          <cell r="E1561" t="str">
            <v>EQ.VIS.OAE 12,14M C-B</v>
          </cell>
        </row>
        <row r="1562">
          <cell r="B1562" t="str">
            <v>15.1.312</v>
          </cell>
          <cell r="D1562" t="str">
            <v>72.26.02.03</v>
          </cell>
          <cell r="E1562" t="str">
            <v>EQ.VIS.OAE 12,14M C-C</v>
          </cell>
        </row>
        <row r="1563">
          <cell r="B1563" t="str">
            <v>15.1.313</v>
          </cell>
          <cell r="D1563" t="str">
            <v>72.26.02.04</v>
          </cell>
          <cell r="E1563" t="str">
            <v xml:space="preserve">EQ.VIS.OAE 12,14M C-D </v>
          </cell>
        </row>
        <row r="1564">
          <cell r="B1564" t="str">
            <v>15.1.314</v>
          </cell>
          <cell r="D1564" t="str">
            <v>72.26.03.01</v>
          </cell>
          <cell r="E1564" t="str">
            <v>EQ.VIS.OAE 7,62M C-A</v>
          </cell>
        </row>
        <row r="1565">
          <cell r="B1565" t="str">
            <v>15.1.315</v>
          </cell>
          <cell r="D1565" t="str">
            <v>72.26.03.02</v>
          </cell>
          <cell r="E1565" t="str">
            <v>EQ.VIS.OAE 7,62M C-B</v>
          </cell>
        </row>
        <row r="1566">
          <cell r="B1566" t="str">
            <v>15.1.316</v>
          </cell>
          <cell r="D1566" t="str">
            <v>72.26.03.03</v>
          </cell>
          <cell r="E1566" t="str">
            <v>EQ.VIS.OAE 7,62M C-C</v>
          </cell>
        </row>
        <row r="1567">
          <cell r="B1567" t="str">
            <v>15.1.317</v>
          </cell>
          <cell r="D1567" t="str">
            <v>72.26.03.04</v>
          </cell>
          <cell r="E1567" t="str">
            <v>EQ.VIS.OAE 7,62M C-D</v>
          </cell>
        </row>
        <row r="1568">
          <cell r="B1568" t="str">
            <v>15.1.318</v>
          </cell>
          <cell r="D1568" t="str">
            <v xml:space="preserve">72.26.04.06 </v>
          </cell>
          <cell r="E1568" t="str">
            <v>E. LAB. CAMPO/SEDE C-F</v>
          </cell>
        </row>
        <row r="1569">
          <cell r="B1569" t="str">
            <v>15.1.319</v>
          </cell>
          <cell r="D1569" t="str">
            <v>72.27.01.01</v>
          </cell>
          <cell r="E1569" t="str">
            <v>ESC.H.S/ES.0,7M3 C-A</v>
          </cell>
        </row>
        <row r="1570">
          <cell r="B1570" t="str">
            <v>15.1.320</v>
          </cell>
          <cell r="D1570" t="str">
            <v>72.27.01.02</v>
          </cell>
          <cell r="E1570" t="str">
            <v>ESC.H.S/ES.0,7M3 C-B</v>
          </cell>
        </row>
        <row r="1571">
          <cell r="B1571" t="str">
            <v>15.1.321</v>
          </cell>
          <cell r="D1571" t="str">
            <v>72.27.01.03</v>
          </cell>
          <cell r="E1571" t="str">
            <v>ESC.H.S/ES.0,7M3 C-C</v>
          </cell>
        </row>
        <row r="1572">
          <cell r="B1572" t="str">
            <v>15.1.322</v>
          </cell>
          <cell r="D1572" t="str">
            <v>72.27.01.04</v>
          </cell>
          <cell r="E1572" t="str">
            <v>ESC.H.S/ES.0,7M3 C-D</v>
          </cell>
        </row>
        <row r="1573">
          <cell r="B1573" t="str">
            <v>15.1.323</v>
          </cell>
          <cell r="D1573" t="str">
            <v>72.27.02.01</v>
          </cell>
          <cell r="E1573" t="str">
            <v>ESC.H.S/ES.0,6M3 C-A</v>
          </cell>
        </row>
        <row r="1574">
          <cell r="B1574" t="str">
            <v>15.1.324</v>
          </cell>
          <cell r="D1574" t="str">
            <v>72.27.02.02</v>
          </cell>
          <cell r="E1574" t="str">
            <v xml:space="preserve">ESC.H.S/ES.0,6M3 C-B </v>
          </cell>
        </row>
        <row r="1575">
          <cell r="B1575" t="str">
            <v>15.1.325</v>
          </cell>
          <cell r="D1575" t="str">
            <v>72.27.02.03</v>
          </cell>
          <cell r="E1575" t="str">
            <v>ESC.H.S/ES.0,6M3 C-C</v>
          </cell>
        </row>
        <row r="1576">
          <cell r="B1576" t="str">
            <v>15.1.326</v>
          </cell>
          <cell r="D1576" t="str">
            <v>72.27.02.04</v>
          </cell>
          <cell r="E1576" t="str">
            <v>ESC.H.S/ES.0,6M3 C-D</v>
          </cell>
        </row>
        <row r="1577">
          <cell r="B1577" t="str">
            <v>15.1.327</v>
          </cell>
          <cell r="D1577" t="str">
            <v>72.27.03.01</v>
          </cell>
          <cell r="E1577" t="str">
            <v xml:space="preserve">ESC.H.S/ES.0,62M3 C-A </v>
          </cell>
        </row>
        <row r="1578">
          <cell r="B1578" t="str">
            <v>15.1.328</v>
          </cell>
          <cell r="D1578" t="str">
            <v>72.27.03.02</v>
          </cell>
          <cell r="E1578" t="str">
            <v>ESC.H.S/ES.0,62M3 C-B</v>
          </cell>
        </row>
        <row r="1579">
          <cell r="B1579" t="str">
            <v>15.1.329</v>
          </cell>
          <cell r="D1579" t="str">
            <v>72.27.03.03</v>
          </cell>
          <cell r="E1579" t="str">
            <v>ESC.H.S/ES.0,62M3 C-C</v>
          </cell>
        </row>
        <row r="1580">
          <cell r="B1580" t="str">
            <v>15.1.330</v>
          </cell>
          <cell r="D1580" t="str">
            <v>72.27.03.04</v>
          </cell>
          <cell r="E1580" t="str">
            <v>ESC.H.S/ES.0,62M3 C-D</v>
          </cell>
        </row>
        <row r="1581">
          <cell r="B1581" t="str">
            <v>15.1.331</v>
          </cell>
          <cell r="D1581" t="str">
            <v>72.27.04.01</v>
          </cell>
          <cell r="E1581" t="str">
            <v>ESC.H.S/ES.2,2M3 C-A</v>
          </cell>
        </row>
        <row r="1582">
          <cell r="B1582" t="str">
            <v>15.1.332</v>
          </cell>
          <cell r="D1582" t="str">
            <v>72.27.04.02</v>
          </cell>
          <cell r="E1582" t="str">
            <v>ESC.H.S/ES.2,2M3 C-B</v>
          </cell>
        </row>
        <row r="1583">
          <cell r="B1583" t="str">
            <v>15.1.333</v>
          </cell>
          <cell r="D1583" t="str">
            <v>72.27.04.03</v>
          </cell>
          <cell r="E1583" t="str">
            <v>ESC.H.S/ES.2,2M3 C-C</v>
          </cell>
        </row>
        <row r="1584">
          <cell r="B1584" t="str">
            <v>15.1.334</v>
          </cell>
          <cell r="D1584" t="str">
            <v>72.27.04.04</v>
          </cell>
          <cell r="E1584" t="str">
            <v>ESC.H.S/ES.2,2M3 C-D</v>
          </cell>
        </row>
        <row r="1585">
          <cell r="B1585" t="str">
            <v>15.1.335</v>
          </cell>
          <cell r="D1585" t="str">
            <v>72.27.05.01</v>
          </cell>
          <cell r="E1585" t="str">
            <v>ESC.H.S/PN0,25M3 C-A</v>
          </cell>
        </row>
        <row r="1586">
          <cell r="B1586" t="str">
            <v>15.1.336</v>
          </cell>
          <cell r="D1586" t="str">
            <v>72.27.05.02</v>
          </cell>
          <cell r="E1586" t="str">
            <v>ESC.H.S/PN0,25M3 C-B</v>
          </cell>
        </row>
        <row r="1587">
          <cell r="B1587" t="str">
            <v>15.1.337</v>
          </cell>
          <cell r="D1587" t="str">
            <v>72.27.05.03</v>
          </cell>
          <cell r="E1587" t="str">
            <v>ESC.H.S/PN0,25M3 C-C</v>
          </cell>
        </row>
        <row r="1588">
          <cell r="B1588" t="str">
            <v>15.1.338</v>
          </cell>
          <cell r="D1588" t="str">
            <v>72.27.05.04</v>
          </cell>
          <cell r="E1588" t="str">
            <v>ESC.H.S/PN0,25M3 C-D</v>
          </cell>
        </row>
        <row r="1589">
          <cell r="B1589" t="str">
            <v>15.1.339</v>
          </cell>
          <cell r="D1589" t="str">
            <v>72.28.01.01</v>
          </cell>
          <cell r="E1589" t="str">
            <v>EMPILHAD.2500KG C-A</v>
          </cell>
        </row>
        <row r="1590">
          <cell r="B1590" t="str">
            <v>15.1.340</v>
          </cell>
          <cell r="D1590" t="str">
            <v>72.28.01.02</v>
          </cell>
          <cell r="E1590" t="str">
            <v>EMPILHAD.2500KG C-B</v>
          </cell>
        </row>
        <row r="1591">
          <cell r="B1591" t="str">
            <v>15.1.341</v>
          </cell>
          <cell r="D1591" t="str">
            <v>72.28.01.03</v>
          </cell>
          <cell r="E1591" t="str">
            <v xml:space="preserve">EMPILHAD.2500KG C-C </v>
          </cell>
        </row>
        <row r="1592">
          <cell r="B1592" t="str">
            <v>15.1.342</v>
          </cell>
          <cell r="D1592" t="str">
            <v>72.28.01.04</v>
          </cell>
          <cell r="E1592" t="str">
            <v>EMPILHAD.2500KG C-D</v>
          </cell>
        </row>
        <row r="1593">
          <cell r="B1593" t="str">
            <v>15.1.343</v>
          </cell>
          <cell r="D1593" t="str">
            <v>72.28.02.01</v>
          </cell>
          <cell r="E1593" t="str">
            <v>EMPILHAD.5000KG C-A</v>
          </cell>
        </row>
        <row r="1594">
          <cell r="B1594" t="str">
            <v>15.1.344</v>
          </cell>
          <cell r="D1594" t="str">
            <v>72.28.02.02</v>
          </cell>
          <cell r="E1594" t="str">
            <v>EMPILHAD.5000KG C-B</v>
          </cell>
        </row>
        <row r="1595">
          <cell r="B1595" t="str">
            <v>15.1.345</v>
          </cell>
          <cell r="D1595" t="str">
            <v>72.28.02.03</v>
          </cell>
          <cell r="E1595" t="str">
            <v>EMPILHAD.5000KG C-C</v>
          </cell>
        </row>
        <row r="1596">
          <cell r="B1596" t="str">
            <v>15.1.346</v>
          </cell>
          <cell r="D1596" t="str">
            <v>72.28.02.04</v>
          </cell>
          <cell r="E1596" t="str">
            <v>EMPILHAD.5000KG C-D</v>
          </cell>
        </row>
        <row r="1597">
          <cell r="B1597" t="str">
            <v>15.1.347</v>
          </cell>
          <cell r="D1597" t="str">
            <v>72.29.01.01</v>
          </cell>
          <cell r="E1597" t="str">
            <v>FRES.F.S/PN 150 C-A</v>
          </cell>
        </row>
        <row r="1598">
          <cell r="B1598" t="str">
            <v>15.1.348</v>
          </cell>
          <cell r="D1598" t="str">
            <v>72.29.01.02</v>
          </cell>
          <cell r="E1598" t="str">
            <v>FRES.F.S/PN 150 C-B</v>
          </cell>
        </row>
        <row r="1599">
          <cell r="B1599" t="str">
            <v>15.1.349</v>
          </cell>
          <cell r="D1599" t="str">
            <v>72.29.01.03</v>
          </cell>
          <cell r="E1599" t="str">
            <v xml:space="preserve">FRES.F.S/PN 150 C-C </v>
          </cell>
        </row>
        <row r="1600">
          <cell r="B1600" t="str">
            <v>15.1.350</v>
          </cell>
          <cell r="D1600" t="str">
            <v>72.29.01.04</v>
          </cell>
          <cell r="E1600" t="str">
            <v>FRES.F.S/PN 150 C-D</v>
          </cell>
        </row>
        <row r="1601">
          <cell r="B1601" t="str">
            <v>15.1.351</v>
          </cell>
          <cell r="D1601" t="str">
            <v>72.29.02.01</v>
          </cell>
          <cell r="E1601" t="str">
            <v>FRES.F.S/EST.403 C-A</v>
          </cell>
        </row>
        <row r="1602">
          <cell r="B1602" t="str">
            <v>15.1.352</v>
          </cell>
          <cell r="D1602" t="str">
            <v>72.29.02.02</v>
          </cell>
          <cell r="E1602" t="str">
            <v>FRES.F.S/EST.403 C-B</v>
          </cell>
        </row>
        <row r="1603">
          <cell r="B1603" t="str">
            <v>15.1.353</v>
          </cell>
          <cell r="D1603" t="str">
            <v>72.29.02.03</v>
          </cell>
          <cell r="E1603" t="str">
            <v>FRES.F.S/EST.403 C-C</v>
          </cell>
        </row>
        <row r="1604">
          <cell r="B1604" t="str">
            <v>15.1.354</v>
          </cell>
          <cell r="D1604" t="str">
            <v>72.29.02.04</v>
          </cell>
          <cell r="E1604" t="str">
            <v>FRES.F.S/EST.403 C-D</v>
          </cell>
        </row>
        <row r="1605">
          <cell r="B1605" t="str">
            <v>15.1.355</v>
          </cell>
          <cell r="D1605" t="str">
            <v>72.31.01.01</v>
          </cell>
          <cell r="E1605" t="str">
            <v>GRUP.GERAD.40KVA C-A</v>
          </cell>
        </row>
        <row r="1606">
          <cell r="B1606" t="str">
            <v>15.1.356</v>
          </cell>
          <cell r="D1606" t="str">
            <v>72.31.01.02</v>
          </cell>
          <cell r="E1606" t="str">
            <v>GRUP.GERAD.40KVA C-B</v>
          </cell>
        </row>
        <row r="1607">
          <cell r="B1607" t="str">
            <v>15.1.357</v>
          </cell>
          <cell r="D1607" t="str">
            <v>72.31.01.03</v>
          </cell>
          <cell r="E1607" t="str">
            <v>GRUP.GERAD.40KVA C-C</v>
          </cell>
        </row>
        <row r="1608">
          <cell r="B1608" t="str">
            <v>15.1.358</v>
          </cell>
          <cell r="D1608" t="str">
            <v>72.31.01.04</v>
          </cell>
          <cell r="E1608" t="str">
            <v>GRUP.GERAD.40 KVA C-D</v>
          </cell>
        </row>
        <row r="1609">
          <cell r="B1609" t="str">
            <v>15.1.359</v>
          </cell>
          <cell r="D1609" t="str">
            <v>72.31.02.01</v>
          </cell>
          <cell r="E1609" t="str">
            <v>GRUP.GERAD.55 KVA C-A</v>
          </cell>
        </row>
        <row r="1610">
          <cell r="B1610" t="str">
            <v>15.1.360</v>
          </cell>
          <cell r="D1610" t="str">
            <v>72.31.02.02</v>
          </cell>
          <cell r="E1610" t="str">
            <v>GRUP.GERAD.55 KVA C-B</v>
          </cell>
        </row>
        <row r="1611">
          <cell r="B1611" t="str">
            <v>15.1.361</v>
          </cell>
          <cell r="D1611" t="str">
            <v>72.31.02.03</v>
          </cell>
          <cell r="E1611" t="str">
            <v>GRUP.GERAD.55 KVA C-C</v>
          </cell>
        </row>
        <row r="1612">
          <cell r="B1612" t="str">
            <v>15.1.362</v>
          </cell>
          <cell r="D1612" t="str">
            <v>72.31.02.04</v>
          </cell>
          <cell r="E1612" t="str">
            <v>GRUP.GERAD.55 KVA C-D</v>
          </cell>
        </row>
        <row r="1613">
          <cell r="B1613" t="str">
            <v>15.1.363</v>
          </cell>
          <cell r="D1613" t="str">
            <v>72.31.03.01</v>
          </cell>
          <cell r="E1613" t="str">
            <v>GRUP.GERAD.83 KVA C-A</v>
          </cell>
        </row>
        <row r="1614">
          <cell r="B1614" t="str">
            <v>15.1.364</v>
          </cell>
          <cell r="D1614" t="str">
            <v>72.31.03.02</v>
          </cell>
          <cell r="E1614" t="str">
            <v>GRUP.GERAD.83 KVA C-B</v>
          </cell>
        </row>
        <row r="1615">
          <cell r="B1615" t="str">
            <v>15.1.365</v>
          </cell>
          <cell r="D1615" t="str">
            <v>72.31.03.03</v>
          </cell>
          <cell r="E1615" t="str">
            <v>GRUP.GERAD.83 KVA C-C</v>
          </cell>
        </row>
        <row r="1616">
          <cell r="B1616" t="str">
            <v>15.1.366</v>
          </cell>
          <cell r="D1616" t="str">
            <v>72.31.03.04</v>
          </cell>
          <cell r="E1616" t="str">
            <v>GRUP.GERAD.83 KVA C-D</v>
          </cell>
        </row>
        <row r="1617">
          <cell r="B1617" t="str">
            <v>15.1.367</v>
          </cell>
          <cell r="D1617" t="str">
            <v>72.31.04.01</v>
          </cell>
          <cell r="E1617" t="str">
            <v>G.GERADOR 115 KVA C-A</v>
          </cell>
        </row>
        <row r="1618">
          <cell r="B1618" t="str">
            <v>15.1.368</v>
          </cell>
          <cell r="D1618" t="str">
            <v>72.31.04.02</v>
          </cell>
          <cell r="E1618" t="str">
            <v>G.GERADOR 115 KVA C-B</v>
          </cell>
        </row>
        <row r="1619">
          <cell r="B1619" t="str">
            <v>15.1.369</v>
          </cell>
          <cell r="D1619" t="str">
            <v>72.31.04.03</v>
          </cell>
          <cell r="E1619" t="str">
            <v>G.GERADOR 115 KVA C-C</v>
          </cell>
        </row>
        <row r="1620">
          <cell r="B1620" t="str">
            <v>15.1.370</v>
          </cell>
          <cell r="D1620" t="str">
            <v>72.31.04.04</v>
          </cell>
          <cell r="E1620" t="str">
            <v>G.GERADOR 115 KVA C-D</v>
          </cell>
        </row>
        <row r="1621">
          <cell r="B1621" t="str">
            <v>15.1.371</v>
          </cell>
          <cell r="D1621" t="str">
            <v>72.31.05.01</v>
          </cell>
          <cell r="E1621" t="str">
            <v>G.GER.POR.3,5KVA C-A</v>
          </cell>
        </row>
        <row r="1622">
          <cell r="B1622" t="str">
            <v>15.1.372</v>
          </cell>
          <cell r="D1622" t="str">
            <v>72.31.05.02</v>
          </cell>
          <cell r="E1622" t="str">
            <v>G.GER.POR.3,5KVA C-B</v>
          </cell>
        </row>
        <row r="1623">
          <cell r="B1623" t="str">
            <v>15.1.373</v>
          </cell>
          <cell r="D1623" t="str">
            <v>72.31.05.03</v>
          </cell>
          <cell r="E1623" t="str">
            <v>G.GER.POR.3,5KVA C-C</v>
          </cell>
        </row>
        <row r="1624">
          <cell r="B1624" t="str">
            <v>15.1.374</v>
          </cell>
          <cell r="D1624" t="str">
            <v>72.31.05.04</v>
          </cell>
          <cell r="E1624" t="str">
            <v>G.GER.POR.3,5KVA C-D</v>
          </cell>
        </row>
        <row r="1625">
          <cell r="B1625" t="str">
            <v>15.1.375</v>
          </cell>
          <cell r="D1625" t="str">
            <v>72.31.06.01</v>
          </cell>
          <cell r="E1625" t="str">
            <v>G.GER.POR.7KVA C-A</v>
          </cell>
        </row>
        <row r="1626">
          <cell r="B1626" t="str">
            <v>15.1.376</v>
          </cell>
          <cell r="D1626" t="str">
            <v>72.31.06.02</v>
          </cell>
          <cell r="E1626" t="str">
            <v>G.GER.POR.7KVA C-B</v>
          </cell>
        </row>
        <row r="1627">
          <cell r="B1627" t="str">
            <v>15.1.377</v>
          </cell>
          <cell r="D1627" t="str">
            <v>72.31.06.03</v>
          </cell>
          <cell r="E1627" t="str">
            <v>G.GER.POR.7KVA C-C</v>
          </cell>
        </row>
        <row r="1628">
          <cell r="B1628" t="str">
            <v>15.1.378</v>
          </cell>
          <cell r="D1628" t="str">
            <v>72.31.06.04</v>
          </cell>
          <cell r="E1628" t="str">
            <v>G.GER.POR.7KVA C-D</v>
          </cell>
        </row>
        <row r="1629">
          <cell r="B1629" t="str">
            <v>15.1.379</v>
          </cell>
          <cell r="D1629" t="str">
            <v>72.32.01.01</v>
          </cell>
          <cell r="E1629" t="str">
            <v>GUIN.ELET.COL.30MC-A</v>
          </cell>
        </row>
        <row r="1630">
          <cell r="B1630" t="str">
            <v>15.1.380</v>
          </cell>
          <cell r="D1630" t="str">
            <v>72.32.01.02</v>
          </cell>
          <cell r="E1630" t="str">
            <v>GUIN.ELET.COL.30MC-B</v>
          </cell>
        </row>
        <row r="1631">
          <cell r="B1631" t="str">
            <v>15.1.381</v>
          </cell>
          <cell r="D1631" t="str">
            <v>72.32.01.03</v>
          </cell>
          <cell r="E1631" t="str">
            <v>GUIN.ELET.COL.30MC-C</v>
          </cell>
        </row>
        <row r="1632">
          <cell r="B1632" t="str">
            <v>15.1.382</v>
          </cell>
          <cell r="D1632" t="str">
            <v>72.32.01.04</v>
          </cell>
          <cell r="E1632" t="str">
            <v>GUIN.ELET.COL.30MC-D</v>
          </cell>
        </row>
        <row r="1633">
          <cell r="B1633" t="str">
            <v>15.1.383</v>
          </cell>
          <cell r="D1633" t="str">
            <v>72.32.02.01</v>
          </cell>
          <cell r="E1633" t="str">
            <v>GUIN.ELET.EL.30M C-A</v>
          </cell>
        </row>
        <row r="1634">
          <cell r="B1634" t="str">
            <v>15.1.384</v>
          </cell>
          <cell r="D1634" t="str">
            <v>72.32.02.02</v>
          </cell>
          <cell r="E1634" t="str">
            <v>GUIN.ELET.EL.30M C-B</v>
          </cell>
        </row>
        <row r="1635">
          <cell r="B1635" t="str">
            <v>15.1.385</v>
          </cell>
          <cell r="D1635" t="str">
            <v>72.32.02.03</v>
          </cell>
          <cell r="E1635" t="str">
            <v>GUIN.ELET.EL.30M C-C</v>
          </cell>
        </row>
        <row r="1636">
          <cell r="B1636" t="str">
            <v>15.1.386</v>
          </cell>
          <cell r="D1636" t="str">
            <v>72.32.02.04</v>
          </cell>
          <cell r="E1636" t="str">
            <v>GUIN.ELET.EL.30M C-D</v>
          </cell>
        </row>
        <row r="1637">
          <cell r="B1637" t="str">
            <v>15.1.387</v>
          </cell>
          <cell r="D1637" t="str">
            <v>72.33.01.01</v>
          </cell>
          <cell r="E1637" t="str">
            <v>GUIN.H.S/PN 20T C-A</v>
          </cell>
        </row>
        <row r="1638">
          <cell r="B1638" t="str">
            <v>15.1.388</v>
          </cell>
          <cell r="D1638" t="str">
            <v>72.33.01.02</v>
          </cell>
          <cell r="E1638" t="str">
            <v>GUIN.H.S/PN 20T C-B h</v>
          </cell>
        </row>
        <row r="1639">
          <cell r="B1639" t="str">
            <v>15.1.389</v>
          </cell>
          <cell r="D1639" t="str">
            <v>72.33.01.03</v>
          </cell>
          <cell r="E1639" t="str">
            <v>GUIN.H.S/PN 20T C-C</v>
          </cell>
        </row>
        <row r="1640">
          <cell r="B1640" t="str">
            <v>15.1.390</v>
          </cell>
          <cell r="D1640" t="str">
            <v>72.33.01.04</v>
          </cell>
          <cell r="E1640" t="str">
            <v>GUIN.H.S/PN 20T C-D</v>
          </cell>
        </row>
        <row r="1641">
          <cell r="B1641" t="str">
            <v>15.1.391</v>
          </cell>
          <cell r="D1641" t="str">
            <v>72.33.02.01</v>
          </cell>
          <cell r="E1641" t="str">
            <v>GUIN.H.S/PN27,2T C-A</v>
          </cell>
        </row>
        <row r="1642">
          <cell r="B1642" t="str">
            <v>15.1.392</v>
          </cell>
          <cell r="D1642" t="str">
            <v>72.33.02.02</v>
          </cell>
          <cell r="E1642" t="str">
            <v>GUIN.H.S/PN27,2T C-B</v>
          </cell>
        </row>
        <row r="1643">
          <cell r="B1643" t="str">
            <v>15.1.393</v>
          </cell>
          <cell r="D1643" t="str">
            <v>72.33.02.03</v>
          </cell>
          <cell r="E1643" t="str">
            <v>GUIN.H.S/PN27,2T C-C</v>
          </cell>
        </row>
        <row r="1644">
          <cell r="B1644" t="str">
            <v>15.1.394</v>
          </cell>
          <cell r="D1644" t="str">
            <v>72.33.02.04</v>
          </cell>
          <cell r="E1644" t="str">
            <v>GUIN.H.S/PN27,2T C-D</v>
          </cell>
        </row>
        <row r="1645">
          <cell r="B1645" t="str">
            <v>15.1.395</v>
          </cell>
          <cell r="D1645" t="str">
            <v>72.34.01.01</v>
          </cell>
          <cell r="E1645" t="str">
            <v>LAVA JATO 200L/H C-A</v>
          </cell>
        </row>
        <row r="1646">
          <cell r="B1646" t="str">
            <v>15.1.396</v>
          </cell>
          <cell r="D1646" t="str">
            <v>72.34.01.02</v>
          </cell>
          <cell r="E1646" t="str">
            <v xml:space="preserve">LAVA JATO 200L/H C-B </v>
          </cell>
        </row>
        <row r="1647">
          <cell r="B1647" t="str">
            <v>15.1.397</v>
          </cell>
          <cell r="D1647" t="str">
            <v>72.34.01.03</v>
          </cell>
          <cell r="E1647" t="str">
            <v>LAVA JATO 200L/H C-C</v>
          </cell>
        </row>
        <row r="1648">
          <cell r="B1648" t="str">
            <v>15.1.398</v>
          </cell>
          <cell r="D1648" t="str">
            <v>72.34.01.04</v>
          </cell>
          <cell r="E1648" t="str">
            <v>LAVA JATO 200L/H C-D</v>
          </cell>
        </row>
        <row r="1649">
          <cell r="B1649" t="str">
            <v>15.1.399</v>
          </cell>
          <cell r="D1649" t="str">
            <v>72.35.01.01</v>
          </cell>
          <cell r="E1649" t="str">
            <v>MAR.ROMP.PN.11,2 C-A</v>
          </cell>
        </row>
        <row r="1650">
          <cell r="B1650" t="str">
            <v>15.1.400</v>
          </cell>
          <cell r="D1650" t="str">
            <v>72.35.01.02</v>
          </cell>
          <cell r="E1650" t="str">
            <v>MAR.ROMP.PN.11,2 C-B</v>
          </cell>
        </row>
        <row r="1651">
          <cell r="B1651" t="str">
            <v>15.1.401</v>
          </cell>
          <cell r="D1651" t="str">
            <v>72.35.01.03</v>
          </cell>
          <cell r="E1651" t="str">
            <v>MAR.ROMP.PN.11,2 C-C</v>
          </cell>
        </row>
        <row r="1652">
          <cell r="B1652" t="str">
            <v>15.1.402</v>
          </cell>
          <cell r="D1652" t="str">
            <v>72.35.01.04</v>
          </cell>
          <cell r="E1652" t="str">
            <v>MAR.ROMP.PN.11,2 C-D</v>
          </cell>
        </row>
        <row r="1653">
          <cell r="B1653" t="str">
            <v>15.1.403</v>
          </cell>
          <cell r="D1653" t="str">
            <v xml:space="preserve">72.35.02.01 </v>
          </cell>
          <cell r="E1653" t="str">
            <v>MAR.ROMP.PN.35KG C-A</v>
          </cell>
        </row>
        <row r="1654">
          <cell r="B1654" t="str">
            <v>15.1.404</v>
          </cell>
          <cell r="D1654" t="str">
            <v xml:space="preserve">72.35.02.02 </v>
          </cell>
          <cell r="E1654" t="str">
            <v>MAR.ROMP.PN.35KG C-B</v>
          </cell>
        </row>
        <row r="1655">
          <cell r="B1655" t="str">
            <v>15.1.405</v>
          </cell>
          <cell r="D1655" t="str">
            <v>72.35.02.03</v>
          </cell>
          <cell r="E1655" t="str">
            <v>MAR.ROMP.PN.35KG C-C</v>
          </cell>
        </row>
        <row r="1656">
          <cell r="B1656" t="str">
            <v>15.1.406</v>
          </cell>
          <cell r="D1656" t="str">
            <v>72.35.02.04</v>
          </cell>
          <cell r="E1656" t="str">
            <v>MAR.ROMP.PN.35KG C-D</v>
          </cell>
        </row>
        <row r="1657">
          <cell r="B1657" t="str">
            <v>15.1.407</v>
          </cell>
          <cell r="D1657" t="str">
            <v>72.35.03.01</v>
          </cell>
          <cell r="E1657" t="str">
            <v>MAR.ROMP.PN.42KG C-A</v>
          </cell>
        </row>
        <row r="1658">
          <cell r="B1658" t="str">
            <v>15.1.408</v>
          </cell>
          <cell r="D1658" t="str">
            <v>72.35.03.02</v>
          </cell>
          <cell r="E1658" t="str">
            <v>MAR.ROMP.PN.42KG C-B</v>
          </cell>
        </row>
        <row r="1659">
          <cell r="B1659" t="str">
            <v>15.1.409</v>
          </cell>
          <cell r="D1659" t="str">
            <v>72.35.03.03</v>
          </cell>
          <cell r="E1659" t="str">
            <v>MAR.ROMP.PN.42KG C-C</v>
          </cell>
        </row>
        <row r="1660">
          <cell r="B1660" t="str">
            <v>15.1.410</v>
          </cell>
          <cell r="D1660" t="str">
            <v>72.35.03.04</v>
          </cell>
          <cell r="E1660" t="str">
            <v>MAR.ROMP.PN.42KG C-D</v>
          </cell>
        </row>
        <row r="1661">
          <cell r="B1661" t="str">
            <v>15.1.411</v>
          </cell>
          <cell r="D1661" t="str">
            <v xml:space="preserve">72.36.01.01 </v>
          </cell>
          <cell r="E1661" t="str">
            <v>ROMP.HIDR.ESC. C-A</v>
          </cell>
        </row>
        <row r="1662">
          <cell r="B1662" t="str">
            <v>15.1.412</v>
          </cell>
          <cell r="D1662" t="str">
            <v>72.36.01.02</v>
          </cell>
          <cell r="E1662" t="str">
            <v>ROMP.HIDR.ESC. C-B</v>
          </cell>
        </row>
        <row r="1663">
          <cell r="B1663" t="str">
            <v>15.1.413</v>
          </cell>
          <cell r="D1663" t="str">
            <v>72.36.01.03</v>
          </cell>
          <cell r="E1663" t="str">
            <v>ROMP.HIDR.ESC. C-C</v>
          </cell>
        </row>
        <row r="1664">
          <cell r="B1664" t="str">
            <v>15.1.414</v>
          </cell>
          <cell r="D1664" t="str">
            <v xml:space="preserve">72.36.01.04 </v>
          </cell>
          <cell r="E1664" t="str">
            <v>ROMP.HIDR.ESC. C-D</v>
          </cell>
        </row>
        <row r="1665">
          <cell r="B1665" t="str">
            <v>15.1.415</v>
          </cell>
          <cell r="D1665" t="str">
            <v>72.36.02.01</v>
          </cell>
          <cell r="E1665" t="str">
            <v>ROMP.HID.RETRO. C-A</v>
          </cell>
        </row>
        <row r="1666">
          <cell r="B1666" t="str">
            <v>15.1.416</v>
          </cell>
          <cell r="D1666" t="str">
            <v xml:space="preserve">72.36.02.02 </v>
          </cell>
          <cell r="E1666" t="str">
            <v>ROMP.HID.RETRO. C-B</v>
          </cell>
        </row>
        <row r="1667">
          <cell r="B1667" t="str">
            <v>15.1.417</v>
          </cell>
          <cell r="D1667" t="str">
            <v xml:space="preserve">72.36.02.03 </v>
          </cell>
          <cell r="E1667" t="str">
            <v>ROMP.HID.RETRO. C-C</v>
          </cell>
        </row>
        <row r="1668">
          <cell r="B1668" t="str">
            <v>15.1.418</v>
          </cell>
          <cell r="D1668" t="str">
            <v>72.36.02.04</v>
          </cell>
          <cell r="E1668" t="str">
            <v>ROMP.HID.RETRO. C-D</v>
          </cell>
        </row>
        <row r="1669">
          <cell r="B1669" t="str">
            <v>15.1.419</v>
          </cell>
          <cell r="D1669" t="str">
            <v>72.37.01.01</v>
          </cell>
          <cell r="E1669" t="str">
            <v>MOTONIV.RIPPER C-A</v>
          </cell>
        </row>
        <row r="1670">
          <cell r="B1670" t="str">
            <v>15.1.420</v>
          </cell>
          <cell r="D1670" t="str">
            <v>72.37.01.02</v>
          </cell>
          <cell r="E1670" t="str">
            <v>MOTONIV.RIPPER C-B</v>
          </cell>
        </row>
        <row r="1671">
          <cell r="B1671" t="str">
            <v>15.1.421</v>
          </cell>
          <cell r="D1671" t="str">
            <v>72.37.01.03</v>
          </cell>
          <cell r="E1671" t="str">
            <v>MOTONIV.RIPPER C-C</v>
          </cell>
        </row>
        <row r="1672">
          <cell r="B1672" t="str">
            <v>15.1.422</v>
          </cell>
          <cell r="D1672" t="str">
            <v>72.37.01.04</v>
          </cell>
          <cell r="E1672" t="str">
            <v>MOTONIV.RIPPER C-D</v>
          </cell>
        </row>
        <row r="1673">
          <cell r="B1673" t="str">
            <v>15.1.423</v>
          </cell>
          <cell r="D1673" t="str">
            <v xml:space="preserve">72.37.02.01 </v>
          </cell>
          <cell r="E1673" t="str">
            <v>MOTONIV.ESCARIF. C-A</v>
          </cell>
        </row>
        <row r="1674">
          <cell r="B1674" t="str">
            <v>15.1.424</v>
          </cell>
          <cell r="D1674" t="str">
            <v xml:space="preserve">72.37.02.02 </v>
          </cell>
          <cell r="E1674" t="str">
            <v>MOTONIV.ESCARIF. C-B</v>
          </cell>
        </row>
        <row r="1675">
          <cell r="B1675" t="str">
            <v>15.1.425</v>
          </cell>
          <cell r="D1675" t="str">
            <v xml:space="preserve">72.37.02.03 </v>
          </cell>
          <cell r="E1675" t="str">
            <v>MOTONIV.ESCARIF. C-C</v>
          </cell>
        </row>
        <row r="1676">
          <cell r="B1676" t="str">
            <v>15.1.426</v>
          </cell>
          <cell r="D1676" t="str">
            <v>72.37.02.04</v>
          </cell>
          <cell r="E1676" t="str">
            <v>MOTONIV.ESCARIF. C-D</v>
          </cell>
        </row>
        <row r="1677">
          <cell r="B1677" t="str">
            <v>15.1.427</v>
          </cell>
          <cell r="D1677" t="str">
            <v>72.38.01.01</v>
          </cell>
          <cell r="E1677" t="str">
            <v>MOTOSCRAPER 15M3 C-A</v>
          </cell>
        </row>
        <row r="1678">
          <cell r="B1678" t="str">
            <v>15.1.428</v>
          </cell>
          <cell r="D1678" t="str">
            <v>72.38.01.02</v>
          </cell>
          <cell r="E1678" t="str">
            <v>MOTOSCRAPER 15M3 C-B</v>
          </cell>
        </row>
        <row r="1679">
          <cell r="B1679" t="str">
            <v>15.1.429</v>
          </cell>
          <cell r="D1679" t="str">
            <v xml:space="preserve">72.38.01.03 </v>
          </cell>
          <cell r="E1679" t="str">
            <v>MOTOSCRAPER 15M3 C-C</v>
          </cell>
        </row>
        <row r="1680">
          <cell r="B1680" t="str">
            <v>15.1.430</v>
          </cell>
          <cell r="D1680" t="str">
            <v>72.38.01.04</v>
          </cell>
          <cell r="E1680" t="str">
            <v>MOTOSCRAPER 15M3 C-D</v>
          </cell>
        </row>
        <row r="1681">
          <cell r="B1681" t="str">
            <v>15.1.431</v>
          </cell>
          <cell r="D1681" t="str">
            <v xml:space="preserve">72.38.02.01 </v>
          </cell>
          <cell r="E1681" t="str">
            <v>MOTOSCRAPER 26M3 C-A</v>
          </cell>
        </row>
        <row r="1682">
          <cell r="B1682" t="str">
            <v>15.1.432</v>
          </cell>
          <cell r="D1682" t="str">
            <v xml:space="preserve">72.38.02.02 </v>
          </cell>
          <cell r="E1682" t="str">
            <v>MOTOSCRAPER 26M3 C-B</v>
          </cell>
        </row>
        <row r="1683">
          <cell r="B1683" t="str">
            <v>15.1.433</v>
          </cell>
          <cell r="D1683" t="str">
            <v xml:space="preserve">72.38.02.03 </v>
          </cell>
          <cell r="E1683" t="str">
            <v>MOTOSCRAPER 26M3 C-C</v>
          </cell>
        </row>
        <row r="1684">
          <cell r="B1684" t="str">
            <v>15.1.434</v>
          </cell>
          <cell r="D1684" t="str">
            <v xml:space="preserve">72.38.02.04 </v>
          </cell>
          <cell r="E1684" t="str">
            <v>MOTOSCRAPER 26M3 C-D</v>
          </cell>
        </row>
        <row r="1685">
          <cell r="B1685" t="str">
            <v>15.1.435</v>
          </cell>
          <cell r="D1685" t="str">
            <v xml:space="preserve">72.39.01.01 </v>
          </cell>
          <cell r="E1685" t="str">
            <v>MAQ.SOLDA ELETR. C-A</v>
          </cell>
        </row>
        <row r="1686">
          <cell r="B1686" t="str">
            <v>15.1.436</v>
          </cell>
          <cell r="D1686" t="str">
            <v xml:space="preserve">72.39.01.02 </v>
          </cell>
          <cell r="E1686" t="str">
            <v>MAQ.SOLDA ELETR. C-B</v>
          </cell>
        </row>
        <row r="1687">
          <cell r="B1687" t="str">
            <v>15.1.437</v>
          </cell>
          <cell r="D1687" t="str">
            <v>72.39.01.03</v>
          </cell>
          <cell r="E1687" t="str">
            <v>MAQ.SOLDA ELETR. C-C</v>
          </cell>
        </row>
        <row r="1688">
          <cell r="B1688" t="str">
            <v>15.1.438</v>
          </cell>
          <cell r="D1688" t="str">
            <v xml:space="preserve">72.39.01.04 </v>
          </cell>
          <cell r="E1688" t="str">
            <v>MAQ.SOLDA ELETR. C-D</v>
          </cell>
        </row>
        <row r="1689">
          <cell r="B1689" t="str">
            <v>15.1.439</v>
          </cell>
          <cell r="D1689" t="str">
            <v xml:space="preserve">72.39.02.01 </v>
          </cell>
          <cell r="E1689" t="str">
            <v>MAQ.SOLDA DIESEL C-A</v>
          </cell>
        </row>
        <row r="1690">
          <cell r="B1690" t="str">
            <v>15.1.440</v>
          </cell>
          <cell r="D1690" t="str">
            <v xml:space="preserve">72.39.02.02 </v>
          </cell>
          <cell r="E1690" t="str">
            <v>MAQ.SOLDA DIESEL C-B</v>
          </cell>
        </row>
        <row r="1691">
          <cell r="B1691" t="str">
            <v>15.1.441</v>
          </cell>
          <cell r="D1691" t="str">
            <v xml:space="preserve">72.39.02.03 </v>
          </cell>
          <cell r="E1691" t="str">
            <v>MAQ.SOLDA DIESEL C-C</v>
          </cell>
        </row>
        <row r="1692">
          <cell r="B1692" t="str">
            <v>15.1.442</v>
          </cell>
          <cell r="D1692" t="str">
            <v xml:space="preserve">72.39.02.04 </v>
          </cell>
          <cell r="E1692" t="str">
            <v>MAQ.SOLDA DIESEL C-D</v>
          </cell>
        </row>
        <row r="1693">
          <cell r="B1693" t="str">
            <v>15.1.443</v>
          </cell>
          <cell r="D1693" t="str">
            <v xml:space="preserve">72.39.03.01 </v>
          </cell>
          <cell r="E1693" t="str">
            <v>MACARICO CORTE C-A</v>
          </cell>
        </row>
        <row r="1694">
          <cell r="B1694" t="str">
            <v>15.1.444</v>
          </cell>
          <cell r="D1694" t="str">
            <v>72.39.03.02</v>
          </cell>
          <cell r="E1694" t="str">
            <v>MACARICO CORTE C-B</v>
          </cell>
        </row>
        <row r="1695">
          <cell r="B1695" t="str">
            <v>15.1.445</v>
          </cell>
          <cell r="D1695" t="str">
            <v xml:space="preserve">72.39.03.03 </v>
          </cell>
          <cell r="E1695" t="str">
            <v>MACARICO CORTE C-C</v>
          </cell>
        </row>
        <row r="1696">
          <cell r="B1696" t="str">
            <v>15.1.446</v>
          </cell>
          <cell r="D1696" t="str">
            <v>72.39.03.04</v>
          </cell>
          <cell r="E1696" t="str">
            <v>MACARICO CORTE C-D</v>
          </cell>
        </row>
        <row r="1697">
          <cell r="B1697" t="str">
            <v>15.1.447</v>
          </cell>
          <cell r="D1697" t="str">
            <v xml:space="preserve">72.40.01.01 </v>
          </cell>
          <cell r="E1697" t="str">
            <v>TEODOLITO C/TRIP.C-A</v>
          </cell>
        </row>
        <row r="1698">
          <cell r="B1698" t="str">
            <v>15.1.448</v>
          </cell>
          <cell r="D1698" t="str">
            <v xml:space="preserve">72.40.01.02 </v>
          </cell>
          <cell r="E1698" t="str">
            <v>TEODOLITO C/TRIP.C-B</v>
          </cell>
        </row>
        <row r="1699">
          <cell r="B1699" t="str">
            <v>15.1.449</v>
          </cell>
          <cell r="D1699" t="str">
            <v xml:space="preserve">72.40.01.03 </v>
          </cell>
          <cell r="E1699" t="str">
            <v>TEODOLITO C/TRIP.C-C</v>
          </cell>
        </row>
        <row r="1700">
          <cell r="B1700" t="str">
            <v>15.1.450</v>
          </cell>
          <cell r="D1700" t="str">
            <v xml:space="preserve">72.40.01.04 </v>
          </cell>
          <cell r="E1700" t="str">
            <v>TEODOLITO C/TRIP.C-D</v>
          </cell>
        </row>
        <row r="1701">
          <cell r="B1701" t="str">
            <v>15.1.451</v>
          </cell>
          <cell r="D1701" t="str">
            <v xml:space="preserve">72.40.02.01 </v>
          </cell>
          <cell r="E1701" t="str">
            <v xml:space="preserve">ESTACAO TOTAL C-A </v>
          </cell>
        </row>
        <row r="1702">
          <cell r="B1702" t="str">
            <v>15.1.452</v>
          </cell>
          <cell r="D1702" t="str">
            <v>72.40.02.02</v>
          </cell>
          <cell r="E1702" t="str">
            <v>ESTACAO TOTAL C-B</v>
          </cell>
        </row>
        <row r="1703">
          <cell r="B1703" t="str">
            <v>15.1.453</v>
          </cell>
          <cell r="D1703" t="str">
            <v xml:space="preserve">72.40.02.03 </v>
          </cell>
          <cell r="E1703" t="str">
            <v>ESTACAO TOTAL C-C</v>
          </cell>
        </row>
        <row r="1704">
          <cell r="B1704" t="str">
            <v>15.1.454</v>
          </cell>
          <cell r="D1704" t="str">
            <v xml:space="preserve">72.40.02.04 </v>
          </cell>
          <cell r="E1704" t="str">
            <v>ESTACAO TOTAL C-D</v>
          </cell>
        </row>
        <row r="1705">
          <cell r="B1705" t="str">
            <v>15.1.455</v>
          </cell>
          <cell r="D1705" t="str">
            <v xml:space="preserve">72.40.03.01 </v>
          </cell>
          <cell r="E1705" t="str">
            <v xml:space="preserve">NIVEL C/TRIPE C-A </v>
          </cell>
        </row>
        <row r="1706">
          <cell r="B1706" t="str">
            <v>15.1.456</v>
          </cell>
          <cell r="D1706" t="str">
            <v>72.40.03.02</v>
          </cell>
          <cell r="E1706" t="str">
            <v>NIVEL C/TRIPE C-B</v>
          </cell>
        </row>
        <row r="1707">
          <cell r="B1707" t="str">
            <v>15.1.457</v>
          </cell>
          <cell r="D1707" t="str">
            <v>72.40.03.03</v>
          </cell>
          <cell r="E1707" t="str">
            <v>NIVEL C/TRIPE C-C</v>
          </cell>
        </row>
        <row r="1708">
          <cell r="B1708" t="str">
            <v>15.1.458</v>
          </cell>
          <cell r="D1708" t="str">
            <v>72.40.03.04</v>
          </cell>
          <cell r="E1708" t="str">
            <v>NIVEL C/TRIPE C-D</v>
          </cell>
        </row>
        <row r="1709">
          <cell r="B1709" t="str">
            <v>15.1.459</v>
          </cell>
          <cell r="D1709" t="str">
            <v>72.41.01.01</v>
          </cell>
          <cell r="E1709" t="str">
            <v>PA CAR.S/PN1,8M3 C-A</v>
          </cell>
        </row>
        <row r="1710">
          <cell r="B1710" t="str">
            <v>15.1.460</v>
          </cell>
          <cell r="D1710" t="str">
            <v>72.41.01.02</v>
          </cell>
          <cell r="E1710" t="str">
            <v>PA CAR.S/PN1,8M3 C-B</v>
          </cell>
        </row>
        <row r="1711">
          <cell r="B1711" t="str">
            <v>15.1.461</v>
          </cell>
          <cell r="D1711" t="str">
            <v xml:space="preserve">72.41.01.03 </v>
          </cell>
          <cell r="E1711" t="str">
            <v>PA CAR.S/PN1,8M3 C-C</v>
          </cell>
        </row>
        <row r="1712">
          <cell r="B1712" t="str">
            <v>15.1.462</v>
          </cell>
          <cell r="D1712" t="str">
            <v>72.41.01.04</v>
          </cell>
          <cell r="E1712" t="str">
            <v>PA CAR.S/PN1,8M3 C-D</v>
          </cell>
        </row>
        <row r="1713">
          <cell r="B1713" t="str">
            <v>15.1.463</v>
          </cell>
          <cell r="D1713" t="str">
            <v>72.41.02.01</v>
          </cell>
          <cell r="E1713" t="str">
            <v>PA CAR.S/PN2,2M3 C-A</v>
          </cell>
        </row>
        <row r="1714">
          <cell r="B1714" t="str">
            <v>15.1.464</v>
          </cell>
          <cell r="D1714" t="str">
            <v>72.41.02.02</v>
          </cell>
          <cell r="E1714" t="str">
            <v>PA CAR.S/PN2,2M3 C-B</v>
          </cell>
        </row>
        <row r="1715">
          <cell r="B1715" t="str">
            <v>15.1.465</v>
          </cell>
          <cell r="D1715" t="str">
            <v xml:space="preserve">72.41.02.03 </v>
          </cell>
          <cell r="E1715" t="str">
            <v>PA CAR.S/PN2,2M3 C-C</v>
          </cell>
        </row>
        <row r="1716">
          <cell r="B1716" t="str">
            <v>15.1.466</v>
          </cell>
          <cell r="D1716" t="str">
            <v>72.41.02.04</v>
          </cell>
          <cell r="E1716" t="str">
            <v>PA CAR.S/PN2,2M3 C-D</v>
          </cell>
        </row>
        <row r="1717">
          <cell r="B1717" t="str">
            <v>15.1.467</v>
          </cell>
          <cell r="D1717" t="str">
            <v>72.41.03.01</v>
          </cell>
          <cell r="E1717" t="str">
            <v>PA CAR.S/PN3,6M3 C-A</v>
          </cell>
        </row>
        <row r="1718">
          <cell r="B1718" t="str">
            <v>15.1.468</v>
          </cell>
          <cell r="D1718" t="str">
            <v xml:space="preserve">72.41.03.02 </v>
          </cell>
          <cell r="E1718" t="str">
            <v>PA CAR.S/PN3,6M3 C-B</v>
          </cell>
        </row>
        <row r="1719">
          <cell r="B1719" t="str">
            <v>15.1.469</v>
          </cell>
          <cell r="D1719" t="str">
            <v>72.41.03.03</v>
          </cell>
          <cell r="E1719" t="str">
            <v>PA CAR.S/PN3,6M3 C-C</v>
          </cell>
        </row>
        <row r="1720">
          <cell r="B1720" t="str">
            <v>15.1.470</v>
          </cell>
          <cell r="D1720" t="str">
            <v>72.41.03.04</v>
          </cell>
          <cell r="E1720" t="str">
            <v>PA CAR.S/PN3,6M3 C-D</v>
          </cell>
        </row>
        <row r="1721">
          <cell r="B1721" t="str">
            <v>15.1.471</v>
          </cell>
          <cell r="D1721" t="str">
            <v>72.41.04.01</v>
          </cell>
          <cell r="E1721" t="str">
            <v>PA CAR.S/ES.1,85 C-A</v>
          </cell>
        </row>
        <row r="1722">
          <cell r="B1722" t="str">
            <v>15.1.472</v>
          </cell>
          <cell r="D1722" t="str">
            <v xml:space="preserve">72.41.04.02 </v>
          </cell>
          <cell r="E1722" t="str">
            <v>PA CAR.S/ES.1,85 C-B</v>
          </cell>
        </row>
        <row r="1723">
          <cell r="B1723" t="str">
            <v>15.1.473</v>
          </cell>
          <cell r="D1723" t="str">
            <v xml:space="preserve">72.41.04.03 </v>
          </cell>
          <cell r="E1723" t="str">
            <v>PA CAR.S/ES.1,85 C-C</v>
          </cell>
        </row>
        <row r="1724">
          <cell r="B1724" t="str">
            <v>15.1.474</v>
          </cell>
          <cell r="D1724" t="str">
            <v>72.41.04.04</v>
          </cell>
          <cell r="E1724" t="str">
            <v>PA CAR.S/ES.1,85 C-D</v>
          </cell>
        </row>
        <row r="1725">
          <cell r="B1725" t="str">
            <v>15.1.475</v>
          </cell>
          <cell r="D1725" t="str">
            <v>72.41.05.01</v>
          </cell>
          <cell r="E1725" t="str">
            <v xml:space="preserve">PA CAR.S/ES.2,3 C-A </v>
          </cell>
        </row>
        <row r="1726">
          <cell r="B1726" t="str">
            <v>15.1.476</v>
          </cell>
          <cell r="D1726" t="str">
            <v>72.41.05.02</v>
          </cell>
          <cell r="E1726" t="str">
            <v>PA CAR.S/ES.2,3 C-B</v>
          </cell>
        </row>
        <row r="1727">
          <cell r="B1727" t="str">
            <v>15.1.477</v>
          </cell>
          <cell r="D1727" t="str">
            <v>72.41.05.03</v>
          </cell>
          <cell r="E1727" t="str">
            <v>PA CAR.S/ES.2,3 C-C</v>
          </cell>
        </row>
        <row r="1728">
          <cell r="B1728" t="str">
            <v>15.1.478</v>
          </cell>
          <cell r="D1728" t="str">
            <v xml:space="preserve">72.41.05.04 </v>
          </cell>
          <cell r="E1728" t="str">
            <v>PA CAR.S/ES.2,3 C-D</v>
          </cell>
        </row>
        <row r="1729">
          <cell r="B1729" t="str">
            <v>15.1.479</v>
          </cell>
          <cell r="D1729" t="str">
            <v>72.42.01.01</v>
          </cell>
          <cell r="E1729" t="str">
            <v>PERF. MANUAL C-A</v>
          </cell>
        </row>
        <row r="1730">
          <cell r="B1730" t="str">
            <v>15.1.480</v>
          </cell>
          <cell r="D1730" t="str">
            <v xml:space="preserve">72.42.01.02 </v>
          </cell>
          <cell r="E1730" t="str">
            <v>PERF. MANUAL C-B</v>
          </cell>
        </row>
        <row r="1731">
          <cell r="B1731" t="str">
            <v>15.1.481</v>
          </cell>
          <cell r="D1731" t="str">
            <v xml:space="preserve">72.42.01.03 </v>
          </cell>
          <cell r="E1731" t="str">
            <v>PERF. MANUAL C-C</v>
          </cell>
        </row>
        <row r="1732">
          <cell r="B1732" t="str">
            <v>15.1.482</v>
          </cell>
          <cell r="D1732" t="str">
            <v xml:space="preserve">72.42.01.04 </v>
          </cell>
          <cell r="E1732" t="str">
            <v>PERF. MANUAL C-D</v>
          </cell>
        </row>
        <row r="1733">
          <cell r="B1733" t="str">
            <v>15.1.483</v>
          </cell>
          <cell r="D1733" t="str">
            <v xml:space="preserve">72.42.02.01 </v>
          </cell>
          <cell r="E1733" t="str">
            <v>PERF.S/EST. C-A</v>
          </cell>
        </row>
        <row r="1734">
          <cell r="B1734" t="str">
            <v>15.1.484</v>
          </cell>
          <cell r="D1734" t="str">
            <v xml:space="preserve">72.42.02.02 </v>
          </cell>
          <cell r="E1734" t="str">
            <v>PERF.S/EST. C-B</v>
          </cell>
        </row>
        <row r="1735">
          <cell r="B1735" t="str">
            <v>15.1.485</v>
          </cell>
          <cell r="D1735" t="str">
            <v>72.42.02.03</v>
          </cell>
          <cell r="E1735" t="str">
            <v>PERF.S/EST. C-C</v>
          </cell>
        </row>
        <row r="1736">
          <cell r="B1736" t="str">
            <v>15.1.486</v>
          </cell>
          <cell r="D1736" t="str">
            <v xml:space="preserve">72.42.02.04 </v>
          </cell>
          <cell r="E1736" t="str">
            <v>PERF.S/EST. C-D</v>
          </cell>
        </row>
        <row r="1737">
          <cell r="B1737" t="str">
            <v>15.1.487</v>
          </cell>
          <cell r="D1737" t="str">
            <v>72.42.03.01</v>
          </cell>
          <cell r="E1737" t="str">
            <v>PERF.JUMBO C-A</v>
          </cell>
        </row>
        <row r="1738">
          <cell r="B1738" t="str">
            <v>15.1.488</v>
          </cell>
          <cell r="D1738" t="str">
            <v>72.42.03.02</v>
          </cell>
          <cell r="E1738" t="str">
            <v>PERF.JUMBO C-B</v>
          </cell>
        </row>
        <row r="1739">
          <cell r="B1739" t="str">
            <v>15.1.489</v>
          </cell>
          <cell r="D1739" t="str">
            <v xml:space="preserve">72.42.03.03 </v>
          </cell>
          <cell r="E1739" t="str">
            <v>PERF.JUMBO C-C</v>
          </cell>
        </row>
        <row r="1740">
          <cell r="B1740" t="str">
            <v>15.1.490</v>
          </cell>
          <cell r="D1740" t="str">
            <v>72.42.03.04</v>
          </cell>
          <cell r="E1740" t="str">
            <v>PERF.JUMBO C-D</v>
          </cell>
        </row>
        <row r="1741">
          <cell r="B1741" t="str">
            <v>15.1.491</v>
          </cell>
          <cell r="D1741" t="str">
            <v xml:space="preserve">72.42.04.01 </v>
          </cell>
          <cell r="E1741" t="str">
            <v>SONDA ROTATIVA C-A</v>
          </cell>
        </row>
        <row r="1742">
          <cell r="B1742" t="str">
            <v>15.1.492</v>
          </cell>
          <cell r="D1742" t="str">
            <v xml:space="preserve">72.42.04.02 </v>
          </cell>
          <cell r="E1742" t="str">
            <v>SONDA ROTATIVA C-B</v>
          </cell>
        </row>
        <row r="1743">
          <cell r="B1743" t="str">
            <v>15.1.493</v>
          </cell>
          <cell r="D1743" t="str">
            <v>72.42.04.03</v>
          </cell>
          <cell r="E1743" t="str">
            <v>SONDA ROTATIVA C-C</v>
          </cell>
        </row>
        <row r="1744">
          <cell r="B1744" t="str">
            <v>15.1.494</v>
          </cell>
          <cell r="D1744" t="str">
            <v>72.42.04.04</v>
          </cell>
          <cell r="E1744" t="str">
            <v>SONDA ROTATIVA C-D</v>
          </cell>
        </row>
        <row r="1745">
          <cell r="B1745" t="str">
            <v>15.1.495</v>
          </cell>
          <cell r="D1745" t="str">
            <v xml:space="preserve">72.42.05.01 </v>
          </cell>
          <cell r="E1745" t="str">
            <v>PERF.CINZAL C-A</v>
          </cell>
        </row>
        <row r="1746">
          <cell r="B1746" t="str">
            <v>15.1.496</v>
          </cell>
          <cell r="D1746" t="str">
            <v>72.42.05.02</v>
          </cell>
          <cell r="E1746" t="str">
            <v>PERF.CINZAL C-B</v>
          </cell>
        </row>
        <row r="1747">
          <cell r="B1747" t="str">
            <v>15.1.497</v>
          </cell>
          <cell r="D1747" t="str">
            <v xml:space="preserve">72.42.05.03 </v>
          </cell>
          <cell r="E1747" t="str">
            <v>PERF.CINZAL C-C</v>
          </cell>
        </row>
        <row r="1748">
          <cell r="B1748" t="str">
            <v>15.1.498</v>
          </cell>
          <cell r="D1748" t="str">
            <v xml:space="preserve">72.42.05.04 </v>
          </cell>
          <cell r="E1748" t="str">
            <v>PERF.CINZAL C-D</v>
          </cell>
        </row>
        <row r="1749">
          <cell r="B1749" t="str">
            <v>15.1.499</v>
          </cell>
          <cell r="D1749" t="str">
            <v xml:space="preserve">72.43.01.01 </v>
          </cell>
          <cell r="E1749" t="str">
            <v>RETRO CARR.0,77M3C-A</v>
          </cell>
        </row>
        <row r="1750">
          <cell r="B1750" t="str">
            <v>15.1.500</v>
          </cell>
          <cell r="D1750" t="str">
            <v>72.43.01.02</v>
          </cell>
          <cell r="E1750" t="str">
            <v>RETRO CARR.0,77M3C-B</v>
          </cell>
        </row>
        <row r="1751">
          <cell r="B1751" t="str">
            <v>15.1.501</v>
          </cell>
          <cell r="D1751" t="str">
            <v xml:space="preserve">72.43.01.03 </v>
          </cell>
          <cell r="E1751" t="str">
            <v>RETRO CARR.0,77M3C-C</v>
          </cell>
        </row>
        <row r="1752">
          <cell r="B1752" t="str">
            <v>15.1.502</v>
          </cell>
          <cell r="D1752" t="str">
            <v>72.43.01.04</v>
          </cell>
          <cell r="E1752" t="str">
            <v>RETRO CARR.0,77M3C-D</v>
          </cell>
        </row>
        <row r="1753">
          <cell r="B1753" t="str">
            <v>15.1.503</v>
          </cell>
          <cell r="D1753" t="str">
            <v xml:space="preserve">72.43.02.01 </v>
          </cell>
          <cell r="E1753" t="str">
            <v>RETRO CARR.0,30M3C-A</v>
          </cell>
        </row>
        <row r="1754">
          <cell r="B1754" t="str">
            <v>15.1.504</v>
          </cell>
          <cell r="D1754" t="str">
            <v>72.43.02.02</v>
          </cell>
          <cell r="E1754" t="str">
            <v>RETRO CARR.0,30M3C-B</v>
          </cell>
        </row>
        <row r="1755">
          <cell r="B1755" t="str">
            <v>15.1.505</v>
          </cell>
          <cell r="D1755" t="str">
            <v>72.43.02.03</v>
          </cell>
          <cell r="E1755" t="str">
            <v>RETRO CARR.0,30M3C-C</v>
          </cell>
        </row>
        <row r="1756">
          <cell r="B1756" t="str">
            <v>15.1.506</v>
          </cell>
          <cell r="D1756" t="str">
            <v>72.43.02.04</v>
          </cell>
          <cell r="E1756" t="str">
            <v>RETRO CARR.0,30M3C-D</v>
          </cell>
        </row>
        <row r="1757">
          <cell r="B1757" t="str">
            <v>15.1.507</v>
          </cell>
          <cell r="D1757" t="str">
            <v>72.44.01.01</v>
          </cell>
          <cell r="E1757" t="str">
            <v>ROCAD.MAN.GAS. C-A</v>
          </cell>
        </row>
        <row r="1758">
          <cell r="B1758" t="str">
            <v>15.1.508</v>
          </cell>
          <cell r="D1758" t="str">
            <v>72.44.01.02</v>
          </cell>
          <cell r="E1758" t="str">
            <v>ROCAD.MAN.GAS. C-B</v>
          </cell>
        </row>
        <row r="1759">
          <cell r="B1759" t="str">
            <v>15.1.509</v>
          </cell>
          <cell r="D1759" t="str">
            <v>72.44.01.03</v>
          </cell>
          <cell r="E1759" t="str">
            <v>ROCAD.MAN.GAS. C-C</v>
          </cell>
        </row>
        <row r="1760">
          <cell r="B1760" t="str">
            <v>15.1.510</v>
          </cell>
          <cell r="D1760" t="str">
            <v>72.44.01.04</v>
          </cell>
          <cell r="E1760" t="str">
            <v>ROCAD.MAN.GAS. C-D</v>
          </cell>
        </row>
        <row r="1761">
          <cell r="B1761" t="str">
            <v>15.1.511</v>
          </cell>
          <cell r="D1761" t="str">
            <v>72.44.02.01</v>
          </cell>
          <cell r="E1761" t="str">
            <v>ROCAD.MAN.ELETR. C-A</v>
          </cell>
        </row>
        <row r="1762">
          <cell r="B1762" t="str">
            <v>15.1.512</v>
          </cell>
          <cell r="D1762" t="str">
            <v>72.44.02.02</v>
          </cell>
          <cell r="E1762" t="str">
            <v>ROCAD.MAN.ELETR. C-B</v>
          </cell>
        </row>
        <row r="1763">
          <cell r="B1763" t="str">
            <v>15.1.513</v>
          </cell>
          <cell r="D1763" t="str">
            <v>72.44.02.03</v>
          </cell>
          <cell r="E1763" t="str">
            <v>ROCAD.MAN.ELETR. C-C</v>
          </cell>
        </row>
        <row r="1764">
          <cell r="B1764" t="str">
            <v>15.1.514</v>
          </cell>
          <cell r="D1764" t="str">
            <v>72.44.02.04</v>
          </cell>
          <cell r="E1764" t="str">
            <v>ROCAD.MAN.ELETR. C-D</v>
          </cell>
        </row>
        <row r="1765">
          <cell r="B1765" t="str">
            <v>15.1.515</v>
          </cell>
          <cell r="D1765" t="str">
            <v>72.44.03.01</v>
          </cell>
          <cell r="E1765" t="str">
            <v>ROCAD. REBOC. C-A</v>
          </cell>
        </row>
        <row r="1766">
          <cell r="B1766" t="str">
            <v>15.1.516</v>
          </cell>
          <cell r="D1766" t="str">
            <v>72.44.03.02</v>
          </cell>
          <cell r="E1766" t="str">
            <v>ROCAD. REBOC. C-B</v>
          </cell>
        </row>
        <row r="1767">
          <cell r="B1767" t="str">
            <v>15.1.517</v>
          </cell>
          <cell r="D1767" t="str">
            <v>72.44.03.03</v>
          </cell>
          <cell r="E1767" t="str">
            <v>ROCAD. REBOC. C-C</v>
          </cell>
        </row>
        <row r="1768">
          <cell r="B1768" t="str">
            <v>15.1.518</v>
          </cell>
          <cell r="D1768" t="str">
            <v>72.44.03.04</v>
          </cell>
          <cell r="E1768" t="str">
            <v>ROCAD. REBOC. C-D</v>
          </cell>
        </row>
        <row r="1769">
          <cell r="B1769" t="str">
            <v>15.1.519</v>
          </cell>
          <cell r="D1769" t="str">
            <v>72.45.01.01</v>
          </cell>
          <cell r="E1769" t="str">
            <v>ROLO COMPACT.7T C-A</v>
          </cell>
        </row>
        <row r="1770">
          <cell r="B1770" t="str">
            <v>15.1.520</v>
          </cell>
          <cell r="D1770" t="str">
            <v>72.45.01.02</v>
          </cell>
          <cell r="E1770" t="str">
            <v>ROLO COMPACT.7T C-B</v>
          </cell>
        </row>
        <row r="1771">
          <cell r="B1771" t="str">
            <v>15.1.521</v>
          </cell>
          <cell r="D1771" t="str">
            <v>72.45.01.03</v>
          </cell>
          <cell r="E1771" t="str">
            <v xml:space="preserve">ROLO COMPACT.7T C-C </v>
          </cell>
        </row>
        <row r="1772">
          <cell r="B1772" t="str">
            <v>15.1.522</v>
          </cell>
          <cell r="D1772" t="str">
            <v>72.45.01.04</v>
          </cell>
          <cell r="E1772" t="str">
            <v>ROLO COMPACT.7T C-D</v>
          </cell>
        </row>
        <row r="1773">
          <cell r="B1773" t="str">
            <v>15.1.523</v>
          </cell>
          <cell r="D1773" t="str">
            <v>72.45.02.01</v>
          </cell>
          <cell r="E1773" t="str">
            <v>ROLO COMPACT.7,7T C-A</v>
          </cell>
        </row>
        <row r="1774">
          <cell r="B1774" t="str">
            <v>15.1.524</v>
          </cell>
          <cell r="D1774" t="str">
            <v>72.45.02.02</v>
          </cell>
          <cell r="E1774" t="str">
            <v>ROLO COMPACT.7,7T C-B</v>
          </cell>
        </row>
        <row r="1775">
          <cell r="B1775" t="str">
            <v>15.1.525</v>
          </cell>
          <cell r="D1775" t="str">
            <v>72.45.02.03</v>
          </cell>
          <cell r="E1775" t="str">
            <v xml:space="preserve">ROLO COMPACT.7,7T C-C </v>
          </cell>
        </row>
        <row r="1776">
          <cell r="B1776" t="str">
            <v>15.1.526</v>
          </cell>
          <cell r="D1776" t="str">
            <v>72.45.02.04</v>
          </cell>
          <cell r="E1776" t="str">
            <v>ROLO COMPACT.7,7T C-D</v>
          </cell>
        </row>
        <row r="1777">
          <cell r="B1777" t="str">
            <v>15.1.527</v>
          </cell>
          <cell r="D1777" t="str">
            <v>72.45.03.01</v>
          </cell>
          <cell r="E1777" t="str">
            <v>ROLO COMPACT.10T C-A</v>
          </cell>
        </row>
        <row r="1778">
          <cell r="B1778" t="str">
            <v>15.1.528</v>
          </cell>
          <cell r="D1778" t="str">
            <v>72.45.03.02</v>
          </cell>
          <cell r="E1778" t="str">
            <v>ROLO COMPACT.10T C-B</v>
          </cell>
        </row>
        <row r="1779">
          <cell r="B1779" t="str">
            <v>15.1.529</v>
          </cell>
          <cell r="D1779" t="str">
            <v>72.45.03.03</v>
          </cell>
          <cell r="E1779" t="str">
            <v>ROLO COMPACT.10T C-C</v>
          </cell>
        </row>
        <row r="1780">
          <cell r="B1780" t="str">
            <v>15.1.530</v>
          </cell>
          <cell r="D1780" t="str">
            <v>72.45.03.04</v>
          </cell>
          <cell r="E1780" t="str">
            <v>ROLO COMPACT.10T C-D</v>
          </cell>
        </row>
        <row r="1781">
          <cell r="B1781" t="str">
            <v>15.1.531</v>
          </cell>
          <cell r="D1781" t="str">
            <v>72.45.04.01</v>
          </cell>
          <cell r="E1781" t="str">
            <v>ROLO COMPAC.11,3T C-A</v>
          </cell>
        </row>
        <row r="1782">
          <cell r="B1782" t="str">
            <v>15.1.532</v>
          </cell>
          <cell r="D1782" t="str">
            <v>72.45.04.02</v>
          </cell>
          <cell r="E1782" t="str">
            <v>ROLO COMPAC.11,3T C-B</v>
          </cell>
        </row>
        <row r="1783">
          <cell r="B1783" t="str">
            <v>15.1.533</v>
          </cell>
          <cell r="D1783" t="str">
            <v>72.45.04.03</v>
          </cell>
          <cell r="E1783" t="str">
            <v>ROLO COMPAC.11,3T C-C</v>
          </cell>
        </row>
        <row r="1784">
          <cell r="B1784" t="str">
            <v>15.1.534</v>
          </cell>
          <cell r="D1784" t="str">
            <v>72.45.04.04</v>
          </cell>
          <cell r="E1784" t="str">
            <v>ROLO COMPAC.11,3T C-D</v>
          </cell>
        </row>
        <row r="1785">
          <cell r="B1785" t="str">
            <v>15.1.535</v>
          </cell>
          <cell r="D1785" t="str">
            <v>72.45.05.01</v>
          </cell>
          <cell r="E1785" t="str">
            <v>ROLO COMPAC.15,5T C-A</v>
          </cell>
        </row>
        <row r="1786">
          <cell r="B1786" t="str">
            <v>15.1.536</v>
          </cell>
          <cell r="D1786" t="str">
            <v>72.45.05.02</v>
          </cell>
          <cell r="E1786" t="str">
            <v>ROLO COMPAC.15,5T C-B</v>
          </cell>
        </row>
        <row r="1787">
          <cell r="B1787" t="str">
            <v>15.1.537</v>
          </cell>
          <cell r="D1787" t="str">
            <v>72.45.05.03</v>
          </cell>
          <cell r="E1787" t="str">
            <v>ROLO COMPAC.15,5T C-C</v>
          </cell>
        </row>
        <row r="1788">
          <cell r="B1788" t="str">
            <v>15.1.538</v>
          </cell>
          <cell r="D1788" t="str">
            <v>72.45.05.04</v>
          </cell>
          <cell r="E1788" t="str">
            <v>ROLO COMPAC.15,5T C-D</v>
          </cell>
        </row>
        <row r="1789">
          <cell r="B1789" t="str">
            <v>15.1.539</v>
          </cell>
          <cell r="D1789" t="str">
            <v>72.45.06.01</v>
          </cell>
          <cell r="E1789" t="str">
            <v>ROLO COMP.PE15,5T C-A</v>
          </cell>
        </row>
        <row r="1790">
          <cell r="B1790" t="str">
            <v>15.1.540</v>
          </cell>
          <cell r="D1790" t="str">
            <v>72.45.06.02</v>
          </cell>
          <cell r="E1790" t="str">
            <v>ROLO COMP.PE15,5T C-B</v>
          </cell>
        </row>
        <row r="1791">
          <cell r="B1791" t="str">
            <v>15.1.541</v>
          </cell>
          <cell r="D1791" t="str">
            <v>72.45.06.03</v>
          </cell>
          <cell r="E1791" t="str">
            <v>ROLO COMP.PE15,5T C-C</v>
          </cell>
        </row>
        <row r="1792">
          <cell r="B1792" t="str">
            <v>15.1.542</v>
          </cell>
          <cell r="D1792" t="str">
            <v>72.45.06.04</v>
          </cell>
          <cell r="E1792" t="str">
            <v>ROLO COMP.PE15,5T C-D</v>
          </cell>
        </row>
        <row r="1793">
          <cell r="B1793" t="str">
            <v>15.1.543</v>
          </cell>
          <cell r="D1793" t="str">
            <v>72.46.01.01</v>
          </cell>
          <cell r="E1793" t="str">
            <v>ROLO COMP.ASF.7,2 C-A</v>
          </cell>
        </row>
        <row r="1794">
          <cell r="B1794" t="str">
            <v>15.1.544</v>
          </cell>
          <cell r="D1794" t="str">
            <v>72.46.01.02</v>
          </cell>
          <cell r="E1794" t="str">
            <v>ROLO COMP.ASF.7,2 C-B</v>
          </cell>
        </row>
        <row r="1795">
          <cell r="B1795" t="str">
            <v>15.1.545</v>
          </cell>
          <cell r="D1795" t="str">
            <v>72.46.01.03</v>
          </cell>
          <cell r="E1795" t="str">
            <v>ROLO COMP.ASF.7,2 C-C</v>
          </cell>
        </row>
        <row r="1796">
          <cell r="B1796" t="str">
            <v>15.1.546</v>
          </cell>
          <cell r="D1796" t="str">
            <v>72.46.01.04</v>
          </cell>
          <cell r="E1796" t="str">
            <v>ROLO COMP.ASF.7,2 C-D</v>
          </cell>
        </row>
        <row r="1797">
          <cell r="B1797" t="str">
            <v>15.1.547</v>
          </cell>
          <cell r="D1797" t="str">
            <v>72.46.02.01</v>
          </cell>
          <cell r="E1797" t="str">
            <v>ROLO COM.ASF.10,2 C-A</v>
          </cell>
        </row>
        <row r="1798">
          <cell r="B1798" t="str">
            <v>15.1.548</v>
          </cell>
          <cell r="D1798" t="str">
            <v>72.46.02.02</v>
          </cell>
          <cell r="E1798" t="str">
            <v>ROLO COM.ASF.10,2 C-B</v>
          </cell>
        </row>
        <row r="1799">
          <cell r="B1799" t="str">
            <v>15.1.549</v>
          </cell>
          <cell r="D1799" t="str">
            <v>72.46.02.03</v>
          </cell>
          <cell r="E1799" t="str">
            <v>ROLO COM.ASF.10,2 C-C</v>
          </cell>
        </row>
        <row r="1800">
          <cell r="B1800" t="str">
            <v>15.1.550</v>
          </cell>
          <cell r="D1800" t="str">
            <v>72.46.02.04</v>
          </cell>
          <cell r="E1800" t="str">
            <v>ROLO COM.ASF.10,2 C-D</v>
          </cell>
        </row>
        <row r="1801">
          <cell r="B1801" t="str">
            <v>15.1.551</v>
          </cell>
          <cell r="D1801" t="str">
            <v>72.47.01.01</v>
          </cell>
          <cell r="E1801" t="str">
            <v>ROLO COM.TAN.2,3 C-A</v>
          </cell>
        </row>
        <row r="1802">
          <cell r="B1802" t="str">
            <v>15.1.552</v>
          </cell>
          <cell r="D1802" t="str">
            <v>72.47.01.02</v>
          </cell>
          <cell r="E1802" t="str">
            <v>ROLO COM.TAN.2,3 C-B</v>
          </cell>
        </row>
        <row r="1803">
          <cell r="B1803" t="str">
            <v>15.1.553</v>
          </cell>
          <cell r="D1803" t="str">
            <v>72.47.01.03</v>
          </cell>
          <cell r="E1803" t="str">
            <v>ROLO COM.TAN.2,3 C-C</v>
          </cell>
        </row>
        <row r="1804">
          <cell r="B1804" t="str">
            <v>15.1.554</v>
          </cell>
          <cell r="D1804" t="str">
            <v>72.47.01.04</v>
          </cell>
          <cell r="E1804" t="str">
            <v>ROLO COM.TAN.2,3 C-D</v>
          </cell>
        </row>
        <row r="1805">
          <cell r="B1805" t="str">
            <v>15.1.555</v>
          </cell>
          <cell r="D1805" t="str">
            <v>72.47.02.01</v>
          </cell>
          <cell r="E1805" t="str">
            <v>ROLO COMP.TAN.7T C-A</v>
          </cell>
        </row>
        <row r="1806">
          <cell r="B1806" t="str">
            <v>15.1.556</v>
          </cell>
          <cell r="D1806" t="str">
            <v>72.47.02.02</v>
          </cell>
          <cell r="E1806" t="str">
            <v>ROLO COMP.TAN.7T C-B</v>
          </cell>
        </row>
        <row r="1807">
          <cell r="B1807" t="str">
            <v>15.1.557</v>
          </cell>
          <cell r="D1807" t="str">
            <v>72.47.02.03</v>
          </cell>
          <cell r="E1807" t="str">
            <v>ROLO COMP.TAN.7T C-C</v>
          </cell>
        </row>
        <row r="1808">
          <cell r="B1808" t="str">
            <v>15.1.558</v>
          </cell>
          <cell r="D1808" t="str">
            <v>72.47.02.04</v>
          </cell>
          <cell r="E1808" t="str">
            <v>ROLO COMP.TAN.7T C-D</v>
          </cell>
        </row>
        <row r="1809">
          <cell r="B1809" t="str">
            <v>15.1.559</v>
          </cell>
          <cell r="D1809" t="str">
            <v>72.47.03.01</v>
          </cell>
          <cell r="E1809" t="str">
            <v>ROLO COMP.TAN.12T C-A</v>
          </cell>
        </row>
        <row r="1810">
          <cell r="B1810" t="str">
            <v>15.1.560</v>
          </cell>
          <cell r="D1810" t="str">
            <v>72.47.03.02</v>
          </cell>
          <cell r="E1810" t="str">
            <v>ROLO COMP.TAN.12T C-B</v>
          </cell>
        </row>
        <row r="1811">
          <cell r="B1811" t="str">
            <v>15.1.561</v>
          </cell>
          <cell r="D1811" t="str">
            <v>72.47.03.03</v>
          </cell>
          <cell r="E1811" t="str">
            <v>ROLO COMP.TAN.12T C-C</v>
          </cell>
        </row>
        <row r="1812">
          <cell r="B1812" t="str">
            <v>15.1.562</v>
          </cell>
          <cell r="D1812" t="str">
            <v>72.47.03.04</v>
          </cell>
          <cell r="E1812" t="str">
            <v>ROLO COMP.TAN.12T C-D</v>
          </cell>
        </row>
        <row r="1813">
          <cell r="B1813" t="str">
            <v>15.1.563</v>
          </cell>
          <cell r="D1813" t="str">
            <v>72.48.01.01</v>
          </cell>
          <cell r="E1813" t="str">
            <v>ROLO COM.P.A.12,5 C-A</v>
          </cell>
        </row>
        <row r="1814">
          <cell r="B1814" t="str">
            <v>15.1.564</v>
          </cell>
          <cell r="D1814" t="str">
            <v>72.48.01.02</v>
          </cell>
          <cell r="E1814" t="str">
            <v>ROLO COM.P.A.12,5 C-B</v>
          </cell>
        </row>
        <row r="1815">
          <cell r="B1815" t="str">
            <v>15.1.565</v>
          </cell>
          <cell r="D1815" t="str">
            <v>72.48.01.03</v>
          </cell>
          <cell r="E1815" t="str">
            <v>ROLO COM.P.A.12,5 C-C</v>
          </cell>
        </row>
        <row r="1816">
          <cell r="B1816" t="str">
            <v>15.1.566</v>
          </cell>
          <cell r="D1816" t="str">
            <v>72.48.01.04</v>
          </cell>
          <cell r="E1816" t="str">
            <v>ROLO COM.P.A.12,5 C-D</v>
          </cell>
        </row>
        <row r="1817">
          <cell r="B1817" t="str">
            <v>15.1.567</v>
          </cell>
          <cell r="D1817" t="str">
            <v>72.48.02.01</v>
          </cell>
          <cell r="E1817" t="str">
            <v>ROLO COM.P.A.27T C-A</v>
          </cell>
        </row>
        <row r="1818">
          <cell r="B1818" t="str">
            <v>15.1.568</v>
          </cell>
          <cell r="D1818" t="str">
            <v>72.48.02.02</v>
          </cell>
          <cell r="E1818" t="str">
            <v>ROLO COM.P.A.27T C-B</v>
          </cell>
        </row>
        <row r="1819">
          <cell r="B1819" t="str">
            <v>15.1.569</v>
          </cell>
          <cell r="D1819" t="str">
            <v>72.48.02.03</v>
          </cell>
          <cell r="E1819" t="str">
            <v>ROLO COM.P.A.27T C-C</v>
          </cell>
        </row>
        <row r="1820">
          <cell r="B1820" t="str">
            <v>15.1.570</v>
          </cell>
          <cell r="D1820" t="str">
            <v>72.48.02.04</v>
          </cell>
          <cell r="E1820" t="str">
            <v>ROLO COM.P.A.27T C-D</v>
          </cell>
        </row>
        <row r="1821">
          <cell r="B1821" t="str">
            <v>15.1.571</v>
          </cell>
          <cell r="D1821" t="str">
            <v>72.49.01.01</v>
          </cell>
          <cell r="E1821" t="str">
            <v>TRAT.AGR.3,7TON C-A</v>
          </cell>
        </row>
        <row r="1822">
          <cell r="B1822" t="str">
            <v>15.1.572</v>
          </cell>
          <cell r="D1822" t="str">
            <v>72.49.01.02</v>
          </cell>
          <cell r="E1822" t="str">
            <v>TRAT.AGR.3,7TON C-B</v>
          </cell>
        </row>
        <row r="1823">
          <cell r="B1823" t="str">
            <v>15.1.573</v>
          </cell>
          <cell r="D1823" t="str">
            <v>72.49.01.03</v>
          </cell>
          <cell r="E1823" t="str">
            <v>TRAT.AGR.3,7TON C-C</v>
          </cell>
        </row>
        <row r="1824">
          <cell r="B1824" t="str">
            <v>15.1.574</v>
          </cell>
          <cell r="D1824" t="str">
            <v>72.49.01.04</v>
          </cell>
          <cell r="E1824" t="str">
            <v>TRAT.AGR.3,7TON C-D</v>
          </cell>
        </row>
        <row r="1825">
          <cell r="B1825" t="str">
            <v>15.1.575</v>
          </cell>
          <cell r="D1825" t="str">
            <v>72.49.02.01</v>
          </cell>
          <cell r="E1825" t="str">
            <v>TRAT.AGR.5TON C-A</v>
          </cell>
        </row>
        <row r="1826">
          <cell r="B1826" t="str">
            <v>15.1.576</v>
          </cell>
          <cell r="D1826" t="str">
            <v>72.49.02.02</v>
          </cell>
          <cell r="E1826" t="str">
            <v>TRAT.AGR.5TON C-B</v>
          </cell>
        </row>
        <row r="1827">
          <cell r="B1827" t="str">
            <v>15.1.577</v>
          </cell>
          <cell r="D1827" t="str">
            <v>72.49.02.03</v>
          </cell>
          <cell r="E1827" t="str">
            <v>TRAT.AGR.5TON C-C</v>
          </cell>
        </row>
        <row r="1828">
          <cell r="B1828" t="str">
            <v>15.1.578</v>
          </cell>
          <cell r="D1828" t="str">
            <v>72.49.02.04</v>
          </cell>
          <cell r="E1828" t="str">
            <v>TRAT.AGR.5TON C-D</v>
          </cell>
        </row>
        <row r="1829">
          <cell r="B1829" t="str">
            <v>15.1.579</v>
          </cell>
          <cell r="D1829" t="str">
            <v>72.49.03.01</v>
          </cell>
          <cell r="E1829" t="str">
            <v>MICRO TRAT.2,2T C-A</v>
          </cell>
        </row>
        <row r="1830">
          <cell r="B1830" t="str">
            <v>15.1.580</v>
          </cell>
          <cell r="D1830" t="str">
            <v>72.49.03.02</v>
          </cell>
          <cell r="E1830" t="str">
            <v>MICRO TRAT.2,2T C-B</v>
          </cell>
        </row>
        <row r="1831">
          <cell r="B1831" t="str">
            <v>15.1.581</v>
          </cell>
          <cell r="D1831" t="str">
            <v>72.49.03.03</v>
          </cell>
          <cell r="E1831" t="str">
            <v>MICRO TRAT.2,2T C-C</v>
          </cell>
        </row>
        <row r="1832">
          <cell r="B1832" t="str">
            <v>15.1.582</v>
          </cell>
          <cell r="D1832" t="str">
            <v>72.49.03.04</v>
          </cell>
          <cell r="E1832" t="str">
            <v>MICRO TRAT.2,2T C-D</v>
          </cell>
        </row>
        <row r="1833">
          <cell r="B1833" t="str">
            <v>15.1.583</v>
          </cell>
          <cell r="D1833" t="str">
            <v>72.49.04.01</v>
          </cell>
          <cell r="E1833" t="str">
            <v>TRAT.TRIT.VEG.5T C-A</v>
          </cell>
        </row>
        <row r="1834">
          <cell r="B1834" t="str">
            <v>15.1.584</v>
          </cell>
          <cell r="D1834" t="str">
            <v>72.49.04.02</v>
          </cell>
          <cell r="E1834" t="str">
            <v>TRAT.TRIT.VEG.5T C-B</v>
          </cell>
        </row>
        <row r="1835">
          <cell r="B1835" t="str">
            <v>15.1.585</v>
          </cell>
          <cell r="D1835" t="str">
            <v>72.49.04.03</v>
          </cell>
          <cell r="E1835" t="str">
            <v>TRAT.TRIT.VEG.5T C-C</v>
          </cell>
        </row>
        <row r="1836">
          <cell r="B1836" t="str">
            <v>15.1.586</v>
          </cell>
          <cell r="D1836" t="str">
            <v>72.49.04.04</v>
          </cell>
          <cell r="E1836" t="str">
            <v>TRAT.TRIT.VEG.5T C-D</v>
          </cell>
        </row>
        <row r="1837">
          <cell r="B1837" t="str">
            <v>15.1.587</v>
          </cell>
          <cell r="D1837" t="str">
            <v>72.49.05.01</v>
          </cell>
          <cell r="E1837" t="str">
            <v>TRAT.AGR.PULV.5T C-A</v>
          </cell>
        </row>
        <row r="1838">
          <cell r="B1838" t="str">
            <v>15.1.588</v>
          </cell>
          <cell r="D1838" t="str">
            <v>72.49.05.02</v>
          </cell>
          <cell r="E1838" t="str">
            <v>TRAT.AGR.PULV.5T C-B</v>
          </cell>
        </row>
        <row r="1839">
          <cell r="B1839" t="str">
            <v>15.1.589</v>
          </cell>
          <cell r="D1839" t="str">
            <v>72.49.05.03</v>
          </cell>
          <cell r="E1839" t="str">
            <v>TRAT.AGR.PULV.5T C-C</v>
          </cell>
        </row>
        <row r="1840">
          <cell r="B1840" t="str">
            <v>15.1.590</v>
          </cell>
          <cell r="D1840" t="str">
            <v>72.49.05.04</v>
          </cell>
          <cell r="E1840" t="str">
            <v>TRAT.AGR.PULV.5T C-D</v>
          </cell>
        </row>
        <row r="1841">
          <cell r="B1841" t="str">
            <v>15.1.591</v>
          </cell>
          <cell r="D1841" t="str">
            <v>72.50.01.01</v>
          </cell>
          <cell r="E1841" t="str">
            <v>TRAT.EST.L.1,93M3 C-A</v>
          </cell>
        </row>
        <row r="1842">
          <cell r="B1842" t="str">
            <v>15.1.592</v>
          </cell>
          <cell r="D1842" t="str">
            <v>72.50.01.02</v>
          </cell>
          <cell r="E1842" t="str">
            <v>TRAT.EST.L.1,93M3 C-B</v>
          </cell>
        </row>
        <row r="1843">
          <cell r="B1843" t="str">
            <v>15.1.593</v>
          </cell>
          <cell r="D1843" t="str">
            <v>72.50.01.03</v>
          </cell>
          <cell r="E1843" t="str">
            <v>TRAT.EST.L.1,93M3 C-C</v>
          </cell>
        </row>
        <row r="1844">
          <cell r="B1844" t="str">
            <v>15.1.594</v>
          </cell>
          <cell r="D1844" t="str">
            <v>72.50.01.04</v>
          </cell>
          <cell r="E1844" t="str">
            <v>TRAT.EST.L.1,93M3 C-D</v>
          </cell>
        </row>
        <row r="1845">
          <cell r="B1845" t="str">
            <v>15.1.595</v>
          </cell>
          <cell r="D1845" t="str">
            <v>72.50.02.01</v>
          </cell>
          <cell r="E1845" t="str">
            <v>TRAT.EST.L.3,18M3 C-A</v>
          </cell>
        </row>
        <row r="1846">
          <cell r="B1846" t="str">
            <v>15.1.596</v>
          </cell>
          <cell r="D1846" t="str">
            <v>72.50.02.02</v>
          </cell>
          <cell r="E1846" t="str">
            <v>TRAT.EST.L.3,18M3 C-B</v>
          </cell>
        </row>
        <row r="1847">
          <cell r="B1847" t="str">
            <v>15.1.597</v>
          </cell>
          <cell r="D1847" t="str">
            <v>72.50.02.03</v>
          </cell>
          <cell r="E1847" t="str">
            <v>TRAT.EST.L.3,18M3 C-C</v>
          </cell>
        </row>
        <row r="1848">
          <cell r="B1848" t="str">
            <v>15.1.598</v>
          </cell>
          <cell r="D1848" t="str">
            <v>72.50.02.04</v>
          </cell>
          <cell r="E1848" t="str">
            <v>TRAT.EST.L.3,18M3 C-D</v>
          </cell>
        </row>
        <row r="1849">
          <cell r="B1849" t="str">
            <v>15.1.599</v>
          </cell>
          <cell r="D1849" t="str">
            <v>72.50.03.01</v>
          </cell>
          <cell r="E1849" t="str">
            <v>TRAT.EST.L.2,28M3 C-A</v>
          </cell>
        </row>
        <row r="1850">
          <cell r="B1850" t="str">
            <v>15.1.600</v>
          </cell>
          <cell r="D1850" t="str">
            <v>72.50.03.02</v>
          </cell>
          <cell r="E1850" t="str">
            <v>TRAT.EST.L.2,28M3 C-B</v>
          </cell>
        </row>
        <row r="1851">
          <cell r="B1851" t="str">
            <v>15.1.601</v>
          </cell>
          <cell r="D1851" t="str">
            <v>72.50.03.03</v>
          </cell>
          <cell r="E1851" t="str">
            <v>TRAT.EST.L.2,28M3 C-C</v>
          </cell>
        </row>
        <row r="1852">
          <cell r="B1852" t="str">
            <v>15.1.602</v>
          </cell>
          <cell r="D1852" t="str">
            <v>72.50.03.04</v>
          </cell>
          <cell r="E1852" t="str">
            <v>TRAT.EST.L.2,28M3 C-D</v>
          </cell>
        </row>
        <row r="1853">
          <cell r="B1853" t="str">
            <v>15.1.603</v>
          </cell>
          <cell r="D1853" t="str">
            <v>72.50.04.01</v>
          </cell>
          <cell r="E1853" t="str">
            <v xml:space="preserve">TRAT.EST.R.1,93M3 C-A </v>
          </cell>
        </row>
        <row r="1854">
          <cell r="B1854" t="str">
            <v>15.1.604</v>
          </cell>
          <cell r="D1854" t="str">
            <v xml:space="preserve">72.50.04.02 </v>
          </cell>
          <cell r="E1854" t="str">
            <v xml:space="preserve">TRAT.EST.R.1,93M3 C-B </v>
          </cell>
        </row>
        <row r="1855">
          <cell r="B1855" t="str">
            <v>15.1.605</v>
          </cell>
          <cell r="D1855" t="str">
            <v>72.50.04.03</v>
          </cell>
          <cell r="E1855" t="str">
            <v xml:space="preserve">TRAT.EST.R.1,93M3 C-C </v>
          </cell>
        </row>
        <row r="1856">
          <cell r="B1856" t="str">
            <v>15.1.606</v>
          </cell>
          <cell r="D1856" t="str">
            <v>72.50.04.04</v>
          </cell>
          <cell r="E1856" t="str">
            <v xml:space="preserve">TRAT.EST.R.1,93M3 C-D </v>
          </cell>
        </row>
        <row r="1857">
          <cell r="B1857" t="str">
            <v>15.1.607</v>
          </cell>
          <cell r="D1857" t="str">
            <v>72.50.05.01</v>
          </cell>
          <cell r="E1857" t="str">
            <v xml:space="preserve">TRAT.EST.R.2,28M3 C-A </v>
          </cell>
        </row>
        <row r="1858">
          <cell r="B1858" t="str">
            <v>15.1.608</v>
          </cell>
          <cell r="D1858" t="str">
            <v>72.50.05.02</v>
          </cell>
          <cell r="E1858" t="str">
            <v>TRAT.EST.R..2,28M3 C-B</v>
          </cell>
        </row>
        <row r="1859">
          <cell r="B1859" t="str">
            <v>15.1.609</v>
          </cell>
          <cell r="D1859" t="str">
            <v>72.50.05.03</v>
          </cell>
          <cell r="E1859" t="str">
            <v xml:space="preserve">TRAT.EST.R.2,28M3 C-C </v>
          </cell>
        </row>
        <row r="1860">
          <cell r="B1860" t="str">
            <v>15.1.610</v>
          </cell>
          <cell r="D1860" t="str">
            <v>72.50.05.04</v>
          </cell>
          <cell r="E1860" t="str">
            <v xml:space="preserve">TRAT.EST.R.2,28M3 C-D </v>
          </cell>
        </row>
        <row r="1861">
          <cell r="B1861" t="str">
            <v>15.1.611</v>
          </cell>
          <cell r="D1861" t="str">
            <v>72.50.06.01</v>
          </cell>
          <cell r="E1861" t="str">
            <v>TRAT.EST.R.3,18M3 C-A</v>
          </cell>
        </row>
        <row r="1862">
          <cell r="B1862" t="str">
            <v>15.1.612</v>
          </cell>
          <cell r="D1862" t="str">
            <v>72.50.06.02</v>
          </cell>
          <cell r="E1862" t="str">
            <v>TRAT.EST.R.3,18M3 C-B</v>
          </cell>
        </row>
        <row r="1863">
          <cell r="B1863" t="str">
            <v>15.1.613</v>
          </cell>
          <cell r="D1863" t="str">
            <v>72.50.06.03</v>
          </cell>
          <cell r="E1863" t="str">
            <v>TRAT.EST.R.3,18M3 C-C</v>
          </cell>
        </row>
        <row r="1864">
          <cell r="B1864" t="str">
            <v>15.1.614</v>
          </cell>
          <cell r="D1864" t="str">
            <v xml:space="preserve">72.50.06.04 </v>
          </cell>
          <cell r="E1864" t="str">
            <v xml:space="preserve">TRAT.EST.R.3,18M3 C-D </v>
          </cell>
        </row>
        <row r="1865">
          <cell r="B1865" t="str">
            <v>15.1.615</v>
          </cell>
          <cell r="D1865" t="str">
            <v xml:space="preserve">72.52.01.01 </v>
          </cell>
          <cell r="E1865" t="str">
            <v>US.CONC.200M3/H C-A</v>
          </cell>
        </row>
        <row r="1866">
          <cell r="B1866" t="str">
            <v>15.1.616</v>
          </cell>
          <cell r="D1866" t="str">
            <v>72.52.01.02</v>
          </cell>
          <cell r="E1866" t="str">
            <v>US.CONC.200M3/H C-B</v>
          </cell>
        </row>
        <row r="1867">
          <cell r="B1867" t="str">
            <v>15.1.617</v>
          </cell>
          <cell r="D1867" t="str">
            <v xml:space="preserve">72.52.01.03 </v>
          </cell>
          <cell r="E1867" t="str">
            <v>US.CONC.200M3/H C-C</v>
          </cell>
        </row>
        <row r="1868">
          <cell r="B1868" t="str">
            <v>15.1.618</v>
          </cell>
          <cell r="D1868" t="str">
            <v>72.52.01.04</v>
          </cell>
          <cell r="E1868" t="str">
            <v>US.CONC.200M3/H C-D</v>
          </cell>
        </row>
        <row r="1869">
          <cell r="B1869" t="str">
            <v>15.1.619</v>
          </cell>
          <cell r="D1869" t="str">
            <v>72.52.02.01</v>
          </cell>
          <cell r="E1869" t="str">
            <v>US.CONC.40M3/H C-A</v>
          </cell>
        </row>
        <row r="1870">
          <cell r="B1870" t="str">
            <v>15.1.620</v>
          </cell>
          <cell r="D1870" t="str">
            <v>72.52.02.02</v>
          </cell>
          <cell r="E1870" t="str">
            <v>US.CONC.40M3/H C-B</v>
          </cell>
        </row>
        <row r="1871">
          <cell r="B1871" t="str">
            <v>15.1.621</v>
          </cell>
          <cell r="D1871" t="str">
            <v>72.52.02.03</v>
          </cell>
          <cell r="E1871" t="str">
            <v>US.CONC.40M3/H C-C</v>
          </cell>
        </row>
        <row r="1872">
          <cell r="B1872" t="str">
            <v>15.1.622</v>
          </cell>
          <cell r="D1872" t="str">
            <v>72.52.02.04</v>
          </cell>
          <cell r="E1872" t="str">
            <v>US.CONC.40M3/H C-D</v>
          </cell>
        </row>
        <row r="1873">
          <cell r="B1873" t="str">
            <v>15.1.623</v>
          </cell>
          <cell r="D1873" t="str">
            <v>72.52.03.01</v>
          </cell>
          <cell r="E1873" t="str">
            <v>US.GRAV.Q.80T/H C-A</v>
          </cell>
        </row>
        <row r="1874">
          <cell r="B1874" t="str">
            <v>15.1.624</v>
          </cell>
          <cell r="D1874" t="str">
            <v>72.52.03.02</v>
          </cell>
          <cell r="E1874" t="str">
            <v>US.GRAV.Q.80T/H C-B</v>
          </cell>
        </row>
        <row r="1875">
          <cell r="B1875" t="str">
            <v>15.1.625</v>
          </cell>
          <cell r="D1875" t="str">
            <v xml:space="preserve">72.52.03.03 </v>
          </cell>
          <cell r="E1875" t="str">
            <v>US.GRAV.Q.80T/H C-C</v>
          </cell>
        </row>
        <row r="1876">
          <cell r="B1876" t="str">
            <v>15.1.626</v>
          </cell>
          <cell r="D1876" t="str">
            <v>72.52.03.04</v>
          </cell>
          <cell r="E1876" t="str">
            <v>US.GRAV.Q.80T/H C-D</v>
          </cell>
        </row>
        <row r="1877">
          <cell r="B1877" t="str">
            <v>15.1.627</v>
          </cell>
          <cell r="D1877" t="str">
            <v xml:space="preserve">72.52.04.01 </v>
          </cell>
          <cell r="E1877" t="str">
            <v>US.ASF.FR.150T/H C-A</v>
          </cell>
        </row>
        <row r="1878">
          <cell r="B1878" t="str">
            <v>15.1.628</v>
          </cell>
          <cell r="D1878" t="str">
            <v xml:space="preserve">72.52.04.02 </v>
          </cell>
          <cell r="E1878" t="str">
            <v>US.ASF.FR.150T/H C-B</v>
          </cell>
        </row>
        <row r="1879">
          <cell r="B1879" t="str">
            <v>15.1.629</v>
          </cell>
          <cell r="D1879" t="str">
            <v xml:space="preserve">72.52.04.03 </v>
          </cell>
          <cell r="E1879" t="str">
            <v>US.ASF.FR.150T/H C-C</v>
          </cell>
        </row>
        <row r="1880">
          <cell r="B1880" t="str">
            <v>15.1.630</v>
          </cell>
          <cell r="D1880" t="str">
            <v>72.52.04.04</v>
          </cell>
          <cell r="E1880" t="str">
            <v>US.ASF.FR.150T/H C-D</v>
          </cell>
        </row>
        <row r="1881">
          <cell r="B1881" t="str">
            <v>15.1.631</v>
          </cell>
          <cell r="D1881" t="str">
            <v xml:space="preserve">72.52.05.01 </v>
          </cell>
          <cell r="E1881" t="str">
            <v xml:space="preserve">US.SOLOS 400T/H C-A </v>
          </cell>
        </row>
        <row r="1882">
          <cell r="B1882" t="str">
            <v>15.1.632</v>
          </cell>
          <cell r="D1882" t="str">
            <v xml:space="preserve">72.52.05.02 </v>
          </cell>
          <cell r="E1882" t="str">
            <v>US.SOLOS 400T/H C-B</v>
          </cell>
        </row>
        <row r="1883">
          <cell r="B1883" t="str">
            <v>15.1.633</v>
          </cell>
          <cell r="D1883" t="str">
            <v>72.52.05.03</v>
          </cell>
          <cell r="E1883" t="str">
            <v xml:space="preserve">US.SOLOS 400T/H C-C </v>
          </cell>
        </row>
        <row r="1884">
          <cell r="B1884" t="str">
            <v>15.1.634</v>
          </cell>
          <cell r="D1884" t="str">
            <v xml:space="preserve">72.52.05.04 </v>
          </cell>
          <cell r="E1884" t="str">
            <v>US.SOLOS 400T/H C-D</v>
          </cell>
        </row>
        <row r="1885">
          <cell r="B1885" t="str">
            <v>15.1.635</v>
          </cell>
          <cell r="D1885" t="str">
            <v xml:space="preserve">72.53.01.01 </v>
          </cell>
          <cell r="E1885" t="str">
            <v>VIBR.IMER.ELETR.C-A</v>
          </cell>
        </row>
        <row r="1886">
          <cell r="B1886" t="str">
            <v>15.1.636</v>
          </cell>
          <cell r="D1886" t="str">
            <v xml:space="preserve">72.53.01.02 </v>
          </cell>
          <cell r="E1886" t="str">
            <v>VIBR.IMER.ELETR.C-B</v>
          </cell>
        </row>
        <row r="1887">
          <cell r="B1887" t="str">
            <v>15.1.637</v>
          </cell>
          <cell r="D1887" t="str">
            <v>72.53.01.03</v>
          </cell>
          <cell r="E1887" t="str">
            <v>VIBR.IMER.ELETR.C-C</v>
          </cell>
        </row>
        <row r="1888">
          <cell r="B1888" t="str">
            <v>15.1.638</v>
          </cell>
          <cell r="D1888" t="str">
            <v xml:space="preserve">72.53.01.04 </v>
          </cell>
          <cell r="E1888" t="str">
            <v>VIBR.IMER.ELETR.C-D</v>
          </cell>
        </row>
        <row r="1889">
          <cell r="B1889" t="str">
            <v>15.1.639</v>
          </cell>
          <cell r="D1889" t="str">
            <v xml:space="preserve">72.53.02.01 </v>
          </cell>
          <cell r="E1889" t="str">
            <v>VIBR.IMER.GAS. C-A</v>
          </cell>
        </row>
        <row r="1890">
          <cell r="B1890" t="str">
            <v>15.1.640</v>
          </cell>
          <cell r="D1890" t="str">
            <v>72.53.02.02</v>
          </cell>
          <cell r="E1890" t="str">
            <v>VIBR.IMER.GAS. C-B</v>
          </cell>
        </row>
        <row r="1891">
          <cell r="B1891" t="str">
            <v>15.1.641</v>
          </cell>
          <cell r="D1891" t="str">
            <v xml:space="preserve">72.53.02.03 </v>
          </cell>
          <cell r="E1891" t="str">
            <v xml:space="preserve">VIBR.IMER.GAS. C-C </v>
          </cell>
        </row>
        <row r="1892">
          <cell r="B1892" t="str">
            <v>15.1.642</v>
          </cell>
          <cell r="D1892" t="str">
            <v xml:space="preserve">72.53.02.04 </v>
          </cell>
          <cell r="E1892" t="str">
            <v>VIBR.IMER.GAS. C-D</v>
          </cell>
        </row>
        <row r="1893">
          <cell r="B1893" t="str">
            <v>15.1.643</v>
          </cell>
          <cell r="D1893" t="str">
            <v>72.54.01.01</v>
          </cell>
          <cell r="E1893" t="str">
            <v>VIB.AC.AS.400T/H C-A</v>
          </cell>
        </row>
        <row r="1894">
          <cell r="B1894" t="str">
            <v>15.1.644</v>
          </cell>
          <cell r="D1894" t="str">
            <v>72.54.01.02</v>
          </cell>
          <cell r="E1894" t="str">
            <v>VIB.AC.AS.400T/H C-B</v>
          </cell>
        </row>
        <row r="1895">
          <cell r="B1895" t="str">
            <v>15.1.645</v>
          </cell>
          <cell r="D1895" t="str">
            <v xml:space="preserve">72.54.01.03 </v>
          </cell>
          <cell r="E1895" t="str">
            <v>VIB.AC.AS.400T/H C-C</v>
          </cell>
        </row>
        <row r="1896">
          <cell r="B1896" t="str">
            <v>15.1.646</v>
          </cell>
          <cell r="D1896" t="str">
            <v>72.54.01.04</v>
          </cell>
          <cell r="E1896" t="str">
            <v>VIB.AC.AS.400T/H C-D</v>
          </cell>
        </row>
        <row r="1897">
          <cell r="B1897" t="str">
            <v>15.1.647</v>
          </cell>
          <cell r="D1897" t="str">
            <v>72.54.02.01</v>
          </cell>
          <cell r="E1897" t="str">
            <v>VIB.AC.AS.2838T/H C-A</v>
          </cell>
        </row>
        <row r="1898">
          <cell r="B1898" t="str">
            <v>15.1.648</v>
          </cell>
          <cell r="D1898" t="str">
            <v>72.54.02.02</v>
          </cell>
          <cell r="E1898" t="str">
            <v>VIB.AC.AS.2838T/H C-B</v>
          </cell>
        </row>
        <row r="1899">
          <cell r="B1899" t="str">
            <v>15.1.649</v>
          </cell>
          <cell r="D1899" t="str">
            <v xml:space="preserve">72.54.02.03 </v>
          </cell>
          <cell r="E1899" t="str">
            <v>VIB.AC.AS.2838T/H C-C</v>
          </cell>
        </row>
        <row r="1900">
          <cell r="B1900" t="str">
            <v>15.1.650</v>
          </cell>
          <cell r="D1900" t="str">
            <v xml:space="preserve">72.54.02.04 </v>
          </cell>
          <cell r="E1900" t="str">
            <v>VIB.AC.AS.2838T/H C-D</v>
          </cell>
        </row>
        <row r="1901">
          <cell r="B1901" t="str">
            <v>15.1.651</v>
          </cell>
          <cell r="D1901" t="str">
            <v xml:space="preserve">72.54.03.01 </v>
          </cell>
          <cell r="E1901" t="str">
            <v>VIB.AC.AS.500T/H C-A</v>
          </cell>
        </row>
        <row r="1902">
          <cell r="B1902" t="str">
            <v>15.1.652</v>
          </cell>
          <cell r="D1902" t="str">
            <v>72.54.03.02</v>
          </cell>
          <cell r="E1902" t="str">
            <v xml:space="preserve">VIB.AC.AS.500T/H C-B </v>
          </cell>
        </row>
        <row r="1903">
          <cell r="B1903" t="str">
            <v>15.1.653</v>
          </cell>
          <cell r="D1903" t="str">
            <v>72.54.03.03</v>
          </cell>
          <cell r="E1903" t="str">
            <v xml:space="preserve">VIB.AC.AS.500T/H C-C </v>
          </cell>
        </row>
        <row r="1904">
          <cell r="B1904" t="str">
            <v>15.1.654</v>
          </cell>
          <cell r="D1904" t="str">
            <v>72.54.03.04</v>
          </cell>
          <cell r="E1904" t="str">
            <v xml:space="preserve">VIB.AC.AS.500T/H C-D </v>
          </cell>
        </row>
        <row r="1905">
          <cell r="B1905" t="str">
            <v>15.1.655</v>
          </cell>
          <cell r="D1905" t="str">
            <v>72.54.04.01</v>
          </cell>
          <cell r="E1905" t="str">
            <v xml:space="preserve">VIB.AC.AS.14,7T/H C-A </v>
          </cell>
        </row>
        <row r="1906">
          <cell r="B1906" t="str">
            <v>15.1.656</v>
          </cell>
          <cell r="D1906" t="str">
            <v>72.54.04.02</v>
          </cell>
          <cell r="E1906" t="str">
            <v xml:space="preserve">VIB.AC.AS.14,7T/H C-B </v>
          </cell>
        </row>
        <row r="1907">
          <cell r="B1907" t="str">
            <v>15.1.657</v>
          </cell>
          <cell r="D1907" t="str">
            <v>72.54.04.03</v>
          </cell>
          <cell r="E1907" t="str">
            <v>VIB.AC.AS.14,7T/H C-C</v>
          </cell>
        </row>
        <row r="1908">
          <cell r="B1908" t="str">
            <v>15.1.658</v>
          </cell>
          <cell r="D1908" t="str">
            <v>72.54.04.04</v>
          </cell>
          <cell r="E1908" t="str">
            <v>VIB.AC.AS.14,7T/H C-D</v>
          </cell>
        </row>
        <row r="1909">
          <cell r="B1909" t="str">
            <v>15.1.659</v>
          </cell>
          <cell r="D1909" t="str">
            <v>72.55.01.01</v>
          </cell>
          <cell r="E1909" t="str">
            <v>V.AC.CONC.200M3/H C-A</v>
          </cell>
        </row>
        <row r="1910">
          <cell r="B1910" t="str">
            <v>15.1.660</v>
          </cell>
          <cell r="D1910" t="str">
            <v>72.55.01.02</v>
          </cell>
          <cell r="E1910" t="str">
            <v>V.AC.CONC.200M3/H C-B</v>
          </cell>
        </row>
        <row r="1911">
          <cell r="B1911" t="str">
            <v>15.1.661</v>
          </cell>
          <cell r="D1911" t="str">
            <v>72.55.01.03</v>
          </cell>
          <cell r="E1911" t="str">
            <v xml:space="preserve">V.AC.CONC.200M3/H C-C </v>
          </cell>
        </row>
        <row r="1912">
          <cell r="B1912" t="str">
            <v>15.1.662</v>
          </cell>
          <cell r="D1912" t="str">
            <v>72.55.01.04</v>
          </cell>
          <cell r="E1912" t="str">
            <v xml:space="preserve">V.AC.CONC.200M3/H C-D </v>
          </cell>
        </row>
        <row r="1913">
          <cell r="B1913" t="str">
            <v>15.1.663</v>
          </cell>
          <cell r="D1913" t="str">
            <v>72.56.01.01</v>
          </cell>
          <cell r="E1913" t="str">
            <v xml:space="preserve">SERRA PAV.8HP C-A </v>
          </cell>
        </row>
        <row r="1914">
          <cell r="B1914" t="str">
            <v>15.1.664</v>
          </cell>
          <cell r="D1914" t="str">
            <v>72.56.01.02</v>
          </cell>
          <cell r="E1914" t="str">
            <v>SERRA PAV.8HP C-B</v>
          </cell>
        </row>
        <row r="1915">
          <cell r="B1915" t="str">
            <v>15.1.665</v>
          </cell>
          <cell r="D1915" t="str">
            <v>72.56.01.03</v>
          </cell>
          <cell r="E1915" t="str">
            <v>SERRA PAV.8HP C-C</v>
          </cell>
        </row>
        <row r="1916">
          <cell r="B1916" t="str">
            <v>15.1.666</v>
          </cell>
          <cell r="D1916" t="str">
            <v>72.56.01.04</v>
          </cell>
          <cell r="E1916" t="str">
            <v xml:space="preserve">SERRA PAV.8HP C-D </v>
          </cell>
        </row>
        <row r="1917">
          <cell r="B1917" t="str">
            <v>15.1.667</v>
          </cell>
          <cell r="D1917" t="str">
            <v>72.56.03.01</v>
          </cell>
          <cell r="E1917" t="str">
            <v xml:space="preserve">SERRA PAV.9HP C-A </v>
          </cell>
        </row>
        <row r="1918">
          <cell r="B1918" t="str">
            <v>15.1.668</v>
          </cell>
          <cell r="D1918" t="str">
            <v>72.56.03.02</v>
          </cell>
          <cell r="E1918" t="str">
            <v>SERRA PAV.9HP C-B</v>
          </cell>
        </row>
        <row r="1919">
          <cell r="B1919" t="str">
            <v>15.1.669</v>
          </cell>
          <cell r="D1919" t="str">
            <v>72.56.03.03</v>
          </cell>
          <cell r="E1919" t="str">
            <v>SERRA PAV.9HP C-C</v>
          </cell>
        </row>
        <row r="1920">
          <cell r="B1920" t="str">
            <v>15.1.670</v>
          </cell>
          <cell r="D1920" t="str">
            <v>72.56.03.04</v>
          </cell>
          <cell r="E1920" t="str">
            <v xml:space="preserve">SERRA PAV.9HP C-D </v>
          </cell>
        </row>
        <row r="1921">
          <cell r="B1921" t="str">
            <v>15.1.671</v>
          </cell>
          <cell r="D1921" t="str">
            <v>72.57.01.01</v>
          </cell>
          <cell r="E1921" t="str">
            <v>SELADORA A FRIO C-A</v>
          </cell>
        </row>
        <row r="1922">
          <cell r="B1922" t="str">
            <v>15.1.672</v>
          </cell>
          <cell r="D1922" t="str">
            <v>72.57.01.02</v>
          </cell>
          <cell r="E1922" t="str">
            <v>SELADORA A FRIO C-B</v>
          </cell>
        </row>
        <row r="1923">
          <cell r="B1923" t="str">
            <v>15.1.673</v>
          </cell>
          <cell r="D1923" t="str">
            <v>72.57.01.03</v>
          </cell>
          <cell r="E1923" t="str">
            <v>SELADORA A FRIO C-C</v>
          </cell>
        </row>
        <row r="1924">
          <cell r="B1924" t="str">
            <v>15.1.674</v>
          </cell>
          <cell r="D1924" t="str">
            <v>72.57.01.04</v>
          </cell>
          <cell r="E1924" t="str">
            <v>SELADORA A FRIO C-D</v>
          </cell>
        </row>
        <row r="1925">
          <cell r="B1925" t="str">
            <v>15.1.675</v>
          </cell>
          <cell r="D1925" t="str">
            <v>72.58.01.01</v>
          </cell>
          <cell r="E1925" t="str">
            <v>UNID.APLIC.EXTR. C-A</v>
          </cell>
        </row>
        <row r="1926">
          <cell r="B1926" t="str">
            <v>15.1.676</v>
          </cell>
          <cell r="D1926" t="str">
            <v>72.58.01.02</v>
          </cell>
          <cell r="E1926" t="str">
            <v>UNID.APLIC.EXTR. C-B</v>
          </cell>
        </row>
        <row r="1927">
          <cell r="B1927" t="str">
            <v>15.1.677</v>
          </cell>
          <cell r="D1927" t="str">
            <v>72.58.01.03</v>
          </cell>
          <cell r="E1927" t="str">
            <v>UNID.APLIC.EXTR. C-C</v>
          </cell>
        </row>
        <row r="1928">
          <cell r="B1928" t="str">
            <v>15.1.678</v>
          </cell>
          <cell r="D1928" t="str">
            <v>72.58.01.04</v>
          </cell>
          <cell r="E1928" t="str">
            <v>UNID.APLIC.EXTR. C-D</v>
          </cell>
        </row>
        <row r="1929">
          <cell r="B1929" t="str">
            <v>15.1.679</v>
          </cell>
          <cell r="D1929" t="str">
            <v>72.58.02.01</v>
          </cell>
          <cell r="E1929" t="str">
            <v xml:space="preserve">UNI.APLI.TINT.EL.C-A </v>
          </cell>
        </row>
        <row r="1930">
          <cell r="B1930" t="str">
            <v>15.1.680</v>
          </cell>
          <cell r="D1930" t="str">
            <v>72.58.02.02</v>
          </cell>
          <cell r="E1930" t="str">
            <v>UNI.APLI.TINT.EL.C-B</v>
          </cell>
        </row>
        <row r="1931">
          <cell r="B1931" t="str">
            <v>15.1.681</v>
          </cell>
          <cell r="D1931" t="str">
            <v>72.58.02.03</v>
          </cell>
          <cell r="E1931" t="str">
            <v xml:space="preserve">UNI.APLI.TINT.EL.C-C </v>
          </cell>
        </row>
        <row r="1932">
          <cell r="B1932" t="str">
            <v>15.1.682</v>
          </cell>
          <cell r="D1932" t="str">
            <v>72.58.02.04</v>
          </cell>
          <cell r="E1932" t="str">
            <v>UNI.APLI.TINT.EL.C-D</v>
          </cell>
        </row>
        <row r="1933">
          <cell r="B1933" t="str">
            <v>15.1.683</v>
          </cell>
          <cell r="D1933" t="str">
            <v>72.58.03.01</v>
          </cell>
          <cell r="E1933" t="str">
            <v>UNIDADE FUSORA C-A</v>
          </cell>
        </row>
        <row r="1934">
          <cell r="B1934" t="str">
            <v>15.1.684</v>
          </cell>
          <cell r="D1934" t="str">
            <v>72.58.03.02</v>
          </cell>
          <cell r="E1934" t="str">
            <v xml:space="preserve">UNIDADE FUSORA C-B </v>
          </cell>
        </row>
        <row r="1935">
          <cell r="B1935" t="str">
            <v>15.1.685</v>
          </cell>
          <cell r="D1935" t="str">
            <v>72.58.03.03</v>
          </cell>
          <cell r="E1935" t="str">
            <v>UNIDADE FUSORA C-C</v>
          </cell>
        </row>
        <row r="1936">
          <cell r="B1936" t="str">
            <v>15.1.686</v>
          </cell>
          <cell r="D1936" t="str">
            <v>72.58.03.04</v>
          </cell>
          <cell r="E1936" t="str">
            <v xml:space="preserve">UNIDADE FUSORA C-D </v>
          </cell>
        </row>
        <row r="1937">
          <cell r="B1937" t="str">
            <v>15.1.687</v>
          </cell>
          <cell r="D1937" t="str">
            <v>72.58.04.01</v>
          </cell>
          <cell r="E1937" t="str">
            <v>UN.APL.HOT-SPRAY C-A</v>
          </cell>
        </row>
        <row r="1938">
          <cell r="B1938" t="str">
            <v>15.1.688</v>
          </cell>
          <cell r="D1938" t="str">
            <v>72.58.04.02</v>
          </cell>
          <cell r="E1938" t="str">
            <v xml:space="preserve">UN.APL.HOT-SPRAY C-B </v>
          </cell>
        </row>
        <row r="1939">
          <cell r="B1939" t="str">
            <v>15.1.689</v>
          </cell>
          <cell r="D1939" t="str">
            <v>72.58.04.03</v>
          </cell>
          <cell r="E1939" t="str">
            <v>UN.APL.HOT-SPRAY C-C</v>
          </cell>
        </row>
        <row r="1940">
          <cell r="B1940" t="str">
            <v>15.1.690</v>
          </cell>
          <cell r="D1940" t="str">
            <v>72.58.04.04</v>
          </cell>
          <cell r="E1940" t="str">
            <v>UN.APL.HOT-SPRAY C-D</v>
          </cell>
        </row>
        <row r="1941">
          <cell r="B1941" t="str">
            <v>15.1.691</v>
          </cell>
          <cell r="D1941" t="str">
            <v>72.58.05.01</v>
          </cell>
          <cell r="E1941" t="str">
            <v>UN.APL.HOFFMAN C-A</v>
          </cell>
        </row>
        <row r="1942">
          <cell r="B1942" t="str">
            <v>15.1.692</v>
          </cell>
          <cell r="D1942" t="str">
            <v>72.58.05.02</v>
          </cell>
          <cell r="E1942" t="str">
            <v>UN.APL.HOFFMAN C-B</v>
          </cell>
        </row>
        <row r="1943">
          <cell r="B1943" t="str">
            <v>15.1.693</v>
          </cell>
          <cell r="D1943" t="str">
            <v>72.58.05.03</v>
          </cell>
          <cell r="E1943" t="str">
            <v>UN.APL.HOFFMAN C-C</v>
          </cell>
        </row>
        <row r="1944">
          <cell r="B1944" t="str">
            <v>15.1.694</v>
          </cell>
          <cell r="D1944" t="str">
            <v>72.58.05.04</v>
          </cell>
          <cell r="E1944" t="str">
            <v>UN.APL.HOFFMAN C-D</v>
          </cell>
        </row>
        <row r="1945">
          <cell r="B1945" t="str">
            <v>15.1.695</v>
          </cell>
          <cell r="D1945" t="str">
            <v>72.59.01.01</v>
          </cell>
          <cell r="E1945" t="str">
            <v>SILO EST.CIM.30T C-A</v>
          </cell>
        </row>
        <row r="1946">
          <cell r="B1946" t="str">
            <v>15.1.696</v>
          </cell>
          <cell r="D1946" t="str">
            <v>72.59.01.02</v>
          </cell>
          <cell r="E1946" t="str">
            <v>SILO EST.CIM.30T C-B</v>
          </cell>
        </row>
        <row r="1947">
          <cell r="B1947" t="str">
            <v>15.1.697</v>
          </cell>
          <cell r="D1947" t="str">
            <v>72.59.01.03</v>
          </cell>
          <cell r="E1947" t="str">
            <v>SILO EST.CIM.30T C-C</v>
          </cell>
        </row>
        <row r="1948">
          <cell r="B1948" t="str">
            <v>15.1.698</v>
          </cell>
          <cell r="D1948" t="str">
            <v>72.59.01.04</v>
          </cell>
          <cell r="E1948" t="str">
            <v>SILO EST.CIM.30T C-D</v>
          </cell>
        </row>
        <row r="1949">
          <cell r="B1949" t="str">
            <v>15.1.699</v>
          </cell>
          <cell r="D1949" t="str">
            <v>72.59.02.01</v>
          </cell>
          <cell r="E1949" t="str">
            <v>SILO EST.ASF.35T C-A</v>
          </cell>
        </row>
        <row r="1950">
          <cell r="B1950" t="str">
            <v>15.1.700</v>
          </cell>
          <cell r="D1950" t="str">
            <v>72.59.02.02</v>
          </cell>
          <cell r="E1950" t="str">
            <v xml:space="preserve">SILO EST.ASF.35T C-B </v>
          </cell>
        </row>
        <row r="1951">
          <cell r="B1951" t="str">
            <v>15.1.701</v>
          </cell>
          <cell r="D1951" t="str">
            <v>72.59.02.03</v>
          </cell>
          <cell r="E1951" t="str">
            <v xml:space="preserve">SILO EST.ASF.35T C-C </v>
          </cell>
        </row>
        <row r="1952">
          <cell r="B1952" t="str">
            <v>15.1.702</v>
          </cell>
          <cell r="D1952" t="str">
            <v>72.59.02.04</v>
          </cell>
          <cell r="E1952" t="str">
            <v xml:space="preserve">SILO EST.ASF.35T C-D </v>
          </cell>
        </row>
        <row r="1953">
          <cell r="B1953" t="str">
            <v>15.1.703</v>
          </cell>
          <cell r="D1953" t="str">
            <v>72.61.01.01</v>
          </cell>
          <cell r="E1953" t="str">
            <v xml:space="preserve">VAS.MEC.REBOC. C-A </v>
          </cell>
        </row>
        <row r="1954">
          <cell r="B1954" t="str">
            <v>15.1.704</v>
          </cell>
          <cell r="D1954" t="str">
            <v>72.61.01.02</v>
          </cell>
          <cell r="E1954" t="str">
            <v>VAS.MEC.REBOC. C-B</v>
          </cell>
        </row>
        <row r="1955">
          <cell r="B1955" t="str">
            <v>15.1.705</v>
          </cell>
          <cell r="D1955" t="str">
            <v>72.61.01.03</v>
          </cell>
          <cell r="E1955" t="str">
            <v>VAS.MEC.REBOC. C-C</v>
          </cell>
        </row>
        <row r="1956">
          <cell r="B1956" t="str">
            <v>15.1.706</v>
          </cell>
          <cell r="D1956" t="str">
            <v>72.61.01.04</v>
          </cell>
          <cell r="E1956" t="str">
            <v xml:space="preserve">VAS.MEC.REBOC. C-D </v>
          </cell>
        </row>
        <row r="1957">
          <cell r="B1957" t="str">
            <v>15.1.707</v>
          </cell>
          <cell r="D1957" t="str">
            <v>72.63.01.01</v>
          </cell>
          <cell r="E1957" t="str">
            <v xml:space="preserve">MAQUINA DE JATO C-A </v>
          </cell>
        </row>
        <row r="1958">
          <cell r="B1958" t="str">
            <v>15.1.708</v>
          </cell>
          <cell r="D1958" t="str">
            <v>72.63.01.02</v>
          </cell>
          <cell r="E1958" t="str">
            <v xml:space="preserve">MAQUINA DE JATO C-B </v>
          </cell>
        </row>
        <row r="1959">
          <cell r="B1959" t="str">
            <v>15.1.709</v>
          </cell>
          <cell r="D1959" t="str">
            <v>72.63.01.03</v>
          </cell>
          <cell r="E1959" t="str">
            <v>MAQUINA DE JATO C-C</v>
          </cell>
        </row>
        <row r="1960">
          <cell r="B1960" t="str">
            <v>15.1.710</v>
          </cell>
          <cell r="D1960" t="str">
            <v>72.63.01.04</v>
          </cell>
          <cell r="E1960" t="str">
            <v>MAQUINA DE JATO C-D</v>
          </cell>
        </row>
      </sheetData>
      <sheetData sheetId="6"/>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eq"/>
      <sheetName val="mo"/>
      <sheetName val="TPU-MARÇO_2002"/>
      <sheetName val="PROD_PRIM_"/>
      <sheetName val="QuQuant"/>
      <sheetName val="C.U"/>
      <sheetName val="IDENTIFICAÇÃO"/>
      <sheetName val="Edital"/>
      <sheetName val="Página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D3">
            <v>776</v>
          </cell>
          <cell r="E3">
            <v>10.7</v>
          </cell>
          <cell r="F3">
            <v>2.3340000000000001</v>
          </cell>
          <cell r="G3">
            <v>17.135999999999999</v>
          </cell>
        </row>
        <row r="4">
          <cell r="D4">
            <v>990</v>
          </cell>
          <cell r="E4">
            <v>11.5</v>
          </cell>
          <cell r="F4">
            <v>2.3530000000000002</v>
          </cell>
          <cell r="G4">
            <v>16.885000000000002</v>
          </cell>
        </row>
        <row r="5">
          <cell r="D5">
            <v>1016</v>
          </cell>
          <cell r="E5">
            <v>13.1</v>
          </cell>
          <cell r="F5">
            <v>2.3639999999999999</v>
          </cell>
          <cell r="G5">
            <v>16.945</v>
          </cell>
        </row>
        <row r="6">
          <cell r="D6">
            <v>908</v>
          </cell>
          <cell r="E6">
            <v>14.2</v>
          </cell>
          <cell r="F6">
            <v>2.3650000000000002</v>
          </cell>
          <cell r="G6">
            <v>17.359000000000002</v>
          </cell>
        </row>
        <row r="7">
          <cell r="D7">
            <v>766</v>
          </cell>
          <cell r="E7">
            <v>15.6</v>
          </cell>
          <cell r="F7">
            <v>2.36</v>
          </cell>
          <cell r="G7">
            <v>17.97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Capa (2)"/>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Unitari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Te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ário"/>
      <sheetName val="Capa Apres"/>
      <sheetName val="Apres"/>
      <sheetName val="Capa Mapa"/>
      <sheetName val="Mapa"/>
      <sheetName val="Capa Premissas"/>
      <sheetName val="Premissas"/>
      <sheetName val="Capa Caract. Seg."/>
      <sheetName val="Áreas gramadas"/>
      <sheetName val="Drenagem"/>
      <sheetName val="OAE"/>
      <sheetName val="Capa Memória de Calc"/>
      <sheetName val="Características 1"/>
      <sheetName val="Percentual 1"/>
      <sheetName val="M2 1"/>
      <sheetName val="Características 2"/>
      <sheetName val="Percentual 2"/>
      <sheetName val="M2 2"/>
      <sheetName val="BASE_Características total"/>
      <sheetName val="BASE_Percentual total"/>
      <sheetName val="BASE_M2 total"/>
      <sheetName val="Quantitativos"/>
      <sheetName val="CMB"/>
      <sheetName val="ESP"/>
      <sheetName val="Fresagem"/>
      <sheetName val="Capa Resumo"/>
      <sheetName val="Unifilar"/>
      <sheetName val="Orçamento Total"/>
      <sheetName val="Orçamento por Kmf"/>
      <sheetName val="Orçamento por SOLUÇÃO"/>
      <sheetName val="Crono. Financ. (kmf)"/>
      <sheetName val="BASE_Orçamento por Kmf"/>
      <sheetName val="BASE_Crono. Financ. (kmf)"/>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row r="47">
          <cell r="E47" t="str">
            <v>ANEXO I - Levantamento Visual Contínuo (LVC)</v>
          </cell>
        </row>
      </sheetData>
      <sheetData sheetId="40" refreshError="1"/>
      <sheetData sheetId="41" refreshError="1">
        <row r="47">
          <cell r="E47" t="str">
            <v>ANEXO II - Avaliação Objetiva de Superfície (IGG)</v>
          </cell>
        </row>
      </sheetData>
      <sheetData sheetId="42"/>
      <sheetData sheetId="43"/>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
      <sheetName val="CRONOG"/>
    </sheetNames>
    <sheetDataSet>
      <sheetData sheetId="0"/>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 Local  -RESUMO"/>
      <sheetName val="Adm Local "/>
      <sheetName val="Eng3"/>
      <sheetName val="Eng2"/>
      <sheetName val="Eng1"/>
      <sheetName val="Eng.Assist"/>
      <sheetName val="Chefe de Seção"/>
      <sheetName val="Médico_Trabalho"/>
      <sheetName val="Mestre_Obra"/>
      <sheetName val="Tec_Medio 3"/>
      <sheetName val="Tec_Medio 2"/>
      <sheetName val="Tec_Medio 1"/>
      <sheetName val="Enc_Pessoal"/>
      <sheetName val="Enc_Financeiro"/>
      <sheetName val="Encarregado Serv Gerais"/>
      <sheetName val="Encarregado Geral"/>
      <sheetName val="Téc_Segurança"/>
      <sheetName val="Téc_Enfermagem"/>
      <sheetName val="Auxiliar_Técnico"/>
      <sheetName val="Secretária"/>
      <sheetName val="Recepcionista"/>
      <sheetName val="Topógrafo"/>
      <sheetName val="Almoxarife"/>
      <sheetName val="Apontador"/>
      <sheetName val="Aux_Almoxarife"/>
      <sheetName val="Aux_Pessoal"/>
      <sheetName val="Aux_Topografia"/>
      <sheetName val="Aux_Segurança"/>
      <sheetName val="Aux_Enfermagem"/>
      <sheetName val="M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
      <sheetName val="FV-DNER"/>
      <sheetName val="orçamento_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 val="PROJETO"/>
    </sheetNames>
    <sheetDataSet>
      <sheetData sheetId="0" refreshError="1"/>
      <sheetData sheetId="1" refreshError="1">
        <row r="1">
          <cell r="B1" t="str">
            <v>035/2004-08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 val="RELAT610"/>
      <sheetName val="PQ"/>
      <sheetName val="PROJETO BR_146 (2)"/>
      <sheetName val="CARTA PROPOSTA"/>
      <sheetName val="TABELA"/>
      <sheetName val="PLANILHA CONTRATUAL"/>
      <sheetName val="Teor"/>
      <sheetName val="lista_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SUMO_AUT1"/>
      <sheetName val="PT"/>
      <sheetName val="CANAA"/>
      <sheetName val="PROJETO"/>
      <sheetName val="Orçamento"/>
      <sheetName val="RESUMO DE MEDI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JETO BR_146 (2)"/>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s>
    <sheetDataSet>
      <sheetData sheetId="0">
        <row r="3">
          <cell r="A3">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_Playground"/>
      <sheetName val="Plan_Playground"/>
      <sheetName val="Crono_Playground"/>
      <sheetName val="Composição_MURO"/>
      <sheetName val="Plan_MURO"/>
      <sheetName val="Crono_MURO"/>
      <sheetName val="Composição_QUADRA"/>
      <sheetName val="Plan_REF QUADRA"/>
      <sheetName val="Crono_REF QUADRA"/>
      <sheetName val="Composição_PAVILHÃO 03"/>
      <sheetName val="Plan_PAVILHÃO 03"/>
      <sheetName val="Crono_PAVILHÃO 03"/>
      <sheetName val="Composição_QUADRA DE AREIA"/>
      <sheetName val="Plan_QUADRA DE AREIA"/>
      <sheetName val="Crono_QUADRA DE AREIA"/>
      <sheetName val="Composição_SUBESTAÇÃO"/>
      <sheetName val="CHUE (2)"/>
      <sheetName val="Plan_SUBESTAÇÃO"/>
      <sheetName val="Crono_SUBESTAÇÃO"/>
      <sheetName val="BDI"/>
      <sheetName val="L.S."/>
      <sheetName val="Histograma"/>
      <sheetName val="Salário base da categoria"/>
      <sheetName val="Mão de obra (MAR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 val="Tabela Abril 2000"/>
      <sheetName val="TABELA"/>
      <sheetName val="Dados"/>
      <sheetName val="PQ"/>
      <sheetName val="PSCEGERAL"/>
      <sheetName val="Planilha"/>
      <sheetName val="PROJETO"/>
      <sheetName val="Mão de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resumo"/>
      <sheetName val="central"/>
      <sheetName val="b1"/>
      <sheetName val="b2"/>
      <sheetName val="b3"/>
      <sheetName val="b4"/>
      <sheetName val="frentes"/>
      <sheetName val="aloj"/>
      <sheetName val="lote B"/>
      <sheetName val="G-REV_C"/>
      <sheetName val="BDI"/>
      <sheetName val="Encargos Sociais"/>
      <sheetName val="Plan1 (2)"/>
      <sheetName val="Indireto - 40 meses"/>
      <sheetName val="Plan1"/>
      <sheetName val="Sal"/>
      <sheetName val="Gráfico MO"/>
      <sheetName val="Bens Duráveis"/>
      <sheetName val="2"/>
      <sheetName val="3"/>
      <sheetName val="5"/>
      <sheetName val="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Ajudante</v>
          </cell>
          <cell r="C4">
            <v>1.95</v>
          </cell>
          <cell r="D4">
            <v>1.1100000000000001</v>
          </cell>
          <cell r="E4">
            <v>0.94</v>
          </cell>
          <cell r="F4">
            <v>0.87</v>
          </cell>
          <cell r="G4">
            <v>0.94</v>
          </cell>
        </row>
        <row r="5">
          <cell r="B5" t="str">
            <v>Ajudante (Carga e Descarga)</v>
          </cell>
          <cell r="C5">
            <v>1.95</v>
          </cell>
          <cell r="D5">
            <v>1.1100000000000001</v>
          </cell>
          <cell r="E5">
            <v>0.94</v>
          </cell>
          <cell r="F5">
            <v>0.87</v>
          </cell>
          <cell r="G5">
            <v>0.94</v>
          </cell>
        </row>
        <row r="6">
          <cell r="B6" t="str">
            <v>Almoxarife</v>
          </cell>
          <cell r="C6">
            <v>5</v>
          </cell>
          <cell r="D6">
            <v>2.84</v>
          </cell>
          <cell r="E6">
            <v>2.44</v>
          </cell>
          <cell r="F6">
            <v>2.6093636363636361</v>
          </cell>
          <cell r="G6">
            <v>2.61</v>
          </cell>
        </row>
        <row r="7">
          <cell r="B7" t="str">
            <v>Analista de sistema</v>
          </cell>
          <cell r="C7">
            <v>3380.64</v>
          </cell>
          <cell r="D7">
            <v>1917.44</v>
          </cell>
          <cell r="E7">
            <v>1498</v>
          </cell>
          <cell r="F7">
            <v>1498</v>
          </cell>
          <cell r="G7">
            <v>1498</v>
          </cell>
        </row>
        <row r="8">
          <cell r="B8" t="str">
            <v>Apontador</v>
          </cell>
          <cell r="C8">
            <v>3.2</v>
          </cell>
          <cell r="D8">
            <v>1.81</v>
          </cell>
          <cell r="E8">
            <v>1.56</v>
          </cell>
          <cell r="F8">
            <v>1.0441363636363636</v>
          </cell>
          <cell r="G8">
            <v>1.68</v>
          </cell>
        </row>
        <row r="9">
          <cell r="B9" t="str">
            <v>Assist. de Rede</v>
          </cell>
          <cell r="C9">
            <v>1500</v>
          </cell>
          <cell r="D9">
            <v>850.77</v>
          </cell>
          <cell r="E9">
            <v>664.21</v>
          </cell>
          <cell r="F9">
            <v>664.21</v>
          </cell>
          <cell r="G9">
            <v>664.21</v>
          </cell>
        </row>
        <row r="10">
          <cell r="B10" t="str">
            <v>Assist. de Engenharia</v>
          </cell>
          <cell r="C10">
            <v>3380.64</v>
          </cell>
          <cell r="D10">
            <v>1917.44</v>
          </cell>
          <cell r="E10">
            <v>1498</v>
          </cell>
          <cell r="F10">
            <v>1500</v>
          </cell>
          <cell r="G10">
            <v>1500</v>
          </cell>
        </row>
        <row r="11">
          <cell r="B11" t="str">
            <v>Orçamentista</v>
          </cell>
          <cell r="F11">
            <v>1500</v>
          </cell>
          <cell r="G11">
            <v>1500</v>
          </cell>
        </row>
        <row r="12">
          <cell r="B12" t="str">
            <v>Assist. Financeiro</v>
          </cell>
          <cell r="C12">
            <v>4858.3599999999997</v>
          </cell>
          <cell r="D12">
            <v>2755.58</v>
          </cell>
          <cell r="E12">
            <v>1498</v>
          </cell>
          <cell r="F12">
            <v>1498</v>
          </cell>
          <cell r="G12">
            <v>1498</v>
          </cell>
        </row>
        <row r="13">
          <cell r="B13" t="str">
            <v>Assistente Social</v>
          </cell>
          <cell r="C13">
            <v>1433.7</v>
          </cell>
          <cell r="D13">
            <v>813.17</v>
          </cell>
          <cell r="E13">
            <v>961</v>
          </cell>
          <cell r="F13">
            <v>961</v>
          </cell>
          <cell r="G13">
            <v>961</v>
          </cell>
        </row>
        <row r="14">
          <cell r="B14" t="str">
            <v>Assistente técnico I</v>
          </cell>
          <cell r="C14">
            <v>1805.4</v>
          </cell>
          <cell r="D14">
            <v>1023.99</v>
          </cell>
          <cell r="E14">
            <v>961</v>
          </cell>
          <cell r="F14">
            <v>961</v>
          </cell>
          <cell r="G14">
            <v>961</v>
          </cell>
        </row>
        <row r="15">
          <cell r="B15" t="str">
            <v>Aux. de arquivo</v>
          </cell>
          <cell r="C15">
            <v>485.92</v>
          </cell>
          <cell r="D15">
            <v>275.61</v>
          </cell>
          <cell r="E15">
            <v>204</v>
          </cell>
          <cell r="F15">
            <v>204</v>
          </cell>
          <cell r="G15">
            <v>204</v>
          </cell>
        </row>
        <row r="16">
          <cell r="B16" t="str">
            <v>Aux. de pessoal</v>
          </cell>
          <cell r="C16">
            <v>3.2</v>
          </cell>
          <cell r="D16">
            <v>1.81</v>
          </cell>
          <cell r="E16">
            <v>1.56</v>
          </cell>
          <cell r="F16">
            <v>1.5576363636363637</v>
          </cell>
          <cell r="G16">
            <v>1.68</v>
          </cell>
        </row>
        <row r="17">
          <cell r="B17" t="str">
            <v>Aux. Financeiro</v>
          </cell>
          <cell r="C17">
            <v>878.63</v>
          </cell>
          <cell r="D17">
            <v>498.34</v>
          </cell>
          <cell r="E17">
            <v>749</v>
          </cell>
          <cell r="F17">
            <v>749</v>
          </cell>
          <cell r="G17">
            <v>749</v>
          </cell>
        </row>
        <row r="18">
          <cell r="B18" t="str">
            <v>Aux. Laboratório</v>
          </cell>
          <cell r="C18">
            <v>3.2</v>
          </cell>
          <cell r="D18">
            <v>1.81</v>
          </cell>
          <cell r="E18">
            <v>1.56</v>
          </cell>
          <cell r="F18">
            <v>1.56</v>
          </cell>
          <cell r="G18">
            <v>1.68</v>
          </cell>
        </row>
        <row r="19">
          <cell r="B19" t="str">
            <v>Aux. Segurança</v>
          </cell>
          <cell r="C19">
            <v>3.2</v>
          </cell>
          <cell r="D19">
            <v>1.81</v>
          </cell>
          <cell r="E19">
            <v>1.56</v>
          </cell>
          <cell r="F19">
            <v>1.56</v>
          </cell>
          <cell r="G19">
            <v>1.68</v>
          </cell>
        </row>
        <row r="20">
          <cell r="B20" t="str">
            <v>Cadista</v>
          </cell>
          <cell r="F20">
            <v>1000</v>
          </cell>
          <cell r="G20">
            <v>1000</v>
          </cell>
        </row>
        <row r="21">
          <cell r="B21" t="str">
            <v>Aux. técnico</v>
          </cell>
          <cell r="C21">
            <v>933.11</v>
          </cell>
          <cell r="D21">
            <v>529.24</v>
          </cell>
          <cell r="E21">
            <v>749</v>
          </cell>
          <cell r="F21">
            <v>342.68</v>
          </cell>
          <cell r="G21">
            <v>749</v>
          </cell>
        </row>
        <row r="22">
          <cell r="B22" t="str">
            <v>Aux. Serv. Gerais</v>
          </cell>
          <cell r="F22">
            <v>342.68</v>
          </cell>
          <cell r="G22">
            <v>342.68</v>
          </cell>
        </row>
        <row r="23">
          <cell r="B23" t="str">
            <v>Aux.almoxarifado</v>
          </cell>
          <cell r="C23">
            <v>3.67</v>
          </cell>
          <cell r="D23">
            <v>2.08</v>
          </cell>
          <cell r="E23">
            <v>3.4045454545454548</v>
          </cell>
          <cell r="F23">
            <v>1.5576363636363637</v>
          </cell>
          <cell r="G23">
            <v>3.4</v>
          </cell>
        </row>
        <row r="24">
          <cell r="B24" t="str">
            <v>Auxiliar de Topografia</v>
          </cell>
          <cell r="C24">
            <v>3.2</v>
          </cell>
          <cell r="D24">
            <v>1.81</v>
          </cell>
          <cell r="E24">
            <v>0.94</v>
          </cell>
          <cell r="F24">
            <v>0.94</v>
          </cell>
          <cell r="G24">
            <v>1.68</v>
          </cell>
        </row>
        <row r="25">
          <cell r="B25" t="str">
            <v>Carpinteiro</v>
          </cell>
          <cell r="C25">
            <v>3.2</v>
          </cell>
          <cell r="D25">
            <v>1.81</v>
          </cell>
          <cell r="E25">
            <v>1.56</v>
          </cell>
          <cell r="F25">
            <v>1.5576363636363637</v>
          </cell>
          <cell r="G25">
            <v>1.68</v>
          </cell>
        </row>
        <row r="26">
          <cell r="B26" t="str">
            <v>Chefe Administrativo</v>
          </cell>
          <cell r="C26">
            <v>3919.9999999999995</v>
          </cell>
          <cell r="D26">
            <v>2223.36</v>
          </cell>
          <cell r="E26">
            <v>2244</v>
          </cell>
          <cell r="F26">
            <v>2244</v>
          </cell>
          <cell r="G26">
            <v>2244</v>
          </cell>
        </row>
        <row r="27">
          <cell r="B27" t="str">
            <v>Chefe de Laboratório</v>
          </cell>
          <cell r="C27">
            <v>3919.9999999999995</v>
          </cell>
          <cell r="D27">
            <v>2223.36</v>
          </cell>
          <cell r="E27">
            <v>2244</v>
          </cell>
          <cell r="F27">
            <v>956.9</v>
          </cell>
          <cell r="G27">
            <v>2244</v>
          </cell>
        </row>
        <row r="28">
          <cell r="B28" t="str">
            <v>Chefe de Materiais</v>
          </cell>
          <cell r="C28">
            <v>3919.9999999999995</v>
          </cell>
          <cell r="D28">
            <v>2223.36</v>
          </cell>
          <cell r="E28">
            <v>2244</v>
          </cell>
          <cell r="F28">
            <v>2244</v>
          </cell>
          <cell r="G28">
            <v>2244</v>
          </cell>
        </row>
        <row r="29">
          <cell r="B29" t="str">
            <v>Eng. de Medição</v>
          </cell>
          <cell r="C29">
            <v>4804.05</v>
          </cell>
          <cell r="D29">
            <v>2724.77</v>
          </cell>
          <cell r="E29">
            <v>2312</v>
          </cell>
          <cell r="F29">
            <v>2500</v>
          </cell>
          <cell r="G29">
            <v>2500</v>
          </cell>
        </row>
        <row r="30">
          <cell r="B30" t="str">
            <v>Chefe S. Pessoal</v>
          </cell>
          <cell r="C30">
            <v>3919.9999999999995</v>
          </cell>
          <cell r="D30">
            <v>2223.36</v>
          </cell>
          <cell r="E30">
            <v>2244</v>
          </cell>
          <cell r="F30">
            <v>2000</v>
          </cell>
          <cell r="G30">
            <v>2244</v>
          </cell>
        </row>
        <row r="31">
          <cell r="B31" t="str">
            <v>Comprador</v>
          </cell>
          <cell r="C31">
            <v>7.26</v>
          </cell>
          <cell r="D31">
            <v>4.12</v>
          </cell>
          <cell r="E31">
            <v>4.3681818181818182</v>
          </cell>
          <cell r="F31">
            <v>4.3681818181818182</v>
          </cell>
          <cell r="G31">
            <v>4.37</v>
          </cell>
        </row>
        <row r="32">
          <cell r="B32" t="str">
            <v>Contador</v>
          </cell>
          <cell r="C32">
            <v>4115.74</v>
          </cell>
          <cell r="D32">
            <v>2334.38</v>
          </cell>
          <cell r="E32">
            <v>2244</v>
          </cell>
          <cell r="F32">
            <v>2244</v>
          </cell>
          <cell r="G32">
            <v>2244</v>
          </cell>
        </row>
        <row r="33">
          <cell r="B33" t="str">
            <v>Contínuo</v>
          </cell>
          <cell r="F33">
            <v>1.0441363636363636</v>
          </cell>
          <cell r="G33">
            <v>0.94</v>
          </cell>
        </row>
        <row r="34">
          <cell r="B34" t="str">
            <v>Coord. Desenv. Proj.</v>
          </cell>
          <cell r="C34">
            <v>7300</v>
          </cell>
          <cell r="D34">
            <v>4140.43</v>
          </cell>
          <cell r="E34">
            <v>2312</v>
          </cell>
          <cell r="F34">
            <v>2312</v>
          </cell>
          <cell r="G34">
            <v>2312</v>
          </cell>
        </row>
        <row r="35">
          <cell r="B35" t="str">
            <v>Coord. Topografia</v>
          </cell>
          <cell r="C35">
            <v>7300</v>
          </cell>
          <cell r="D35">
            <v>4140.43</v>
          </cell>
          <cell r="E35">
            <v>2312</v>
          </cell>
          <cell r="F35">
            <v>2312</v>
          </cell>
          <cell r="G35">
            <v>2312</v>
          </cell>
        </row>
        <row r="36">
          <cell r="B36" t="str">
            <v>Copeira</v>
          </cell>
          <cell r="C36">
            <v>2.21</v>
          </cell>
          <cell r="D36">
            <v>1.25</v>
          </cell>
          <cell r="E36">
            <v>1.01</v>
          </cell>
          <cell r="F36">
            <v>1.0441363636363636</v>
          </cell>
          <cell r="G36">
            <v>0.94</v>
          </cell>
        </row>
        <row r="37">
          <cell r="B37" t="str">
            <v>Desenhista Projetista</v>
          </cell>
          <cell r="C37">
            <v>3219.64</v>
          </cell>
          <cell r="D37">
            <v>1826.12</v>
          </cell>
          <cell r="E37">
            <v>1498</v>
          </cell>
          <cell r="F37">
            <v>1498</v>
          </cell>
          <cell r="G37">
            <v>1498</v>
          </cell>
        </row>
        <row r="38">
          <cell r="B38" t="str">
            <v>Eletricista</v>
          </cell>
          <cell r="C38">
            <v>3.2</v>
          </cell>
          <cell r="D38">
            <v>1.81</v>
          </cell>
          <cell r="E38">
            <v>1.81</v>
          </cell>
          <cell r="F38">
            <v>1.81</v>
          </cell>
          <cell r="G38">
            <v>1.9</v>
          </cell>
        </row>
        <row r="39">
          <cell r="B39" t="str">
            <v>Enc.Serv.Gerais</v>
          </cell>
          <cell r="C39">
            <v>3380.64</v>
          </cell>
          <cell r="D39">
            <v>1917.44</v>
          </cell>
          <cell r="E39">
            <v>1498</v>
          </cell>
          <cell r="F39">
            <v>510.88</v>
          </cell>
          <cell r="G39">
            <v>1498</v>
          </cell>
        </row>
        <row r="40">
          <cell r="B40" t="str">
            <v>Encanador</v>
          </cell>
          <cell r="C40">
            <v>3.2</v>
          </cell>
          <cell r="D40">
            <v>1.81</v>
          </cell>
          <cell r="E40">
            <v>1.81</v>
          </cell>
          <cell r="F40">
            <v>1.81</v>
          </cell>
          <cell r="G40">
            <v>1.9</v>
          </cell>
        </row>
        <row r="41">
          <cell r="B41" t="str">
            <v>Encarregado Comercial</v>
          </cell>
          <cell r="C41">
            <v>3380.64</v>
          </cell>
          <cell r="D41">
            <v>1917.44</v>
          </cell>
          <cell r="E41">
            <v>1498</v>
          </cell>
          <cell r="F41">
            <v>1498</v>
          </cell>
          <cell r="G41">
            <v>1498</v>
          </cell>
        </row>
        <row r="42">
          <cell r="B42" t="str">
            <v>Encarregado de Apropriação</v>
          </cell>
          <cell r="C42">
            <v>3380.64</v>
          </cell>
          <cell r="D42">
            <v>1917.44</v>
          </cell>
          <cell r="E42">
            <v>1498</v>
          </cell>
          <cell r="F42">
            <v>1498</v>
          </cell>
          <cell r="G42">
            <v>1498</v>
          </cell>
        </row>
        <row r="43">
          <cell r="B43" t="str">
            <v>Encarregado de Transportes</v>
          </cell>
          <cell r="C43">
            <v>3380.64</v>
          </cell>
          <cell r="D43">
            <v>1917.44</v>
          </cell>
          <cell r="E43">
            <v>1498</v>
          </cell>
          <cell r="F43">
            <v>1498</v>
          </cell>
          <cell r="G43">
            <v>1498</v>
          </cell>
        </row>
        <row r="44">
          <cell r="B44" t="str">
            <v>Encarregado de Produção</v>
          </cell>
          <cell r="C44">
            <v>3380.64</v>
          </cell>
          <cell r="D44">
            <v>1917.44</v>
          </cell>
          <cell r="E44">
            <v>1498</v>
          </cell>
          <cell r="F44">
            <v>1498</v>
          </cell>
          <cell r="G44">
            <v>1100</v>
          </cell>
        </row>
        <row r="45">
          <cell r="B45" t="str">
            <v>Mestre de Obras</v>
          </cell>
          <cell r="C45">
            <v>3380.64</v>
          </cell>
          <cell r="D45">
            <v>1917.44</v>
          </cell>
          <cell r="E45">
            <v>2244</v>
          </cell>
          <cell r="F45">
            <v>3500</v>
          </cell>
          <cell r="G45">
            <v>2500</v>
          </cell>
        </row>
        <row r="46">
          <cell r="B46" t="str">
            <v>Enc. Frente Serviço</v>
          </cell>
          <cell r="E46">
            <v>838.2</v>
          </cell>
          <cell r="F46">
            <v>2000</v>
          </cell>
          <cell r="G46">
            <v>2000</v>
          </cell>
        </row>
        <row r="47">
          <cell r="B47" t="str">
            <v>Enc. Financeiro</v>
          </cell>
          <cell r="E47">
            <v>1498</v>
          </cell>
          <cell r="F47">
            <v>1000</v>
          </cell>
          <cell r="G47">
            <v>1498</v>
          </cell>
        </row>
        <row r="48">
          <cell r="B48" t="str">
            <v>Enc. Pessoal</v>
          </cell>
          <cell r="E48">
            <v>1498</v>
          </cell>
          <cell r="F48">
            <v>1000</v>
          </cell>
          <cell r="G48">
            <v>1498</v>
          </cell>
        </row>
        <row r="49">
          <cell r="B49" t="str">
            <v>Eng. Seg.Trabalho</v>
          </cell>
          <cell r="C49">
            <v>5161.32</v>
          </cell>
          <cell r="D49">
            <v>2927.41</v>
          </cell>
          <cell r="E49">
            <v>2312</v>
          </cell>
          <cell r="F49">
            <v>2500</v>
          </cell>
          <cell r="G49">
            <v>2500</v>
          </cell>
        </row>
        <row r="50">
          <cell r="B50" t="str">
            <v>Engenheiro C. Qualidade</v>
          </cell>
          <cell r="C50">
            <v>5161.32</v>
          </cell>
          <cell r="D50">
            <v>2927.41</v>
          </cell>
          <cell r="E50">
            <v>2312</v>
          </cell>
          <cell r="F50">
            <v>2500</v>
          </cell>
          <cell r="G50">
            <v>2500</v>
          </cell>
        </row>
        <row r="51">
          <cell r="B51" t="str">
            <v>Engenheiro Produção</v>
          </cell>
          <cell r="C51">
            <v>5161.32</v>
          </cell>
          <cell r="D51">
            <v>2927.41</v>
          </cell>
          <cell r="E51">
            <v>2312</v>
          </cell>
          <cell r="F51">
            <v>2500</v>
          </cell>
          <cell r="G51">
            <v>2800</v>
          </cell>
        </row>
        <row r="52">
          <cell r="B52" t="str">
            <v>Eng. Projetos</v>
          </cell>
          <cell r="C52">
            <v>5161.32</v>
          </cell>
          <cell r="D52">
            <v>2927.41</v>
          </cell>
          <cell r="E52">
            <v>2312</v>
          </cell>
          <cell r="F52">
            <v>2500</v>
          </cell>
          <cell r="G52">
            <v>2500</v>
          </cell>
        </row>
        <row r="53">
          <cell r="B53" t="str">
            <v>Eng. Planejamento</v>
          </cell>
          <cell r="C53">
            <v>5161.32</v>
          </cell>
          <cell r="D53">
            <v>2927.41</v>
          </cell>
          <cell r="E53">
            <v>2312</v>
          </cell>
          <cell r="F53">
            <v>2800</v>
          </cell>
          <cell r="G53">
            <v>2800</v>
          </cell>
        </row>
        <row r="54">
          <cell r="B54" t="str">
            <v>Eng. Métodos Constr.</v>
          </cell>
          <cell r="F54">
            <v>2800</v>
          </cell>
          <cell r="G54">
            <v>2800</v>
          </cell>
        </row>
        <row r="55">
          <cell r="B55" t="str">
            <v>Engenheiro de Minas</v>
          </cell>
          <cell r="C55">
            <v>5161.32</v>
          </cell>
          <cell r="D55">
            <v>2927.41</v>
          </cell>
          <cell r="E55">
            <v>2312</v>
          </cell>
          <cell r="F55">
            <v>2800</v>
          </cell>
          <cell r="G55">
            <v>2800</v>
          </cell>
        </row>
        <row r="56">
          <cell r="B56" t="str">
            <v>Geólogo</v>
          </cell>
          <cell r="E56">
            <v>2312</v>
          </cell>
          <cell r="F56">
            <v>2800</v>
          </cell>
          <cell r="G56">
            <v>2800</v>
          </cell>
        </row>
        <row r="57">
          <cell r="B57" t="str">
            <v>Faxineiro</v>
          </cell>
          <cell r="C57">
            <v>1.79</v>
          </cell>
          <cell r="D57">
            <v>1.02</v>
          </cell>
          <cell r="E57">
            <v>0.94</v>
          </cell>
          <cell r="F57">
            <v>1.0441363636363636</v>
          </cell>
          <cell r="G57">
            <v>0.94</v>
          </cell>
        </row>
        <row r="58">
          <cell r="B58" t="str">
            <v>Ferramenteiro</v>
          </cell>
          <cell r="C58">
            <v>2.21</v>
          </cell>
          <cell r="D58">
            <v>1.25</v>
          </cell>
          <cell r="E58">
            <v>1.56</v>
          </cell>
          <cell r="F58">
            <v>1.56</v>
          </cell>
          <cell r="G58">
            <v>1.9</v>
          </cell>
        </row>
        <row r="59">
          <cell r="B59" t="str">
            <v>Gerente Adm. Financeiro</v>
          </cell>
          <cell r="C59">
            <v>11773.4</v>
          </cell>
          <cell r="D59">
            <v>6677.67</v>
          </cell>
          <cell r="E59">
            <v>3400</v>
          </cell>
          <cell r="F59">
            <v>4000</v>
          </cell>
          <cell r="G59">
            <v>4000</v>
          </cell>
        </row>
        <row r="60">
          <cell r="B60" t="str">
            <v>Gerente Comercial</v>
          </cell>
          <cell r="C60">
            <v>11773.4</v>
          </cell>
          <cell r="D60">
            <v>6677.67</v>
          </cell>
          <cell r="E60">
            <v>3400</v>
          </cell>
        </row>
        <row r="61">
          <cell r="B61" t="str">
            <v>Gerente Gest. Qualidade</v>
          </cell>
          <cell r="F61">
            <v>4000</v>
          </cell>
          <cell r="G61">
            <v>4000</v>
          </cell>
        </row>
        <row r="62">
          <cell r="B62" t="str">
            <v>Gerente de Sistemas</v>
          </cell>
          <cell r="F62">
            <v>5000</v>
          </cell>
          <cell r="G62">
            <v>5000</v>
          </cell>
        </row>
        <row r="63">
          <cell r="B63" t="str">
            <v>Gerente de Construção</v>
          </cell>
          <cell r="E63">
            <v>3400</v>
          </cell>
          <cell r="F63">
            <v>7000</v>
          </cell>
          <cell r="G63">
            <v>7000</v>
          </cell>
        </row>
        <row r="64">
          <cell r="B64" t="str">
            <v>Gerente Área Técnica</v>
          </cell>
          <cell r="C64">
            <v>11773.4</v>
          </cell>
          <cell r="D64">
            <v>6677.67</v>
          </cell>
          <cell r="E64">
            <v>3400</v>
          </cell>
          <cell r="F64">
            <v>5000</v>
          </cell>
          <cell r="G64">
            <v>5000</v>
          </cell>
        </row>
        <row r="65">
          <cell r="B65" t="str">
            <v>Gerente Obras Civis</v>
          </cell>
          <cell r="C65">
            <v>16947.98</v>
          </cell>
          <cell r="D65">
            <v>9612.6</v>
          </cell>
          <cell r="E65">
            <v>4080</v>
          </cell>
          <cell r="F65">
            <v>5000</v>
          </cell>
          <cell r="G65">
            <v>5000</v>
          </cell>
        </row>
        <row r="66">
          <cell r="B66" t="str">
            <v>1º Repres. Contratada</v>
          </cell>
          <cell r="C66">
            <v>16947.98</v>
          </cell>
          <cell r="D66">
            <v>9612.6</v>
          </cell>
          <cell r="E66">
            <v>4760</v>
          </cell>
          <cell r="F66">
            <v>10000</v>
          </cell>
          <cell r="G66">
            <v>10000</v>
          </cell>
        </row>
        <row r="67">
          <cell r="B67" t="str">
            <v xml:space="preserve">Inspetor de qualidade </v>
          </cell>
          <cell r="C67">
            <v>4292</v>
          </cell>
          <cell r="D67">
            <v>2434.35</v>
          </cell>
          <cell r="E67">
            <v>1498</v>
          </cell>
          <cell r="F67">
            <v>1498</v>
          </cell>
          <cell r="G67">
            <v>1498</v>
          </cell>
        </row>
        <row r="68">
          <cell r="B68" t="str">
            <v>Laboratorista</v>
          </cell>
          <cell r="C68">
            <v>1187.92</v>
          </cell>
          <cell r="D68">
            <v>673.77</v>
          </cell>
          <cell r="E68">
            <v>749</v>
          </cell>
          <cell r="F68">
            <v>749</v>
          </cell>
          <cell r="G68">
            <v>749</v>
          </cell>
        </row>
        <row r="69">
          <cell r="B69" t="str">
            <v>Médico do Trabalho</v>
          </cell>
          <cell r="C69">
            <v>5252.91</v>
          </cell>
          <cell r="D69">
            <v>2979.36</v>
          </cell>
          <cell r="E69">
            <v>2312</v>
          </cell>
          <cell r="F69">
            <v>2000</v>
          </cell>
          <cell r="G69">
            <v>2312</v>
          </cell>
        </row>
        <row r="70">
          <cell r="B70" t="str">
            <v>Motorista</v>
          </cell>
          <cell r="C70">
            <v>3.67</v>
          </cell>
          <cell r="D70">
            <v>2.08</v>
          </cell>
          <cell r="E70">
            <v>1.56</v>
          </cell>
          <cell r="F70">
            <v>1.5576363636363637</v>
          </cell>
          <cell r="G70">
            <v>1.9</v>
          </cell>
        </row>
        <row r="71">
          <cell r="B71" t="str">
            <v>Pedreiro</v>
          </cell>
          <cell r="C71">
            <v>3.2</v>
          </cell>
          <cell r="D71">
            <v>1.81</v>
          </cell>
          <cell r="E71">
            <v>1.56</v>
          </cell>
          <cell r="F71">
            <v>1.56</v>
          </cell>
          <cell r="G71">
            <v>1.9</v>
          </cell>
        </row>
        <row r="72">
          <cell r="B72" t="str">
            <v>Pintor de Placas</v>
          </cell>
          <cell r="C72">
            <v>1.9</v>
          </cell>
          <cell r="D72">
            <v>1.08</v>
          </cell>
          <cell r="E72">
            <v>1.81</v>
          </cell>
          <cell r="F72">
            <v>1.81</v>
          </cell>
          <cell r="G72">
            <v>1.9</v>
          </cell>
        </row>
        <row r="73">
          <cell r="B73" t="str">
            <v>Porteiro</v>
          </cell>
          <cell r="C73">
            <v>1.89</v>
          </cell>
          <cell r="D73">
            <v>1.07</v>
          </cell>
          <cell r="E73">
            <v>1.01</v>
          </cell>
          <cell r="F73">
            <v>1.01</v>
          </cell>
          <cell r="G73">
            <v>0.94</v>
          </cell>
        </row>
        <row r="74">
          <cell r="B74" t="str">
            <v>Recepcionista</v>
          </cell>
          <cell r="C74">
            <v>497</v>
          </cell>
          <cell r="D74">
            <v>281.89</v>
          </cell>
          <cell r="E74">
            <v>398</v>
          </cell>
          <cell r="F74">
            <v>398</v>
          </cell>
          <cell r="G74">
            <v>398</v>
          </cell>
        </row>
        <row r="75">
          <cell r="B75" t="str">
            <v>Secretária</v>
          </cell>
          <cell r="C75">
            <v>1077.73</v>
          </cell>
          <cell r="D75">
            <v>611.27</v>
          </cell>
          <cell r="E75">
            <v>961</v>
          </cell>
          <cell r="F75">
            <v>961</v>
          </cell>
          <cell r="G75">
            <v>961</v>
          </cell>
        </row>
        <row r="76">
          <cell r="B76" t="str">
            <v>Téc. Seg. do Trabalho</v>
          </cell>
          <cell r="C76">
            <v>1518.46</v>
          </cell>
          <cell r="D76">
            <v>861.24</v>
          </cell>
          <cell r="E76">
            <v>961</v>
          </cell>
          <cell r="F76">
            <v>961</v>
          </cell>
          <cell r="G76">
            <v>961</v>
          </cell>
        </row>
        <row r="77">
          <cell r="B77" t="str">
            <v>Técnico  meio ambiente</v>
          </cell>
          <cell r="C77">
            <v>2389.5</v>
          </cell>
          <cell r="D77">
            <v>1355.28</v>
          </cell>
          <cell r="E77">
            <v>1498</v>
          </cell>
          <cell r="F77">
            <v>1498</v>
          </cell>
          <cell r="G77">
            <v>1498</v>
          </cell>
        </row>
        <row r="78">
          <cell r="B78" t="str">
            <v>Técnico de Enfermagem</v>
          </cell>
          <cell r="C78">
            <v>4.66</v>
          </cell>
          <cell r="D78">
            <v>2.64</v>
          </cell>
          <cell r="E78">
            <v>4.3681818181818182</v>
          </cell>
          <cell r="F78">
            <v>1.5576363636363637</v>
          </cell>
          <cell r="G78">
            <v>4.37</v>
          </cell>
        </row>
        <row r="79">
          <cell r="B79" t="str">
            <v>Auxiliar Enfermagem</v>
          </cell>
          <cell r="F79">
            <v>1.0441363636363636</v>
          </cell>
          <cell r="G79">
            <v>1.68</v>
          </cell>
        </row>
        <row r="80">
          <cell r="B80" t="str">
            <v>Topógrafo II</v>
          </cell>
          <cell r="C80">
            <v>10.69</v>
          </cell>
          <cell r="D80">
            <v>6.06</v>
          </cell>
          <cell r="E80">
            <v>6.8090909090909095</v>
          </cell>
          <cell r="F80">
            <v>6.8090909090909095</v>
          </cell>
          <cell r="G80">
            <v>6.81</v>
          </cell>
        </row>
      </sheetData>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eor"/>
      <sheetName val="Equipamentos"/>
    </sheetNames>
    <sheetDataSet>
      <sheetData sheetId="0" refreshError="1">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0.05</v>
          </cell>
          <cell r="F4">
            <v>0.02</v>
          </cell>
          <cell r="G4">
            <v>7.0000000000000007E-2</v>
          </cell>
          <cell r="H4" t="str">
            <v>Terraplenagem</v>
          </cell>
        </row>
        <row r="5">
          <cell r="A5" t="str">
            <v>01.010.00</v>
          </cell>
          <cell r="B5" t="str">
            <v>DESMATAMENTO, DESTOC. E LIMPEZA ÁREA C/ ÁRVORES DE 0,15 ATÉ 0,30M</v>
          </cell>
          <cell r="C5" t="str">
            <v>unid.</v>
          </cell>
          <cell r="D5" t="str">
            <v>DNER-ES-278/97</v>
          </cell>
          <cell r="E5">
            <v>6.57</v>
          </cell>
          <cell r="F5">
            <v>2.35</v>
          </cell>
          <cell r="G5">
            <v>8.92</v>
          </cell>
          <cell r="H5" t="str">
            <v>Terraplenagem</v>
          </cell>
        </row>
        <row r="6">
          <cell r="A6" t="str">
            <v>01.100.01</v>
          </cell>
          <cell r="B6" t="str">
            <v>ESCAVAÇÃO, CARGA E TRANSPORTE DE MAT. DE 1ª CATEGORIA DMT=50M</v>
          </cell>
          <cell r="C6" t="str">
            <v>m³</v>
          </cell>
          <cell r="D6" t="str">
            <v>DNER-ES-280/97</v>
          </cell>
          <cell r="E6">
            <v>0.46</v>
          </cell>
          <cell r="F6">
            <v>0.16</v>
          </cell>
          <cell r="G6">
            <v>0.62</v>
          </cell>
          <cell r="H6" t="str">
            <v>Terraplenagem</v>
          </cell>
        </row>
        <row r="7">
          <cell r="A7" t="str">
            <v>01.100.02</v>
          </cell>
          <cell r="B7" t="str">
            <v>ESCAVAÇÃO, CARGA E TRANSPORTE DE MAT. DE 1ª CATEGORIA DMT=50M A 200M COM MOTOSCRAPER</v>
          </cell>
          <cell r="C7" t="str">
            <v>m³</v>
          </cell>
          <cell r="D7" t="str">
            <v>DNER-ES-280/97</v>
          </cell>
          <cell r="E7">
            <v>1.24</v>
          </cell>
          <cell r="F7">
            <v>0.44</v>
          </cell>
          <cell r="G7">
            <v>1.68</v>
          </cell>
          <cell r="H7" t="str">
            <v>Terraplenagem</v>
          </cell>
        </row>
        <row r="8">
          <cell r="A8" t="str">
            <v>01.100.03</v>
          </cell>
          <cell r="B8" t="str">
            <v>ESCAVAÇÃO, CARGA E TRANSPORTE DE MAT. DE 1ª CATEGORIA DMT=200M A 400M COM MOTOSCRAPER</v>
          </cell>
          <cell r="C8" t="str">
            <v>m³</v>
          </cell>
          <cell r="D8" t="str">
            <v>DNER-ES-280/97</v>
          </cell>
          <cell r="E8">
            <v>1.47</v>
          </cell>
          <cell r="F8">
            <v>0.53</v>
          </cell>
          <cell r="G8">
            <v>2</v>
          </cell>
          <cell r="H8" t="str">
            <v>Terraplenagem</v>
          </cell>
        </row>
        <row r="9">
          <cell r="A9" t="str">
            <v>01.100.04</v>
          </cell>
          <cell r="B9" t="str">
            <v>ESCAVAÇÃO, CARGA E TRANSPORTE DE MAT. DE 1ª CATEGORIA DMT=400M A 600M COM MOTOSCRAPER</v>
          </cell>
          <cell r="C9" t="str">
            <v>m³</v>
          </cell>
          <cell r="D9" t="str">
            <v>DNER-ES-280/97</v>
          </cell>
          <cell r="E9">
            <v>1.74</v>
          </cell>
          <cell r="F9">
            <v>0.62</v>
          </cell>
          <cell r="G9">
            <v>2.36</v>
          </cell>
          <cell r="H9" t="str">
            <v>Terraplenagem</v>
          </cell>
        </row>
        <row r="10">
          <cell r="A10" t="str">
            <v>01.100.05</v>
          </cell>
          <cell r="B10" t="str">
            <v>ESCAVAÇÃO, CARGA E TRANSPORTE DE MAT. DE 1ª CATEGORIA,  DMT=600 A 800 M COM MOTOSCRAPER</v>
          </cell>
          <cell r="C10" t="str">
            <v>m³</v>
          </cell>
          <cell r="D10" t="str">
            <v>DNER-ES-280/97</v>
          </cell>
          <cell r="E10">
            <v>2.04</v>
          </cell>
          <cell r="F10">
            <v>0.73</v>
          </cell>
          <cell r="G10">
            <v>2.77</v>
          </cell>
          <cell r="H10" t="str">
            <v>Terraplenagem</v>
          </cell>
        </row>
        <row r="11">
          <cell r="A11" t="str">
            <v>01.100.06</v>
          </cell>
          <cell r="B11" t="str">
            <v>ESCAVAÇÃO, CARGA E TRANSPORTE DE MAT. DE 1ª CATEGORIA,  DMT=800 A 1000 M COM MOTOSCRAPER</v>
          </cell>
          <cell r="C11" t="str">
            <v>m³</v>
          </cell>
          <cell r="D11" t="str">
            <v>DNER-ES-280/97</v>
          </cell>
          <cell r="E11">
            <v>2.27</v>
          </cell>
          <cell r="F11">
            <v>0.81</v>
          </cell>
          <cell r="G11">
            <v>3.08</v>
          </cell>
          <cell r="H11" t="str">
            <v>Terraplenagem</v>
          </cell>
        </row>
        <row r="12">
          <cell r="A12" t="str">
            <v>01.100.07</v>
          </cell>
          <cell r="B12" t="str">
            <v>ESCAVAÇÃO, CARGA E TRANSPORTE DE MAT. DE 1ª CATEGORIA,  DMT=1000 A 1200 M COM MOTOSCRAPER</v>
          </cell>
          <cell r="C12" t="str">
            <v>m³</v>
          </cell>
          <cell r="D12" t="str">
            <v>DNER-ES-280/97</v>
          </cell>
          <cell r="E12">
            <v>2.58</v>
          </cell>
          <cell r="F12">
            <v>0.92</v>
          </cell>
          <cell r="G12">
            <v>3.5</v>
          </cell>
          <cell r="H12" t="str">
            <v>Terraplenagem</v>
          </cell>
        </row>
        <row r="13">
          <cell r="A13" t="str">
            <v>01.100.08</v>
          </cell>
          <cell r="B13" t="str">
            <v>ESCAVAÇÃO, CARGA E TRANSPORTE DE MAT. DE 1ª CATEGORIA, DMT= 1200 A 1400M  COM MOTOSCRAPER</v>
          </cell>
          <cell r="C13" t="str">
            <v>m³</v>
          </cell>
          <cell r="D13" t="str">
            <v>DNER-ES-280/97</v>
          </cell>
          <cell r="E13">
            <v>2.87</v>
          </cell>
          <cell r="F13">
            <v>1.03</v>
          </cell>
          <cell r="G13">
            <v>3.9000000000000004</v>
          </cell>
          <cell r="H13" t="str">
            <v>Terraplenagem</v>
          </cell>
        </row>
        <row r="14">
          <cell r="A14" t="str">
            <v>01.100.16</v>
          </cell>
          <cell r="B14" t="str">
            <v>ESCAVAÇÃO, CARGA E TRANSPORTE DE MAT. DE 1ª CATEGORIA,  DMT=1400 A 1600 M C/CAMINHÃO BASCULANTE</v>
          </cell>
          <cell r="C14" t="str">
            <v>m³</v>
          </cell>
          <cell r="D14" t="str">
            <v>DNER-ES-280/97</v>
          </cell>
          <cell r="E14">
            <v>2.12</v>
          </cell>
          <cell r="F14">
            <v>0.76</v>
          </cell>
          <cell r="G14">
            <v>2.88</v>
          </cell>
          <cell r="H14" t="str">
            <v>Terraplenagem</v>
          </cell>
        </row>
        <row r="15">
          <cell r="A15" t="str">
            <v>01.100.17</v>
          </cell>
          <cell r="B15" t="str">
            <v>ESCAVAÇÃO, CARGA E TRANSPORTE DE MAT. DE 1ª CATEGORIA,  DMT=1600 A 1800 M C/CAMINHÃO BASCULANTE</v>
          </cell>
          <cell r="C15" t="str">
            <v>m³</v>
          </cell>
          <cell r="D15" t="str">
            <v>DNER-ES-280/97</v>
          </cell>
          <cell r="E15">
            <v>2.21</v>
          </cell>
          <cell r="F15">
            <v>0.79</v>
          </cell>
          <cell r="G15">
            <v>3</v>
          </cell>
          <cell r="H15" t="str">
            <v>Terraplenagem</v>
          </cell>
        </row>
        <row r="16">
          <cell r="A16" t="str">
            <v>01.100.18</v>
          </cell>
          <cell r="B16" t="str">
            <v>ESCAVAÇÃO, CARGA E TRANSPORTE DE MAT. DE 1ª CATEGORIA,  DMT=1800 A 2000 M C/CAMINHÃO BASCULANTE</v>
          </cell>
          <cell r="C16" t="str">
            <v>m³</v>
          </cell>
          <cell r="D16" t="str">
            <v>DNER-ES-280/97</v>
          </cell>
          <cell r="E16">
            <v>2.2799999999999998</v>
          </cell>
          <cell r="F16">
            <v>0.82</v>
          </cell>
          <cell r="G16">
            <v>3.0999999999999996</v>
          </cell>
          <cell r="H16" t="str">
            <v>Terraplenagem</v>
          </cell>
        </row>
        <row r="17">
          <cell r="A17" t="str">
            <v>01.100.19</v>
          </cell>
          <cell r="B17" t="str">
            <v>ESCAVAÇÃO, CARGA E TRANSPORTE DE MAT. DE 1ª CATEGORIA,  DMT=2000 A 3000 M C/CAMINHÃO BASCULANTE</v>
          </cell>
          <cell r="C17" t="str">
            <v>m³</v>
          </cell>
          <cell r="D17" t="str">
            <v>DNER-ES-280/97</v>
          </cell>
          <cell r="E17">
            <v>2.5499999999999998</v>
          </cell>
          <cell r="F17">
            <v>0.91</v>
          </cell>
          <cell r="G17">
            <v>3.46</v>
          </cell>
          <cell r="H17" t="str">
            <v>Terraplenagem</v>
          </cell>
        </row>
        <row r="18">
          <cell r="A18" t="str">
            <v>01.100.20</v>
          </cell>
          <cell r="B18" t="str">
            <v>ESCAVAÇÃO, CARGA E TRANSPORTE DE MAT. DE 1ª CATEGORIA,  DMT=3000 A 5000 M C/CAMINHÃO BASCULANTE</v>
          </cell>
          <cell r="C18" t="str">
            <v>m³</v>
          </cell>
          <cell r="D18" t="str">
            <v>DNER-ES-280/97</v>
          </cell>
          <cell r="E18">
            <v>3.23</v>
          </cell>
          <cell r="F18">
            <v>1.1599999999999999</v>
          </cell>
          <cell r="G18">
            <v>4.3899999999999997</v>
          </cell>
          <cell r="H18" t="str">
            <v>Terraplenagem</v>
          </cell>
        </row>
        <row r="19">
          <cell r="A19" t="str">
            <v>01.101.02</v>
          </cell>
          <cell r="B19" t="str">
            <v>ESCAVAÇÃO, CARGA E TRANSPORTE DE MAT. DE 2ª CATEGORIA DMT=50M A 200M COM MOTOSCRAPER</v>
          </cell>
          <cell r="C19" t="str">
            <v>m³</v>
          </cell>
          <cell r="D19" t="str">
            <v>DNER-ES-280/97</v>
          </cell>
          <cell r="E19">
            <v>1.75</v>
          </cell>
          <cell r="F19">
            <v>0.63</v>
          </cell>
          <cell r="G19">
            <v>2.38</v>
          </cell>
          <cell r="H19" t="str">
            <v>Terraplenagem</v>
          </cell>
        </row>
        <row r="20">
          <cell r="A20" t="str">
            <v>01.101.03</v>
          </cell>
          <cell r="B20" t="str">
            <v>ESCAVAÇÃO, CARGA E TRANSPORTE DE MAT. DE 2ª CATEGORIA DMT=200M A 400M COM MOTOSCRAPER</v>
          </cell>
          <cell r="C20" t="str">
            <v>m³</v>
          </cell>
          <cell r="D20" t="str">
            <v>DNER-ES-280/97</v>
          </cell>
          <cell r="E20">
            <v>1.96</v>
          </cell>
          <cell r="F20">
            <v>0.7</v>
          </cell>
          <cell r="G20">
            <v>2.66</v>
          </cell>
          <cell r="H20" t="str">
            <v>Terraplenagem</v>
          </cell>
        </row>
        <row r="21">
          <cell r="A21" t="str">
            <v>01.101.04</v>
          </cell>
          <cell r="B21" t="str">
            <v>ESCAVAÇÃO, CARGA E TRANSPORTE DE MAT. DE 2ª CATEGORIA DMT=400M A 600M COM MOTOSCRAPER</v>
          </cell>
          <cell r="C21" t="str">
            <v>m³</v>
          </cell>
          <cell r="D21" t="str">
            <v>DNER-ES-280/97</v>
          </cell>
          <cell r="E21">
            <v>2.29</v>
          </cell>
          <cell r="F21">
            <v>0.82</v>
          </cell>
          <cell r="G21">
            <v>3.11</v>
          </cell>
          <cell r="H21" t="str">
            <v>Terraplenagem</v>
          </cell>
        </row>
        <row r="22">
          <cell r="A22" t="str">
            <v>01.101.05</v>
          </cell>
          <cell r="B22" t="str">
            <v>ESCAVAÇÃO, CARGA E TRANSPORTE DE MAT. DE 2ª CATEGORIA,  DMT=600 A 800 M COM MOTOSCRAPER</v>
          </cell>
          <cell r="C22" t="str">
            <v>m³</v>
          </cell>
          <cell r="D22" t="str">
            <v>DNER-ES-280/97</v>
          </cell>
          <cell r="E22">
            <v>2.5499999999999998</v>
          </cell>
          <cell r="F22">
            <v>0.91</v>
          </cell>
          <cell r="G22">
            <v>3.46</v>
          </cell>
          <cell r="H22" t="str">
            <v>Terraplenagem</v>
          </cell>
        </row>
        <row r="23">
          <cell r="A23" t="str">
            <v>01.102.02</v>
          </cell>
          <cell r="B23" t="str">
            <v>ESCAVAÇÃO, CARGA E TRANSPORTE DE MAT. DE 3ª CATEGORIA DMT=50M A 200M</v>
          </cell>
          <cell r="C23" t="str">
            <v>m³</v>
          </cell>
          <cell r="D23" t="str">
            <v>DNER-ES-280/97</v>
          </cell>
          <cell r="E23">
            <v>8.98</v>
          </cell>
          <cell r="F23">
            <v>3.21</v>
          </cell>
          <cell r="G23">
            <v>12.190000000000001</v>
          </cell>
          <cell r="H23" t="str">
            <v>Terraplenagem</v>
          </cell>
        </row>
        <row r="24">
          <cell r="A24" t="str">
            <v>01.102.03</v>
          </cell>
          <cell r="B24" t="str">
            <v>ESCAVAÇÃO, CARGA E TRANSPORTE DE MAT. DE 3ª CATEGORIA DMT=200M A 400M</v>
          </cell>
          <cell r="C24" t="str">
            <v>m³</v>
          </cell>
          <cell r="D24" t="str">
            <v>DNER-ES-280/97</v>
          </cell>
          <cell r="E24">
            <v>9.33</v>
          </cell>
          <cell r="F24">
            <v>3.34</v>
          </cell>
          <cell r="G24">
            <v>12.67</v>
          </cell>
          <cell r="H24" t="str">
            <v>Terraplenagem</v>
          </cell>
        </row>
        <row r="25">
          <cell r="A25" t="str">
            <v>01.102.04</v>
          </cell>
          <cell r="B25" t="str">
            <v>ESCAVAÇÃO, CARGA E TRANSPORTE DE MAT. DE 3ª CATEGORIA DMT=400M A 600M</v>
          </cell>
          <cell r="C25" t="str">
            <v>m³</v>
          </cell>
          <cell r="D25" t="str">
            <v>DNER-ES-280/97</v>
          </cell>
          <cell r="E25">
            <v>9.4600000000000009</v>
          </cell>
          <cell r="F25">
            <v>3.39</v>
          </cell>
          <cell r="G25">
            <v>12.850000000000001</v>
          </cell>
          <cell r="H25" t="str">
            <v>Terraplenagem</v>
          </cell>
        </row>
        <row r="26">
          <cell r="A26" t="str">
            <v>01.102.05</v>
          </cell>
          <cell r="B26" t="str">
            <v>ESCAVAÇÃO, CARGA E TRANSPORTE DE MAT. DE 3ª CATEGORIA,  DMT=600 A 800 M</v>
          </cell>
          <cell r="C26" t="str">
            <v>m³</v>
          </cell>
          <cell r="D26" t="str">
            <v>DNER-ES-280/97</v>
          </cell>
          <cell r="E26">
            <v>9.5500000000000007</v>
          </cell>
          <cell r="F26">
            <v>3.42</v>
          </cell>
          <cell r="G26">
            <v>12.97</v>
          </cell>
          <cell r="H26" t="str">
            <v>Terraplenagem</v>
          </cell>
        </row>
        <row r="27">
          <cell r="A27" t="str">
            <v>01.300.00</v>
          </cell>
          <cell r="B27" t="str">
            <v>ESCAVAÇÃO CARGA TRANSPORTE DE SOLOS MOLES</v>
          </cell>
          <cell r="C27" t="str">
            <v>m³</v>
          </cell>
          <cell r="D27" t="str">
            <v>DNER-ES-280/97</v>
          </cell>
          <cell r="E27">
            <v>3.27</v>
          </cell>
          <cell r="F27">
            <v>1.17</v>
          </cell>
          <cell r="G27">
            <v>4.4399999999999995</v>
          </cell>
          <cell r="H27" t="str">
            <v>Terraplenagem</v>
          </cell>
        </row>
        <row r="28">
          <cell r="A28" t="str">
            <v>01.400.01</v>
          </cell>
          <cell r="B28" t="str">
            <v>COLCHÃO DRENANTE COM AREIA P/ FUNDAÇÃO DE ATERRO</v>
          </cell>
          <cell r="C28" t="str">
            <v>m³</v>
          </cell>
          <cell r="D28" t="str">
            <v>DNER-ES-280/97</v>
          </cell>
          <cell r="E28">
            <v>44.07</v>
          </cell>
          <cell r="F28">
            <v>15.78</v>
          </cell>
          <cell r="G28">
            <v>59.85</v>
          </cell>
          <cell r="H28" t="str">
            <v>Terraplenagem</v>
          </cell>
        </row>
        <row r="29">
          <cell r="A29" t="str">
            <v>01.510.00</v>
          </cell>
          <cell r="B29" t="str">
            <v>COMPACTAÇÃO DE ATERROS A 95% DO PROCTOR NORMAL</v>
          </cell>
          <cell r="C29" t="str">
            <v>m³</v>
          </cell>
          <cell r="D29" t="str">
            <v>DNER-ES-282/97</v>
          </cell>
          <cell r="E29">
            <v>0.59</v>
          </cell>
          <cell r="F29">
            <v>0.21</v>
          </cell>
          <cell r="G29">
            <v>0.79999999999999993</v>
          </cell>
          <cell r="H29" t="str">
            <v>Terraplenagem</v>
          </cell>
        </row>
        <row r="30">
          <cell r="A30" t="str">
            <v>01.511.00</v>
          </cell>
          <cell r="B30" t="str">
            <v>COMPACTAÇÃO DE ATERROS A 100% DO PROCTOR NORMAL</v>
          </cell>
          <cell r="C30" t="str">
            <v>m³</v>
          </cell>
          <cell r="D30" t="str">
            <v>DNER-ES-282/97</v>
          </cell>
          <cell r="E30">
            <v>1.01</v>
          </cell>
          <cell r="F30">
            <v>0.36</v>
          </cell>
          <cell r="G30">
            <v>1.37</v>
          </cell>
          <cell r="H30" t="str">
            <v>Terraplenagem</v>
          </cell>
        </row>
        <row r="31">
          <cell r="A31" t="str">
            <v>PAVIMENTAÇÃO</v>
          </cell>
        </row>
        <row r="32">
          <cell r="A32" t="str">
            <v>02.000.00</v>
          </cell>
          <cell r="B32" t="str">
            <v>REGULARIZAÇÃO DE SUB-LEITO</v>
          </cell>
          <cell r="C32" t="str">
            <v>m²</v>
          </cell>
          <cell r="D32" t="str">
            <v>DNER-ES-299/97</v>
          </cell>
          <cell r="E32">
            <v>0.22</v>
          </cell>
          <cell r="F32">
            <v>0.08</v>
          </cell>
          <cell r="G32">
            <v>0.3</v>
          </cell>
          <cell r="H32" t="str">
            <v>Pavimentação</v>
          </cell>
        </row>
        <row r="33">
          <cell r="A33" t="str">
            <v>02.200.00</v>
          </cell>
          <cell r="B33" t="str">
            <v>SUB-BASE ESTABILIZADA GRANULOMETRICAMENTE S/ MISTURA</v>
          </cell>
          <cell r="C33" t="str">
            <v>m³</v>
          </cell>
          <cell r="D33" t="str">
            <v>DNER-ES-301/97</v>
          </cell>
          <cell r="E33">
            <v>12.77</v>
          </cell>
          <cell r="F33">
            <v>4.57</v>
          </cell>
          <cell r="G33">
            <v>17.34</v>
          </cell>
          <cell r="H33" t="str">
            <v>Pavimentação</v>
          </cell>
        </row>
        <row r="34">
          <cell r="A34" t="str">
            <v>02.210.02</v>
          </cell>
          <cell r="B34" t="str">
            <v>BASE ESTABILIZADA GRANULOMETRICAMENTE COM MISTURA DE SOLO-AREIA NA PISTA</v>
          </cell>
          <cell r="C34" t="str">
            <v>m³</v>
          </cell>
          <cell r="D34" t="str">
            <v>DNER-ES-304/97</v>
          </cell>
          <cell r="E34">
            <v>20.92</v>
          </cell>
          <cell r="F34">
            <v>7.49</v>
          </cell>
          <cell r="G34">
            <v>28.410000000000004</v>
          </cell>
          <cell r="H34" t="str">
            <v>Pavimentação</v>
          </cell>
        </row>
        <row r="35">
          <cell r="A35" t="str">
            <v>02.300.00</v>
          </cell>
          <cell r="B35" t="str">
            <v>IMPRIMAÇÃO - EXECUÇÃO</v>
          </cell>
          <cell r="C35" t="str">
            <v>m²</v>
          </cell>
          <cell r="D35" t="str">
            <v>DNER-ES-306/97</v>
          </cell>
          <cell r="E35">
            <v>1.17</v>
          </cell>
          <cell r="F35">
            <v>0.42</v>
          </cell>
          <cell r="G35">
            <v>1.5899999999999999</v>
          </cell>
          <cell r="H35" t="str">
            <v>Pavimentação</v>
          </cell>
        </row>
        <row r="36">
          <cell r="A36" t="str">
            <v>02.500.01</v>
          </cell>
          <cell r="B36" t="str">
            <v>TRATAMENTO SUPERFICIAL SIMPLES COM EMULSÃO</v>
          </cell>
          <cell r="C36" t="str">
            <v>m²</v>
          </cell>
          <cell r="D36" t="str">
            <v>DNER-ES-309/97</v>
          </cell>
          <cell r="E36">
            <v>1.55</v>
          </cell>
          <cell r="F36">
            <v>0.55000000000000004</v>
          </cell>
          <cell r="G36">
            <v>2.1</v>
          </cell>
          <cell r="H36" t="str">
            <v>Pavimentação</v>
          </cell>
        </row>
        <row r="37">
          <cell r="A37" t="str">
            <v>02.501.01</v>
          </cell>
          <cell r="B37" t="str">
            <v>TRATAMENTO SUPERFICIAL DUPLO COM EMULSÃO</v>
          </cell>
          <cell r="C37" t="str">
            <v>m²</v>
          </cell>
          <cell r="D37" t="str">
            <v>DNER-ES-309/97</v>
          </cell>
          <cell r="E37">
            <v>3.64</v>
          </cell>
          <cell r="F37">
            <v>1.3</v>
          </cell>
          <cell r="G37">
            <v>4.9400000000000004</v>
          </cell>
          <cell r="H37" t="str">
            <v>Pavimentação</v>
          </cell>
        </row>
        <row r="38">
          <cell r="A38" t="str">
            <v>OBRAS DE ARTE ESPECIAIS</v>
          </cell>
        </row>
        <row r="39">
          <cell r="A39" t="str">
            <v>03.000.02</v>
          </cell>
          <cell r="B39" t="str">
            <v>ESCAVAÇÃO MANUAL DE CAVAS EM MAT. 1ª CATEGORIA</v>
          </cell>
          <cell r="C39" t="str">
            <v>m³</v>
          </cell>
          <cell r="D39" t="str">
            <v>DNER-ES 280/97</v>
          </cell>
          <cell r="E39">
            <v>12.57</v>
          </cell>
          <cell r="F39">
            <v>4.5</v>
          </cell>
          <cell r="G39">
            <v>17.07</v>
          </cell>
          <cell r="H39" t="str">
            <v>OAE</v>
          </cell>
        </row>
        <row r="40">
          <cell r="A40" t="str">
            <v>03.326.00</v>
          </cell>
          <cell r="B40" t="str">
            <v>CONCRETO FCK=20 MPA-CONTR. RAZ. USO GER.</v>
          </cell>
          <cell r="C40" t="str">
            <v>m³</v>
          </cell>
          <cell r="D40" t="str">
            <v>DNER-ES 230/97</v>
          </cell>
          <cell r="E40">
            <v>181.90999999999997</v>
          </cell>
          <cell r="F40">
            <v>65.12</v>
          </cell>
          <cell r="G40">
            <v>247.02999999999997</v>
          </cell>
          <cell r="H40" t="str">
            <v>OAE</v>
          </cell>
        </row>
        <row r="41">
          <cell r="A41" t="str">
            <v>03.353.00</v>
          </cell>
          <cell r="B41" t="str">
            <v>FORNECIMENTO, PREPARO E COLOCAÇÃO AÇO CA-50</v>
          </cell>
          <cell r="C41" t="str">
            <v>kg</v>
          </cell>
          <cell r="D41" t="str">
            <v>DNER-ES 231/97</v>
          </cell>
          <cell r="E41">
            <v>1.65</v>
          </cell>
          <cell r="F41">
            <v>0.59</v>
          </cell>
          <cell r="G41">
            <v>2.2399999999999998</v>
          </cell>
          <cell r="H41" t="str">
            <v>OAE</v>
          </cell>
        </row>
        <row r="42">
          <cell r="A42" t="str">
            <v>03.372.01</v>
          </cell>
          <cell r="B42" t="str">
            <v>FORMA DE MADEIRA PLASTIFICADA</v>
          </cell>
          <cell r="C42" t="str">
            <v>m²</v>
          </cell>
          <cell r="D42" t="str">
            <v>DNER-ES 233/97</v>
          </cell>
          <cell r="E42">
            <v>21.22</v>
          </cell>
          <cell r="F42">
            <v>7.6</v>
          </cell>
          <cell r="G42">
            <v>28.82</v>
          </cell>
          <cell r="H42" t="str">
            <v>OAE</v>
          </cell>
        </row>
        <row r="43">
          <cell r="A43" t="str">
            <v>03.510.00</v>
          </cell>
          <cell r="B43" t="str">
            <v>APARELHO DE APOIO EM NEOPRENE</v>
          </cell>
          <cell r="C43" t="str">
            <v>dm³</v>
          </cell>
          <cell r="D43" t="str">
            <v>DNER-ES 335/97</v>
          </cell>
          <cell r="E43">
            <v>79.240000000000009</v>
          </cell>
          <cell r="F43">
            <v>28.37</v>
          </cell>
          <cell r="G43">
            <v>107.61000000000001</v>
          </cell>
          <cell r="H43" t="str">
            <v>OAE</v>
          </cell>
        </row>
        <row r="44">
          <cell r="A44" t="str">
            <v>03.930.00</v>
          </cell>
          <cell r="B44" t="str">
            <v>JUNTA DE CANTONEIRA</v>
          </cell>
          <cell r="C44" t="str">
            <v>m</v>
          </cell>
          <cell r="D44" t="str">
            <v>DNER-ES 335/97</v>
          </cell>
          <cell r="E44">
            <v>22.94</v>
          </cell>
          <cell r="F44">
            <v>8.2100000000000009</v>
          </cell>
          <cell r="G44">
            <v>31.150000000000002</v>
          </cell>
          <cell r="H44" t="str">
            <v>OAE</v>
          </cell>
        </row>
        <row r="45">
          <cell r="A45" t="str">
            <v>03.939.01</v>
          </cell>
          <cell r="B45" t="str">
            <v>JUNTA DE PAVIMENTAÇÃO LONGITUDINAL E TRANSVERSAL</v>
          </cell>
          <cell r="C45" t="str">
            <v>m</v>
          </cell>
          <cell r="D45" t="str">
            <v>DNER-ES 335/97</v>
          </cell>
          <cell r="E45">
            <v>1.58</v>
          </cell>
          <cell r="F45">
            <v>0.56999999999999995</v>
          </cell>
          <cell r="G45">
            <v>2.15</v>
          </cell>
          <cell r="H45" t="str">
            <v>OAE</v>
          </cell>
        </row>
        <row r="46">
          <cell r="A46" t="str">
            <v>03.940.00</v>
          </cell>
          <cell r="B46" t="str">
            <v>APILOAMENTO MANUAL</v>
          </cell>
          <cell r="C46" t="str">
            <v>m³</v>
          </cell>
          <cell r="D46" t="str">
            <v>DNER-ES 282/97</v>
          </cell>
          <cell r="E46">
            <v>2.9</v>
          </cell>
          <cell r="F46">
            <v>1.04</v>
          </cell>
          <cell r="G46">
            <v>3.94</v>
          </cell>
          <cell r="H46" t="str">
            <v>OAE</v>
          </cell>
        </row>
        <row r="47">
          <cell r="A47" t="str">
            <v>03.959.01</v>
          </cell>
          <cell r="B47" t="str">
            <v>DESEMPENO E ACABAMENTO DE SUPERFÍCIE</v>
          </cell>
          <cell r="C47" t="str">
            <v>m²</v>
          </cell>
          <cell r="D47" t="str">
            <v>DNER-ES 335/97</v>
          </cell>
          <cell r="E47">
            <v>0.89</v>
          </cell>
          <cell r="F47">
            <v>0.32</v>
          </cell>
          <cell r="G47">
            <v>1.21</v>
          </cell>
          <cell r="H47" t="str">
            <v>OAE</v>
          </cell>
        </row>
        <row r="48">
          <cell r="A48" t="str">
            <v>03.991.01</v>
          </cell>
          <cell r="B48" t="str">
            <v>DRENO DE PVC D=75 MM</v>
          </cell>
          <cell r="C48" t="str">
            <v>unid.</v>
          </cell>
          <cell r="D48" t="str">
            <v>DNER-ES 335/97</v>
          </cell>
          <cell r="E48">
            <v>1.9899999999999998</v>
          </cell>
          <cell r="F48">
            <v>0.71</v>
          </cell>
          <cell r="G48">
            <v>2.6999999999999997</v>
          </cell>
          <cell r="H48" t="str">
            <v>OAE</v>
          </cell>
        </row>
        <row r="49">
          <cell r="A49" t="str">
            <v>03.993.01</v>
          </cell>
          <cell r="B49" t="str">
            <v>CRAVAÇÃO DE TRILHOS TR-37</v>
          </cell>
          <cell r="C49" t="str">
            <v>m</v>
          </cell>
          <cell r="D49" t="str">
            <v>DNER-ES 234/97</v>
          </cell>
          <cell r="E49">
            <v>200.70999999999998</v>
          </cell>
          <cell r="F49">
            <v>71.849999999999994</v>
          </cell>
          <cell r="G49">
            <v>272.55999999999995</v>
          </cell>
          <cell r="H49" t="str">
            <v>OAE</v>
          </cell>
        </row>
        <row r="50">
          <cell r="A50" t="str">
            <v>05.300.02</v>
          </cell>
          <cell r="B50" t="str">
            <v>ENROCAMENTO DE PEDRA JOGADA</v>
          </cell>
          <cell r="C50" t="str">
            <v>m³</v>
          </cell>
          <cell r="D50" t="str">
            <v>DNER-ES 335/97</v>
          </cell>
          <cell r="E50">
            <v>19.340000000000003</v>
          </cell>
          <cell r="F50">
            <v>6.92</v>
          </cell>
          <cell r="G50">
            <v>26.260000000000005</v>
          </cell>
          <cell r="H50" t="str">
            <v>OAE</v>
          </cell>
        </row>
        <row r="51">
          <cell r="A51" t="str">
            <v>05.999.05</v>
          </cell>
          <cell r="B51" t="str">
            <v>GROUT</v>
          </cell>
          <cell r="C51" t="str">
            <v>m²</v>
          </cell>
          <cell r="D51" t="str">
            <v>DNER-ES 335/97</v>
          </cell>
          <cell r="E51">
            <v>4037.63</v>
          </cell>
          <cell r="F51">
            <v>1445.47</v>
          </cell>
          <cell r="G51">
            <v>5483.1</v>
          </cell>
          <cell r="H51" t="str">
            <v>OAE</v>
          </cell>
        </row>
        <row r="52">
          <cell r="A52" t="str">
            <v>06.030.01</v>
          </cell>
          <cell r="B52" t="str">
            <v>BARREIRA DE SEGURANÇA DUPLA - DNER PRO 176/86</v>
          </cell>
          <cell r="C52" t="str">
            <v>m</v>
          </cell>
          <cell r="D52" t="str">
            <v>DNER-OAE-335/97</v>
          </cell>
          <cell r="E52">
            <v>101.49</v>
          </cell>
          <cell r="F52">
            <v>36.33</v>
          </cell>
          <cell r="G52">
            <v>137.82</v>
          </cell>
          <cell r="H52" t="str">
            <v>OAE</v>
          </cell>
        </row>
        <row r="53">
          <cell r="A53" t="str">
            <v>DRENAGEM</v>
          </cell>
        </row>
        <row r="54">
          <cell r="A54" t="str">
            <v>03.940.01</v>
          </cell>
          <cell r="B54" t="str">
            <v>REATERRO E COMPACTAÇÃO MANUAL DE BUEIROS</v>
          </cell>
          <cell r="C54" t="str">
            <v>m³</v>
          </cell>
          <cell r="D54" t="str">
            <v>DNER-ES 282/97</v>
          </cell>
          <cell r="E54">
            <v>2.9</v>
          </cell>
          <cell r="F54">
            <v>1.04</v>
          </cell>
          <cell r="G54">
            <v>3.94</v>
          </cell>
          <cell r="H54" t="str">
            <v>Drenagem</v>
          </cell>
        </row>
        <row r="55">
          <cell r="A55" t="str">
            <v>04.000.00</v>
          </cell>
          <cell r="B55" t="str">
            <v>ESCAVAÇÃO MANUAL EM MATERIAL DE 1ª CATEGORIA</v>
          </cell>
          <cell r="C55" t="str">
            <v>m³</v>
          </cell>
          <cell r="D55" t="str">
            <v>DNER-ES 280/97</v>
          </cell>
          <cell r="E55">
            <v>11.17</v>
          </cell>
          <cell r="F55">
            <v>4</v>
          </cell>
          <cell r="G55">
            <v>15.17</v>
          </cell>
          <cell r="H55" t="str">
            <v>Drenagem</v>
          </cell>
        </row>
        <row r="56">
          <cell r="A56" t="str">
            <v>04.001.00</v>
          </cell>
          <cell r="B56" t="str">
            <v>ESCAVAÇÃO MECÂNICA EM MAT. 1ª CATEGORIA</v>
          </cell>
          <cell r="C56" t="str">
            <v>m³</v>
          </cell>
          <cell r="D56" t="str">
            <v>DNER-ES 280/97</v>
          </cell>
          <cell r="E56">
            <v>1.45</v>
          </cell>
          <cell r="F56">
            <v>0.52</v>
          </cell>
          <cell r="G56">
            <v>1.97</v>
          </cell>
          <cell r="H56" t="str">
            <v>Drenagem</v>
          </cell>
        </row>
        <row r="57">
          <cell r="A57" t="str">
            <v>04.400.02</v>
          </cell>
          <cell r="B57" t="str">
            <v>VALETA DE PROT. DE CORTES C/ REVEST. VEG. - VPC 02</v>
          </cell>
          <cell r="C57" t="str">
            <v>m</v>
          </cell>
          <cell r="D57" t="str">
            <v>DNER-ES 288/97</v>
          </cell>
          <cell r="E57">
            <v>15.059999999999999</v>
          </cell>
          <cell r="F57">
            <v>5.39</v>
          </cell>
          <cell r="G57">
            <v>20.45</v>
          </cell>
          <cell r="H57" t="str">
            <v>Drenagem</v>
          </cell>
        </row>
        <row r="58">
          <cell r="A58" t="str">
            <v>04.400.04</v>
          </cell>
          <cell r="B58" t="str">
            <v>VALETA DE PROT. DE CORTES C/ REVEST. CONCR. - VPC 04</v>
          </cell>
          <cell r="C58" t="str">
            <v>m</v>
          </cell>
          <cell r="D58" t="str">
            <v>DNER-ES 288/97</v>
          </cell>
          <cell r="E58">
            <v>27.739999999999995</v>
          </cell>
          <cell r="F58">
            <v>9.93</v>
          </cell>
          <cell r="G58">
            <v>37.669999999999995</v>
          </cell>
          <cell r="H58" t="str">
            <v>Drenagem</v>
          </cell>
        </row>
        <row r="59">
          <cell r="A59" t="str">
            <v>04.401.02</v>
          </cell>
          <cell r="B59" t="str">
            <v>VALETA DE PROT. DE CORTES C/ REVEST. VEG. - VPA 02</v>
          </cell>
          <cell r="C59" t="str">
            <v>m</v>
          </cell>
          <cell r="D59" t="str">
            <v>DNER-ES 288/97</v>
          </cell>
          <cell r="E59">
            <v>15.76</v>
          </cell>
          <cell r="F59">
            <v>5.64</v>
          </cell>
          <cell r="G59">
            <v>21.4</v>
          </cell>
          <cell r="H59" t="str">
            <v>Drenagem</v>
          </cell>
        </row>
        <row r="60">
          <cell r="A60" t="str">
            <v>04.401.04</v>
          </cell>
          <cell r="B60" t="str">
            <v>VALETA DE PROT. DE CORTES C/ REVEST. CONCR. - VPA 04</v>
          </cell>
          <cell r="C60" t="str">
            <v>m</v>
          </cell>
          <cell r="D60" t="str">
            <v>DNER-ES 288/97</v>
          </cell>
          <cell r="E60">
            <v>26.939999999999998</v>
          </cell>
          <cell r="F60">
            <v>9.64</v>
          </cell>
          <cell r="G60">
            <v>36.58</v>
          </cell>
          <cell r="H60" t="str">
            <v>Drenagem</v>
          </cell>
        </row>
        <row r="61">
          <cell r="A61" t="str">
            <v>04.500.02</v>
          </cell>
          <cell r="B61" t="str">
            <v>DRENO LONGITUDINAL PROF. P/CORTE EM SOLO - DPS 02</v>
          </cell>
          <cell r="C61" t="str">
            <v>m</v>
          </cell>
          <cell r="D61" t="str">
            <v>DNER-ES 292/97</v>
          </cell>
          <cell r="E61">
            <v>32.58</v>
          </cell>
          <cell r="F61">
            <v>11.66</v>
          </cell>
          <cell r="G61">
            <v>44.239999999999995</v>
          </cell>
          <cell r="H61" t="str">
            <v>Drenagem</v>
          </cell>
        </row>
        <row r="62">
          <cell r="A62" t="str">
            <v>04.500.07</v>
          </cell>
          <cell r="B62" t="str">
            <v>DRENO LONGITUDINAL PROF. P/CORTE EM SOLO - DPS 07</v>
          </cell>
          <cell r="C62" t="str">
            <v>m</v>
          </cell>
          <cell r="D62" t="str">
            <v>DNER-ES 292/97</v>
          </cell>
          <cell r="E62">
            <v>63.339999999999996</v>
          </cell>
          <cell r="F62">
            <v>22.68</v>
          </cell>
          <cell r="G62">
            <v>86.02</v>
          </cell>
          <cell r="H62" t="str">
            <v>Drenagem</v>
          </cell>
        </row>
        <row r="63">
          <cell r="A63" t="str">
            <v>04.501.02</v>
          </cell>
          <cell r="B63" t="str">
            <v>DRENO LONGITUDINAL PROF. P/CORTE EM SOLO - DPR 02</v>
          </cell>
          <cell r="C63" t="str">
            <v>m</v>
          </cell>
          <cell r="D63" t="str">
            <v>DNER-ES 292/97</v>
          </cell>
          <cell r="E63">
            <v>26.15</v>
          </cell>
          <cell r="F63">
            <v>9.36</v>
          </cell>
          <cell r="G63">
            <v>35.51</v>
          </cell>
          <cell r="H63" t="str">
            <v>Drenagem</v>
          </cell>
        </row>
        <row r="64">
          <cell r="A64" t="str">
            <v>04.502.02</v>
          </cell>
          <cell r="B64" t="str">
            <v>BOCA DE SAÍDA P/DRENO LONGITUDINAL PROF. BSD 02</v>
          </cell>
          <cell r="C64" t="str">
            <v>m</v>
          </cell>
          <cell r="D64" t="str">
            <v>DNER-ES 292/97</v>
          </cell>
          <cell r="E64">
            <v>52.09</v>
          </cell>
          <cell r="F64">
            <v>18.649999999999999</v>
          </cell>
          <cell r="G64">
            <v>70.740000000000009</v>
          </cell>
          <cell r="H64" t="str">
            <v>Drenagem</v>
          </cell>
        </row>
        <row r="65">
          <cell r="A65" t="str">
            <v>04.900.02</v>
          </cell>
          <cell r="B65" t="str">
            <v>SARJETA TRIANGULAR DE CONCRETO - STC 02</v>
          </cell>
          <cell r="C65" t="str">
            <v>m</v>
          </cell>
          <cell r="D65" t="str">
            <v>DNER-ES 288/97</v>
          </cell>
          <cell r="E65">
            <v>18.75</v>
          </cell>
          <cell r="F65">
            <v>6.71</v>
          </cell>
          <cell r="G65">
            <v>25.46</v>
          </cell>
          <cell r="H65" t="str">
            <v>Drenagem</v>
          </cell>
        </row>
        <row r="66">
          <cell r="A66" t="str">
            <v>04.900.03</v>
          </cell>
          <cell r="B66" t="str">
            <v>SARJETA TRIANGULAR DE CONCRETO - STC 03</v>
          </cell>
          <cell r="C66" t="str">
            <v>m</v>
          </cell>
          <cell r="D66" t="str">
            <v>DNER-ES 288/97</v>
          </cell>
          <cell r="E66">
            <v>16.440000000000001</v>
          </cell>
          <cell r="F66">
            <v>5.89</v>
          </cell>
          <cell r="G66">
            <v>22.330000000000002</v>
          </cell>
          <cell r="H66" t="str">
            <v>Drenagem</v>
          </cell>
        </row>
        <row r="67">
          <cell r="A67" t="str">
            <v>04.900.04</v>
          </cell>
          <cell r="B67" t="str">
            <v>SARJETA TRIANGULAR DE CONCRETO - STC 04</v>
          </cell>
          <cell r="C67" t="str">
            <v>m</v>
          </cell>
          <cell r="D67" t="str">
            <v>DNER-ES 288/97</v>
          </cell>
          <cell r="E67">
            <v>13.419999999999996</v>
          </cell>
          <cell r="F67">
            <v>4.8</v>
          </cell>
          <cell r="G67">
            <v>18.219999999999995</v>
          </cell>
          <cell r="H67" t="str">
            <v>Drenagem</v>
          </cell>
        </row>
        <row r="68">
          <cell r="A68" t="str">
            <v>04.910.01</v>
          </cell>
          <cell r="B68" t="str">
            <v>MEIO-FIO DE CONCRETO - MFC 01</v>
          </cell>
          <cell r="C68" t="str">
            <v>m</v>
          </cell>
          <cell r="D68" t="str">
            <v>DNER-ES 290/97</v>
          </cell>
          <cell r="E68">
            <v>23.24</v>
          </cell>
          <cell r="F68">
            <v>8.32</v>
          </cell>
          <cell r="G68">
            <v>31.56</v>
          </cell>
          <cell r="H68" t="str">
            <v>Drenagem</v>
          </cell>
        </row>
        <row r="69">
          <cell r="A69" t="str">
            <v>04.910.05</v>
          </cell>
          <cell r="B69" t="str">
            <v>MEIO-FIO DE CONCRETO - MFC 05</v>
          </cell>
          <cell r="C69" t="str">
            <v>m</v>
          </cell>
          <cell r="D69" t="str">
            <v>DNER-ES 290/97</v>
          </cell>
          <cell r="E69">
            <v>13.26</v>
          </cell>
          <cell r="F69">
            <v>4.75</v>
          </cell>
          <cell r="G69">
            <v>18.009999999999998</v>
          </cell>
          <cell r="H69" t="str">
            <v>Drenagem</v>
          </cell>
        </row>
        <row r="70">
          <cell r="A70" t="str">
            <v>04.940.02</v>
          </cell>
          <cell r="B70" t="str">
            <v>DESCIDA D'ÁGUA TIPO RAP. - CANAL RET. ARM. - DAR 02</v>
          </cell>
          <cell r="C70" t="str">
            <v>m</v>
          </cell>
          <cell r="D70" t="str">
            <v>DNER-ES-291/97</v>
          </cell>
          <cell r="E70">
            <v>31.25</v>
          </cell>
          <cell r="F70">
            <v>11.19</v>
          </cell>
          <cell r="G70">
            <v>42.44</v>
          </cell>
          <cell r="H70" t="str">
            <v>Drenagem</v>
          </cell>
        </row>
        <row r="71">
          <cell r="A71" t="str">
            <v>04.940.03</v>
          </cell>
          <cell r="B71" t="str">
            <v>DESCIDA D'ÁGUA TIPO RAP. - CANAL RET. ARM. - DAR 03</v>
          </cell>
          <cell r="C71" t="str">
            <v>m</v>
          </cell>
          <cell r="D71" t="str">
            <v>DNER-ES-291/97</v>
          </cell>
          <cell r="E71">
            <v>39.39</v>
          </cell>
          <cell r="F71">
            <v>14.1</v>
          </cell>
          <cell r="G71">
            <v>53.49</v>
          </cell>
          <cell r="H71" t="str">
            <v>Drenagem</v>
          </cell>
        </row>
        <row r="72">
          <cell r="A72" t="str">
            <v>04.941.01</v>
          </cell>
          <cell r="B72" t="str">
            <v>DESCIDA D'ÁGUA TIPO RAP. - CANAL RET. ARM. - DAD 01</v>
          </cell>
          <cell r="C72" t="str">
            <v>m</v>
          </cell>
          <cell r="D72" t="str">
            <v>DNER-ES-291/97</v>
          </cell>
          <cell r="E72">
            <v>39.839999999999996</v>
          </cell>
          <cell r="F72">
            <v>14.26</v>
          </cell>
          <cell r="G72">
            <v>54.099999999999994</v>
          </cell>
          <cell r="H72" t="str">
            <v>Drenagem</v>
          </cell>
        </row>
        <row r="73">
          <cell r="A73" t="str">
            <v>04.941.02</v>
          </cell>
          <cell r="B73" t="str">
            <v>DESCIDA D'ÁGUA TIPO RAP. - CANAL RET. ARM. - DAD 02</v>
          </cell>
          <cell r="C73" t="str">
            <v>m</v>
          </cell>
          <cell r="D73" t="str">
            <v>DNER-ES-291/97</v>
          </cell>
          <cell r="E73">
            <v>50.64</v>
          </cell>
          <cell r="F73">
            <v>18.13</v>
          </cell>
          <cell r="G73">
            <v>68.77</v>
          </cell>
          <cell r="H73" t="str">
            <v>Drenagem</v>
          </cell>
        </row>
        <row r="74">
          <cell r="A74" t="str">
            <v>04.941.08</v>
          </cell>
          <cell r="B74" t="str">
            <v>DESCIDA D'ÁGUA TIPO RAP. - CANAL RET. ARM. - DAD 08</v>
          </cell>
          <cell r="C74" t="str">
            <v>m</v>
          </cell>
          <cell r="D74" t="str">
            <v>DNER-ES-291/97</v>
          </cell>
          <cell r="E74">
            <v>185.12999999999997</v>
          </cell>
          <cell r="F74">
            <v>66.28</v>
          </cell>
          <cell r="G74">
            <v>251.40999999999997</v>
          </cell>
          <cell r="H74" t="str">
            <v>Drenagem</v>
          </cell>
        </row>
        <row r="75">
          <cell r="A75" t="str">
            <v>04.942.01</v>
          </cell>
          <cell r="B75" t="str">
            <v>ENTRADA D'ÁGUA - EDA 01</v>
          </cell>
          <cell r="C75" t="str">
            <v>unid.</v>
          </cell>
          <cell r="D75" t="str">
            <v>DNER-ES-291/97</v>
          </cell>
          <cell r="E75">
            <v>19.73</v>
          </cell>
          <cell r="F75">
            <v>7.06</v>
          </cell>
          <cell r="G75">
            <v>26.79</v>
          </cell>
          <cell r="H75" t="str">
            <v>Drenagem</v>
          </cell>
        </row>
        <row r="76">
          <cell r="A76" t="str">
            <v>04.942.02</v>
          </cell>
          <cell r="B76" t="str">
            <v>ENTRADA D'ÁGUA - EDA 02</v>
          </cell>
          <cell r="C76" t="str">
            <v>unid.</v>
          </cell>
          <cell r="D76" t="str">
            <v>DNER-ES-291/97</v>
          </cell>
          <cell r="E76">
            <v>24.37</v>
          </cell>
          <cell r="F76">
            <v>8.7200000000000006</v>
          </cell>
          <cell r="G76">
            <v>33.090000000000003</v>
          </cell>
          <cell r="H76" t="str">
            <v>Drenagem</v>
          </cell>
        </row>
        <row r="77">
          <cell r="A77" t="str">
            <v>04.950.01</v>
          </cell>
          <cell r="B77" t="str">
            <v>DISSIPADOR DE ENERGIA - DES 01</v>
          </cell>
          <cell r="C77" t="str">
            <v>unid.</v>
          </cell>
          <cell r="D77" t="str">
            <v>DNER-ES 283/97</v>
          </cell>
          <cell r="E77">
            <v>75.260000000000005</v>
          </cell>
          <cell r="F77">
            <v>26.94</v>
          </cell>
          <cell r="G77">
            <v>102.2</v>
          </cell>
          <cell r="H77" t="str">
            <v>Drenagem</v>
          </cell>
        </row>
        <row r="78">
          <cell r="A78" t="str">
            <v>04.950.21</v>
          </cell>
          <cell r="B78" t="str">
            <v>DISSIPADOR DE ENERGIA - DEB 01</v>
          </cell>
          <cell r="C78" t="str">
            <v>unid.</v>
          </cell>
          <cell r="D78" t="str">
            <v>DNER-ES 283/97</v>
          </cell>
          <cell r="E78">
            <v>97.81</v>
          </cell>
          <cell r="F78">
            <v>35.020000000000003</v>
          </cell>
          <cell r="G78">
            <v>132.83000000000001</v>
          </cell>
          <cell r="H78" t="str">
            <v>Drenagem</v>
          </cell>
        </row>
        <row r="79">
          <cell r="A79" t="str">
            <v>04.950.24</v>
          </cell>
          <cell r="B79" t="str">
            <v>DISSIPADOR DE ENERGIA - DEB 04</v>
          </cell>
          <cell r="C79" t="str">
            <v>unid.</v>
          </cell>
          <cell r="D79" t="str">
            <v>DNER-ES 283/97</v>
          </cell>
          <cell r="E79">
            <v>747</v>
          </cell>
          <cell r="F79">
            <v>267.43</v>
          </cell>
          <cell r="G79">
            <v>1014.4300000000001</v>
          </cell>
          <cell r="H79" t="str">
            <v>Drenagem</v>
          </cell>
        </row>
        <row r="80">
          <cell r="A80" t="str">
            <v>04.950.51</v>
          </cell>
          <cell r="B80" t="str">
            <v>DISSIPADOR DE ENERGIA - DED 01</v>
          </cell>
          <cell r="C80" t="str">
            <v>unid.</v>
          </cell>
          <cell r="D80" t="str">
            <v>DNER-ES 283/97</v>
          </cell>
          <cell r="E80">
            <v>97.839999999999989</v>
          </cell>
          <cell r="F80">
            <v>35.03</v>
          </cell>
          <cell r="G80">
            <v>132.87</v>
          </cell>
          <cell r="H80" t="str">
            <v>Drenagem</v>
          </cell>
        </row>
        <row r="81">
          <cell r="A81" t="str">
            <v>OBRAS DE ARTE CORRENTE</v>
          </cell>
        </row>
        <row r="82">
          <cell r="A82" t="str">
            <v>04.100.03</v>
          </cell>
          <cell r="B82" t="str">
            <v>CORPO BUEIRO SIMPLES TUBULAR DE CONCRETO D=1,00 M</v>
          </cell>
          <cell r="C82" t="str">
            <v>m</v>
          </cell>
          <cell r="D82" t="str">
            <v>DNER-ES-284/97</v>
          </cell>
          <cell r="E82">
            <v>308.68</v>
          </cell>
          <cell r="F82">
            <v>110.51</v>
          </cell>
          <cell r="G82">
            <v>419.19</v>
          </cell>
          <cell r="H82" t="str">
            <v>OAC</v>
          </cell>
        </row>
        <row r="83">
          <cell r="A83" t="str">
            <v>04.101.03</v>
          </cell>
          <cell r="B83" t="str">
            <v>BOCA BUEIRO SIMPLES SIMP. TUB. DE CONC. D=1,00 M NORMAL</v>
          </cell>
          <cell r="C83" t="str">
            <v>m</v>
          </cell>
          <cell r="D83" t="str">
            <v>DNER-ES-284/97</v>
          </cell>
          <cell r="E83">
            <v>846.96</v>
          </cell>
          <cell r="F83">
            <v>303.20999999999998</v>
          </cell>
          <cell r="G83">
            <v>1150.17</v>
          </cell>
          <cell r="H83" t="str">
            <v>OAC</v>
          </cell>
        </row>
        <row r="84">
          <cell r="A84" t="str">
            <v>04.200.07</v>
          </cell>
          <cell r="B84" t="str">
            <v>CORPO DE BSCC 2,5 x 2,50 M ALT. 1,00 a 2,50 M</v>
          </cell>
          <cell r="C84" t="str">
            <v>m</v>
          </cell>
          <cell r="D84" t="str">
            <v>DNER-ES-286/97</v>
          </cell>
          <cell r="E84">
            <v>837.61000000000013</v>
          </cell>
          <cell r="F84">
            <v>299.86</v>
          </cell>
          <cell r="G84">
            <v>1137.4700000000003</v>
          </cell>
          <cell r="H84" t="str">
            <v>OAC</v>
          </cell>
        </row>
        <row r="85">
          <cell r="A85" t="str">
            <v>04.200.12</v>
          </cell>
          <cell r="B85" t="str">
            <v>CORPO DE BSCC 3,00 x 3,00 m ALT. 2,50 a 5,00 M</v>
          </cell>
          <cell r="C85" t="str">
            <v>m</v>
          </cell>
          <cell r="D85" t="str">
            <v>DNER-ES-286/97</v>
          </cell>
          <cell r="E85">
            <v>1403.6200000000001</v>
          </cell>
          <cell r="F85">
            <v>502.5</v>
          </cell>
          <cell r="G85">
            <v>1906.1200000000001</v>
          </cell>
          <cell r="H85" t="str">
            <v>OAC</v>
          </cell>
        </row>
        <row r="86">
          <cell r="A86" t="str">
            <v>04.200.20</v>
          </cell>
          <cell r="B86" t="str">
            <v>CORPO DE BSCC 3,00 x 3,00 M ALT. 7,50 a 10,00 M</v>
          </cell>
          <cell r="C86" t="str">
            <v>m</v>
          </cell>
          <cell r="D86" t="str">
            <v>DNER-ES-286/97</v>
          </cell>
          <cell r="E86">
            <v>1685.22</v>
          </cell>
          <cell r="F86">
            <v>603.30999999999995</v>
          </cell>
          <cell r="G86">
            <v>2288.5299999999997</v>
          </cell>
          <cell r="H86" t="str">
            <v>OAC</v>
          </cell>
        </row>
        <row r="87">
          <cell r="A87" t="str">
            <v>04.200.24</v>
          </cell>
          <cell r="B87" t="str">
            <v>CORPO DE BSCC 3,00 x 3,00 M ALT. 10,00 a 12,50 M</v>
          </cell>
          <cell r="C87" t="str">
            <v>m</v>
          </cell>
          <cell r="D87" t="str">
            <v>DNER-ES-286/97</v>
          </cell>
          <cell r="E87">
            <v>1782.7500000000002</v>
          </cell>
          <cell r="F87">
            <v>638.22</v>
          </cell>
          <cell r="G87">
            <v>2420.9700000000003</v>
          </cell>
          <cell r="H87" t="str">
            <v>OAC</v>
          </cell>
        </row>
        <row r="88">
          <cell r="A88" t="str">
            <v>04.200.26</v>
          </cell>
          <cell r="B88" t="str">
            <v>CORPO DE BSCC 2,00 x 2,00 M ALT. 12,50 a 15,00 M</v>
          </cell>
          <cell r="C88" t="str">
            <v>m</v>
          </cell>
          <cell r="D88" t="str">
            <v>DNER-ES-286/97</v>
          </cell>
          <cell r="E88">
            <v>936.76</v>
          </cell>
          <cell r="F88">
            <v>335.36</v>
          </cell>
          <cell r="G88">
            <v>1272.1199999999999</v>
          </cell>
          <cell r="H88" t="str">
            <v>OAC</v>
          </cell>
        </row>
        <row r="89">
          <cell r="A89" t="str">
            <v>04.200.27</v>
          </cell>
          <cell r="B89" t="str">
            <v>CORPO DE BSCC 2,5 x 2,50 M ALT. 12,50 a 15,00 M</v>
          </cell>
          <cell r="C89" t="str">
            <v>m</v>
          </cell>
          <cell r="D89" t="str">
            <v>DNER-ES-286/97</v>
          </cell>
          <cell r="E89">
            <v>1478.06</v>
          </cell>
          <cell r="F89">
            <v>529.15</v>
          </cell>
          <cell r="G89">
            <v>2007.21</v>
          </cell>
          <cell r="H89" t="str">
            <v>OAC</v>
          </cell>
        </row>
        <row r="90">
          <cell r="A90" t="str">
            <v>04.201.02</v>
          </cell>
          <cell r="B90" t="str">
            <v>BOCA DE BSCC 2,00 x 2,00 M NORMAL</v>
          </cell>
          <cell r="C90" t="str">
            <v>unid.</v>
          </cell>
          <cell r="D90" t="str">
            <v>DNER-ES-286/97</v>
          </cell>
          <cell r="E90">
            <v>4338.92</v>
          </cell>
          <cell r="F90">
            <v>1553.33</v>
          </cell>
          <cell r="G90">
            <v>5892.25</v>
          </cell>
          <cell r="H90" t="str">
            <v>OAC</v>
          </cell>
        </row>
        <row r="91">
          <cell r="A91" t="str">
            <v>04.201.03</v>
          </cell>
          <cell r="B91" t="str">
            <v>BOCA DE BSCC 2,50 x 2,50 M NORMAL</v>
          </cell>
          <cell r="C91" t="str">
            <v>unid.</v>
          </cell>
          <cell r="D91" t="str">
            <v>DNER-ES-286/97</v>
          </cell>
          <cell r="E91">
            <v>5863.87</v>
          </cell>
          <cell r="F91">
            <v>2099.27</v>
          </cell>
          <cell r="G91">
            <v>7963.1399999999994</v>
          </cell>
          <cell r="H91" t="str">
            <v>OAC</v>
          </cell>
        </row>
        <row r="92">
          <cell r="A92" t="str">
            <v>04.201.04</v>
          </cell>
          <cell r="B92" t="str">
            <v>BOCA DE BSCC 3,00 x 3,00 M NORMAL</v>
          </cell>
          <cell r="C92" t="str">
            <v>unid.</v>
          </cell>
          <cell r="D92" t="str">
            <v>DNER-ES-286/97</v>
          </cell>
          <cell r="E92">
            <v>8305.1099999999988</v>
          </cell>
          <cell r="F92">
            <v>2973.23</v>
          </cell>
          <cell r="G92">
            <v>11278.339999999998</v>
          </cell>
          <cell r="H92" t="str">
            <v>OAC</v>
          </cell>
        </row>
        <row r="93">
          <cell r="A93" t="str">
            <v>04.210.23</v>
          </cell>
          <cell r="B93" t="str">
            <v>CORPO DE BDCC 2,50 x 2,50 M ALT. 10,00 a 12,50 M</v>
          </cell>
          <cell r="C93" t="str">
            <v>m</v>
          </cell>
          <cell r="D93" t="str">
            <v>DNER-ES-286/97</v>
          </cell>
          <cell r="E93">
            <v>1993.81</v>
          </cell>
          <cell r="F93">
            <v>713.78</v>
          </cell>
          <cell r="G93">
            <v>2707.59</v>
          </cell>
          <cell r="H93" t="str">
            <v>OAC</v>
          </cell>
        </row>
        <row r="94">
          <cell r="A94" t="str">
            <v>04.211.03</v>
          </cell>
          <cell r="B94" t="str">
            <v>BOCA DE BSCC 2,50 x 2,50 M NORMAL</v>
          </cell>
          <cell r="C94" t="str">
            <v>unid.</v>
          </cell>
          <cell r="D94" t="str">
            <v>DNER-ES-286/97</v>
          </cell>
          <cell r="E94">
            <v>7007.13</v>
          </cell>
          <cell r="F94">
            <v>2508.5500000000002</v>
          </cell>
          <cell r="G94">
            <v>9515.68</v>
          </cell>
          <cell r="H94" t="str">
            <v>OAC</v>
          </cell>
        </row>
        <row r="95">
          <cell r="A95" t="str">
            <v>04.220.09</v>
          </cell>
          <cell r="B95" t="str">
            <v>CORPO DE BTCC 1,50 x 1,50 M ALT. 2,50 a 5,00 M</v>
          </cell>
          <cell r="C95" t="str">
            <v>m</v>
          </cell>
          <cell r="D95" t="str">
            <v>DNER-ES-286/97</v>
          </cell>
          <cell r="E95">
            <v>1047.06</v>
          </cell>
          <cell r="F95">
            <v>374.85</v>
          </cell>
          <cell r="G95">
            <v>1421.9099999999999</v>
          </cell>
          <cell r="H95" t="str">
            <v>OAC</v>
          </cell>
        </row>
        <row r="96">
          <cell r="A96" t="str">
            <v>04.220.11</v>
          </cell>
          <cell r="B96" t="str">
            <v>CORPO DE BTCC 2,50 x 2,50 M ALT. 2,50 a 5,00 M</v>
          </cell>
          <cell r="C96" t="str">
            <v>m</v>
          </cell>
          <cell r="D96" t="str">
            <v>DNER-ES-286/97</v>
          </cell>
          <cell r="E96">
            <v>2132.37</v>
          </cell>
          <cell r="F96">
            <v>763.39</v>
          </cell>
          <cell r="G96">
            <v>2895.7599999999998</v>
          </cell>
          <cell r="H96" t="str">
            <v>OAC</v>
          </cell>
        </row>
        <row r="97">
          <cell r="A97" t="str">
            <v>04.220.20</v>
          </cell>
          <cell r="B97" t="str">
            <v>CORPO DE BTCC 3,00 x 3,00 M ALT. 7,50 a 10,00 M</v>
          </cell>
          <cell r="C97" t="str">
            <v>m</v>
          </cell>
          <cell r="D97" t="str">
            <v>DNER-ES-286/97</v>
          </cell>
          <cell r="E97">
            <v>3681.4599999999996</v>
          </cell>
          <cell r="F97">
            <v>1317.96</v>
          </cell>
          <cell r="G97">
            <v>4999.42</v>
          </cell>
          <cell r="H97" t="str">
            <v>OAC</v>
          </cell>
        </row>
        <row r="98">
          <cell r="A98" t="str">
            <v>04.220.28</v>
          </cell>
          <cell r="B98" t="str">
            <v>CORPO DE BTCC 3,00 x 3,00 M ALT. 12,50 a 15,00 M</v>
          </cell>
          <cell r="C98" t="str">
            <v>m</v>
          </cell>
          <cell r="D98" t="str">
            <v>DNER-ES-286/97</v>
          </cell>
          <cell r="E98">
            <v>4085.29</v>
          </cell>
          <cell r="F98">
            <v>1462.53</v>
          </cell>
          <cell r="G98">
            <v>5547.82</v>
          </cell>
          <cell r="H98" t="str">
            <v>OAC</v>
          </cell>
        </row>
        <row r="99">
          <cell r="A99" t="str">
            <v>04.221.01</v>
          </cell>
          <cell r="B99" t="str">
            <v>BOCA DE BSCC 1,50 x 1,50 M NORMAL</v>
          </cell>
          <cell r="C99" t="str">
            <v>unid.</v>
          </cell>
          <cell r="D99" t="str">
            <v>DNER-ES-286/97</v>
          </cell>
          <cell r="E99">
            <v>4032.1099999999997</v>
          </cell>
          <cell r="F99">
            <v>1443.5</v>
          </cell>
          <cell r="G99">
            <v>5475.61</v>
          </cell>
          <cell r="H99" t="str">
            <v>OAC</v>
          </cell>
        </row>
        <row r="100">
          <cell r="A100" t="str">
            <v>04.221.03</v>
          </cell>
          <cell r="B100" t="str">
            <v>BOCA DE BSCC 2,50 x 2,50 M NORMAL</v>
          </cell>
          <cell r="C100" t="str">
            <v>unid.</v>
          </cell>
          <cell r="D100" t="str">
            <v>DNER-ES-286/97</v>
          </cell>
          <cell r="E100">
            <v>8611.75</v>
          </cell>
          <cell r="F100">
            <v>3083.01</v>
          </cell>
          <cell r="G100">
            <v>11694.76</v>
          </cell>
          <cell r="H100" t="str">
            <v>OAC</v>
          </cell>
        </row>
        <row r="101">
          <cell r="A101" t="str">
            <v>04.221.04</v>
          </cell>
          <cell r="B101" t="str">
            <v>BOCA DE BSCC 3,00 x 3,00 M NORMAL</v>
          </cell>
          <cell r="C101" t="str">
            <v>unid.</v>
          </cell>
          <cell r="D101" t="str">
            <v>DNER-ES-286/97</v>
          </cell>
          <cell r="E101">
            <v>12159.140000000001</v>
          </cell>
          <cell r="F101">
            <v>4352.97</v>
          </cell>
          <cell r="G101">
            <v>16512.11</v>
          </cell>
          <cell r="H101" t="str">
            <v>OAC</v>
          </cell>
        </row>
        <row r="102">
          <cell r="A102" t="str">
            <v>04.930.03</v>
          </cell>
          <cell r="B102" t="str">
            <v>CAIXA COLETORA DE SARJETA - CCS 03</v>
          </cell>
          <cell r="C102" t="str">
            <v>unid.</v>
          </cell>
          <cell r="D102" t="str">
            <v>DNER-ES-287/97</v>
          </cell>
          <cell r="E102">
            <v>546.06999999999994</v>
          </cell>
          <cell r="F102">
            <v>195.49</v>
          </cell>
          <cell r="G102">
            <v>741.56</v>
          </cell>
          <cell r="H102" t="str">
            <v>OAC</v>
          </cell>
        </row>
        <row r="103">
          <cell r="A103" t="str">
            <v>04.931.03</v>
          </cell>
          <cell r="B103" t="str">
            <v>CAIXA COLETORA DE TALVEGUE - CCT 03</v>
          </cell>
          <cell r="C103" t="str">
            <v>unid.</v>
          </cell>
          <cell r="D103" t="str">
            <v>DNER-ES-287/97</v>
          </cell>
          <cell r="E103">
            <v>557.82999999999993</v>
          </cell>
          <cell r="F103">
            <v>199.7</v>
          </cell>
          <cell r="G103">
            <v>757.53</v>
          </cell>
          <cell r="H103" t="str">
            <v>OAC</v>
          </cell>
        </row>
        <row r="104">
          <cell r="A104" t="str">
            <v>OBRAS COMPLEMENTARES</v>
          </cell>
        </row>
        <row r="105">
          <cell r="A105" t="str">
            <v>05.300.02</v>
          </cell>
          <cell r="B105" t="str">
            <v>ENROCAMENTO DE PEDRA JOGADA</v>
          </cell>
          <cell r="C105" t="str">
            <v>m³</v>
          </cell>
          <cell r="D105" t="str">
            <v>DNER-ES-292/97</v>
          </cell>
          <cell r="E105">
            <v>19.340000000000003</v>
          </cell>
          <cell r="F105">
            <v>6.92</v>
          </cell>
          <cell r="G105">
            <v>26.260000000000005</v>
          </cell>
          <cell r="H105" t="str">
            <v>Obras Comp.</v>
          </cell>
        </row>
        <row r="106">
          <cell r="A106" t="str">
            <v>05.301.00</v>
          </cell>
          <cell r="B106" t="str">
            <v>ALVENARIA DE PEDRA ARGAMASSADA</v>
          </cell>
          <cell r="C106" t="str">
            <v>m³</v>
          </cell>
          <cell r="D106" t="str">
            <v>DNER-ES-292/97</v>
          </cell>
          <cell r="E106">
            <v>84.77</v>
          </cell>
          <cell r="F106">
            <v>30.35</v>
          </cell>
          <cell r="G106">
            <v>115.12</v>
          </cell>
          <cell r="H106" t="str">
            <v>Obras Comp.</v>
          </cell>
        </row>
        <row r="107">
          <cell r="A107" t="str">
            <v>05.999.04</v>
          </cell>
          <cell r="B107" t="str">
            <v>MURO DE ARRIMO EM GABIÕES</v>
          </cell>
          <cell r="C107" t="str">
            <v>m³</v>
          </cell>
          <cell r="D107" t="str">
            <v>DNER-ES-343/97</v>
          </cell>
          <cell r="E107">
            <v>87.039999999999992</v>
          </cell>
          <cell r="F107">
            <v>31.16</v>
          </cell>
          <cell r="G107">
            <v>118.19999999999999</v>
          </cell>
          <cell r="H107" t="str">
            <v>Obras Comp.</v>
          </cell>
        </row>
        <row r="108">
          <cell r="A108" t="str">
            <v>06.400.01</v>
          </cell>
          <cell r="B108" t="str">
            <v>CERCA DE ARAME FARPADO COM MOURÃO DE CONCRETO</v>
          </cell>
          <cell r="C108" t="str">
            <v>m</v>
          </cell>
          <cell r="D108" t="str">
            <v>DNER-ES-338/97</v>
          </cell>
          <cell r="E108">
            <v>4.8599999999999994</v>
          </cell>
          <cell r="F108">
            <v>1.74</v>
          </cell>
          <cell r="G108">
            <v>6.6</v>
          </cell>
          <cell r="H108" t="str">
            <v>Obras Comp.</v>
          </cell>
        </row>
        <row r="109">
          <cell r="A109" t="str">
            <v>SINALIZAÇÃO</v>
          </cell>
        </row>
        <row r="110">
          <cell r="A110" t="str">
            <v>06.010.01</v>
          </cell>
          <cell r="B110" t="str">
            <v>DEFENSA SEMI-MALEÁVEL SIMPLES (FORN./IMPL.)</v>
          </cell>
          <cell r="C110" t="str">
            <v>m</v>
          </cell>
          <cell r="D110" t="str">
            <v>DNER-ES-144/97</v>
          </cell>
          <cell r="E110">
            <v>90.28</v>
          </cell>
          <cell r="F110">
            <v>32.32</v>
          </cell>
          <cell r="G110">
            <v>122.6</v>
          </cell>
          <cell r="H110" t="str">
            <v>Sinalização</v>
          </cell>
        </row>
        <row r="111">
          <cell r="A111" t="str">
            <v>06.110.01</v>
          </cell>
          <cell r="B111" t="str">
            <v>PINTURA DE FAIXA COM TERMOPLÁSTICO - 3 ANOS</v>
          </cell>
          <cell r="C111" t="str">
            <v>m²</v>
          </cell>
          <cell r="D111" t="str">
            <v>DNER-ES-339/97</v>
          </cell>
          <cell r="E111">
            <v>14.79</v>
          </cell>
          <cell r="F111">
            <v>5.29</v>
          </cell>
          <cell r="G111">
            <v>20.079999999999998</v>
          </cell>
          <cell r="H111" t="str">
            <v>Sinalização</v>
          </cell>
        </row>
        <row r="112">
          <cell r="A112" t="str">
            <v>06.110.02</v>
          </cell>
          <cell r="B112" t="str">
            <v>PINTURA DE SETAS E ZEBRADOS COM TERMOPLÁSTICO</v>
          </cell>
          <cell r="C112" t="str">
            <v>m²</v>
          </cell>
          <cell r="D112" t="str">
            <v>DNER-ES-339/97</v>
          </cell>
          <cell r="E112">
            <v>18.03</v>
          </cell>
          <cell r="F112">
            <v>6.45</v>
          </cell>
          <cell r="G112">
            <v>24.48</v>
          </cell>
          <cell r="H112" t="str">
            <v>Sinalização</v>
          </cell>
        </row>
        <row r="113">
          <cell r="A113" t="str">
            <v>06.120.01</v>
          </cell>
          <cell r="B113" t="str">
            <v>TACHA REFLETIVA MONODIRECIONAL (FORN./COLOC.)</v>
          </cell>
          <cell r="C113" t="str">
            <v>m²</v>
          </cell>
          <cell r="D113" t="str">
            <v>DNER-ES-339/97</v>
          </cell>
          <cell r="E113">
            <v>7.67</v>
          </cell>
          <cell r="F113">
            <v>2.75</v>
          </cell>
          <cell r="G113">
            <v>10.42</v>
          </cell>
          <cell r="H113" t="str">
            <v>Sinalização</v>
          </cell>
        </row>
        <row r="114">
          <cell r="A114" t="str">
            <v>06.121.01</v>
          </cell>
          <cell r="B114" t="str">
            <v>TACHA REFLETIVA BIDIRECIONAL (FORN./COLOC.)</v>
          </cell>
          <cell r="C114" t="str">
            <v>m²</v>
          </cell>
          <cell r="D114" t="str">
            <v>DNER-ES-339/97</v>
          </cell>
          <cell r="E114">
            <v>8.5400000000000009</v>
          </cell>
          <cell r="F114">
            <v>3.06</v>
          </cell>
          <cell r="G114">
            <v>11.600000000000001</v>
          </cell>
          <cell r="H114" t="str">
            <v>Sinalização</v>
          </cell>
        </row>
        <row r="115">
          <cell r="A115" t="str">
            <v>06.200.02</v>
          </cell>
          <cell r="B115" t="str">
            <v>PLACA DE SINALIZAÇÃO TOTALMENTE REFLETIVA</v>
          </cell>
          <cell r="C115" t="str">
            <v>m²</v>
          </cell>
          <cell r="D115" t="str">
            <v>DNER-ES-340/97</v>
          </cell>
          <cell r="E115">
            <v>136.58000000000001</v>
          </cell>
          <cell r="F115">
            <v>48.9</v>
          </cell>
          <cell r="G115">
            <v>185.48000000000002</v>
          </cell>
          <cell r="H115" t="str">
            <v>Sinalização</v>
          </cell>
        </row>
        <row r="116">
          <cell r="A116" t="str">
            <v>06.230.01</v>
          </cell>
          <cell r="B116" t="str">
            <v>BALIZADOR BIDIRECIONAL</v>
          </cell>
          <cell r="C116" t="str">
            <v>unid.</v>
          </cell>
          <cell r="D116" t="str">
            <v>DNER-ES-340/97</v>
          </cell>
          <cell r="E116">
            <v>7.2</v>
          </cell>
          <cell r="F116">
            <v>2.58</v>
          </cell>
          <cell r="G116">
            <v>9.7800000000000011</v>
          </cell>
          <cell r="H116" t="str">
            <v>Sinalização</v>
          </cell>
        </row>
        <row r="117">
          <cell r="A117" t="str">
            <v>MEIO AMBIENTE</v>
          </cell>
        </row>
        <row r="118">
          <cell r="A118" t="str">
            <v>05.100.00</v>
          </cell>
          <cell r="B118" t="str">
            <v>ENLEIVAMENTO</v>
          </cell>
          <cell r="C118" t="str">
            <v>m²</v>
          </cell>
          <cell r="D118" t="str">
            <v>DNER-ES-341/97</v>
          </cell>
          <cell r="E118">
            <v>1.3599999999999999</v>
          </cell>
          <cell r="F118">
            <v>0.49</v>
          </cell>
          <cell r="G118">
            <v>1.8499999999999999</v>
          </cell>
          <cell r="H118" t="str">
            <v>Obras Comp.</v>
          </cell>
        </row>
        <row r="119">
          <cell r="A119" t="str">
            <v>05.101.00</v>
          </cell>
          <cell r="B119" t="str">
            <v>SEMEADURA MANUAL</v>
          </cell>
          <cell r="C119" t="str">
            <v>m²</v>
          </cell>
          <cell r="D119" t="str">
            <v>DNER-ES-341/97</v>
          </cell>
          <cell r="E119">
            <v>0.51</v>
          </cell>
          <cell r="F119">
            <v>0.18</v>
          </cell>
          <cell r="G119">
            <v>0.69</v>
          </cell>
          <cell r="H119" t="str">
            <v>Obras Comp.</v>
          </cell>
        </row>
        <row r="120">
          <cell r="A120" t="str">
            <v>05.102.00</v>
          </cell>
          <cell r="B120" t="str">
            <v>HIDROSSEMEADURA</v>
          </cell>
          <cell r="C120" t="str">
            <v>m²</v>
          </cell>
          <cell r="D120" t="str">
            <v>DNER-ES-341/97</v>
          </cell>
          <cell r="E120">
            <v>0.28000000000000003</v>
          </cell>
          <cell r="F120">
            <v>0.1</v>
          </cell>
          <cell r="G120">
            <v>0.38</v>
          </cell>
          <cell r="H120" t="str">
            <v>Obras Comp.</v>
          </cell>
        </row>
        <row r="121">
          <cell r="A121" t="str">
            <v>05.999.01</v>
          </cell>
          <cell r="B121" t="str">
            <v>PLANTIO DE ÁRVORES E ARBUSTOS</v>
          </cell>
          <cell r="C121" t="str">
            <v>unid.</v>
          </cell>
          <cell r="D121" t="str">
            <v>CE-PE - 01</v>
          </cell>
          <cell r="E121">
            <v>2.31</v>
          </cell>
          <cell r="F121">
            <v>0.83</v>
          </cell>
          <cell r="G121">
            <v>3.14</v>
          </cell>
          <cell r="H121" t="str">
            <v>Obras Comp.</v>
          </cell>
        </row>
        <row r="122">
          <cell r="A122" t="str">
            <v>05.999.02</v>
          </cell>
          <cell r="B122" t="str">
            <v>CONFORMAÇÃO DE CX. DE EMPRÉSTIMOS, JAZIDAS E BOTA-FORA</v>
          </cell>
          <cell r="C122" t="str">
            <v>m²</v>
          </cell>
          <cell r="D122" t="str">
            <v>DNER-ES-341/97</v>
          </cell>
          <cell r="F122">
            <v>0</v>
          </cell>
          <cell r="G122">
            <v>0</v>
          </cell>
        </row>
        <row r="123">
          <cell r="A123" t="str">
            <v>05.999.02</v>
          </cell>
          <cell r="B123" t="str">
            <v>PLANTIO DE GRAMA EM PLACA</v>
          </cell>
          <cell r="C123" t="str">
            <v>m²</v>
          </cell>
          <cell r="D123" t="str">
            <v>DNER-ES-341/97</v>
          </cell>
          <cell r="F123">
            <v>0</v>
          </cell>
          <cell r="G123">
            <v>0</v>
          </cell>
        </row>
        <row r="124">
          <cell r="A124" t="str">
            <v>05.999.03</v>
          </cell>
          <cell r="B124" t="str">
            <v>RECOMP. VEGETAL DE CAIXA DE EMPRÉSTIMO, JAZIDA E BOTA-FORA</v>
          </cell>
          <cell r="C124" t="str">
            <v>m²</v>
          </cell>
          <cell r="D124" t="str">
            <v>DNER-ES-341/97</v>
          </cell>
          <cell r="F124">
            <v>0</v>
          </cell>
          <cell r="G124">
            <v>0</v>
          </cell>
        </row>
        <row r="125">
          <cell r="A125" t="str">
            <v>COMPOSIÇÕES AUXILIARES</v>
          </cell>
        </row>
        <row r="126">
          <cell r="A126" t="str">
            <v>01.200.01</v>
          </cell>
          <cell r="B126" t="str">
            <v>ESCAVAÇÃO E CARGA DE MATERIAL DE JAZIDA</v>
          </cell>
          <cell r="C126" t="str">
            <v>m³</v>
          </cell>
          <cell r="E126">
            <v>0.97</v>
          </cell>
          <cell r="H126" t="str">
            <v>Custos Básicos</v>
          </cell>
        </row>
        <row r="127">
          <cell r="A127" t="str">
            <v>01.999.01</v>
          </cell>
          <cell r="B127" t="str">
            <v>LIMPEZA SUPERFICIAL DA CAMADA VEGETAL</v>
          </cell>
          <cell r="C127" t="str">
            <v>m²</v>
          </cell>
          <cell r="E127">
            <v>0.06</v>
          </cell>
          <cell r="H127" t="str">
            <v>Custos Básicos</v>
          </cell>
        </row>
        <row r="128">
          <cell r="A128" t="str">
            <v>01.999.02</v>
          </cell>
          <cell r="B128" t="str">
            <v>EXPURGO DE JAZIDA</v>
          </cell>
          <cell r="C128" t="str">
            <v>m³</v>
          </cell>
          <cell r="E128">
            <v>0.66</v>
          </cell>
          <cell r="H128" t="str">
            <v>Custos Básicos</v>
          </cell>
        </row>
        <row r="129">
          <cell r="A129" t="str">
            <v>01.999.03</v>
          </cell>
          <cell r="B129" t="str">
            <v>DESMATAMENTO DE JAZIDA</v>
          </cell>
          <cell r="C129" t="str">
            <v>m³</v>
          </cell>
          <cell r="E129">
            <v>0.05</v>
          </cell>
          <cell r="H129" t="str">
            <v>Custos Básicos</v>
          </cell>
        </row>
        <row r="130">
          <cell r="A130" t="str">
            <v>03.000.02</v>
          </cell>
          <cell r="B130" t="str">
            <v>ESCAVAÇÃO MANUAL DE CAVAS EM MAT. 1ª CATEGORIA</v>
          </cell>
          <cell r="C130" t="str">
            <v>m³</v>
          </cell>
          <cell r="E130">
            <v>12.57</v>
          </cell>
          <cell r="H130" t="str">
            <v>Custos Básicos</v>
          </cell>
        </row>
        <row r="131">
          <cell r="A131" t="str">
            <v>03.300.01</v>
          </cell>
          <cell r="B131" t="str">
            <v>CONCRETO MAGRO</v>
          </cell>
          <cell r="C131" t="str">
            <v>m³</v>
          </cell>
          <cell r="E131">
            <v>146</v>
          </cell>
          <cell r="H131" t="str">
            <v>Custos Básicos</v>
          </cell>
        </row>
        <row r="132">
          <cell r="A132" t="str">
            <v>03.310.03</v>
          </cell>
          <cell r="B132" t="str">
            <v>CONCRETO CICLOPICO FCK = 12 MPA</v>
          </cell>
          <cell r="C132" t="str">
            <v>m³</v>
          </cell>
          <cell r="E132">
            <v>145.64000000000001</v>
          </cell>
          <cell r="H132" t="str">
            <v>Custos Básicos</v>
          </cell>
        </row>
        <row r="133">
          <cell r="A133" t="str">
            <v>03.321.01</v>
          </cell>
          <cell r="B133" t="str">
            <v>CONCRETO FCK=10 MPA</v>
          </cell>
          <cell r="C133" t="str">
            <v>m³</v>
          </cell>
          <cell r="E133">
            <v>163.38</v>
          </cell>
          <cell r="H133" t="str">
            <v>Custos Básicos</v>
          </cell>
        </row>
        <row r="134">
          <cell r="A134" t="str">
            <v>03.325.00</v>
          </cell>
          <cell r="B134" t="str">
            <v>CONCRETO FCK=18 MPA</v>
          </cell>
          <cell r="C134" t="str">
            <v>m³</v>
          </cell>
          <cell r="E134">
            <v>177.85</v>
          </cell>
          <cell r="H134" t="str">
            <v>Custos Básicos</v>
          </cell>
        </row>
        <row r="135">
          <cell r="A135" t="str">
            <v>03.326.00</v>
          </cell>
          <cell r="B135" t="str">
            <v>CONCRETO FCK=20 MPA</v>
          </cell>
          <cell r="C135" t="str">
            <v>m³</v>
          </cell>
          <cell r="E135">
            <v>181.90999999999997</v>
          </cell>
          <cell r="H135" t="str">
            <v>Custos Básicos</v>
          </cell>
        </row>
        <row r="136">
          <cell r="A136" t="str">
            <v>03.329.04</v>
          </cell>
          <cell r="B136" t="str">
            <v>CONCRETO FCK=12  MPA</v>
          </cell>
          <cell r="C136" t="str">
            <v>m³</v>
          </cell>
          <cell r="E136">
            <v>168.03</v>
          </cell>
          <cell r="H136" t="str">
            <v>Custos Básicos</v>
          </cell>
        </row>
        <row r="137">
          <cell r="A137" t="str">
            <v>03.340.00</v>
          </cell>
          <cell r="B137" t="str">
            <v>ARGAMASSA CIMENTO-AREIA 1-3</v>
          </cell>
          <cell r="C137" t="str">
            <v>m³</v>
          </cell>
          <cell r="E137">
            <v>154.82</v>
          </cell>
          <cell r="H137" t="str">
            <v>Custos Básicos</v>
          </cell>
        </row>
        <row r="138">
          <cell r="A138" t="str">
            <v>03.341.00</v>
          </cell>
          <cell r="B138" t="str">
            <v>ARGAMASSA CIMENTO-AREIA 1-4</v>
          </cell>
          <cell r="C138" t="str">
            <v>m³</v>
          </cell>
          <cell r="E138">
            <v>136.55000000000001</v>
          </cell>
          <cell r="H138" t="str">
            <v>Custos Básicos</v>
          </cell>
        </row>
        <row r="139">
          <cell r="A139" t="str">
            <v>03.353.00</v>
          </cell>
          <cell r="B139" t="str">
            <v>FORNECIMENTO, PREPARO E COLOCAÇÃO AÇO CA-50</v>
          </cell>
          <cell r="C139" t="str">
            <v>kg</v>
          </cell>
          <cell r="E139">
            <v>1.65</v>
          </cell>
          <cell r="H139" t="str">
            <v>Custos Básicos</v>
          </cell>
        </row>
        <row r="140">
          <cell r="A140" t="str">
            <v>03.370.00</v>
          </cell>
          <cell r="B140" t="str">
            <v>FORMAS COMUNS DE MADEIRA</v>
          </cell>
          <cell r="C140" t="str">
            <v>m²</v>
          </cell>
          <cell r="E140">
            <v>17.650000000000002</v>
          </cell>
          <cell r="H140" t="str">
            <v>Custos Básicos</v>
          </cell>
        </row>
        <row r="141">
          <cell r="A141" t="str">
            <v>03.371.00</v>
          </cell>
          <cell r="B141" t="str">
            <v>FORMA DE MADEIRA COMPENSADA</v>
          </cell>
          <cell r="C141" t="str">
            <v>m²</v>
          </cell>
          <cell r="E141">
            <v>13.209999999999999</v>
          </cell>
          <cell r="H141" t="str">
            <v>Custos Básicos</v>
          </cell>
        </row>
        <row r="142">
          <cell r="A142" t="str">
            <v>03.940.00</v>
          </cell>
          <cell r="B142" t="str">
            <v>APILOAMENTO MANUAL</v>
          </cell>
          <cell r="C142" t="str">
            <v>m³</v>
          </cell>
          <cell r="E142">
            <v>2.9</v>
          </cell>
          <cell r="H142" t="str">
            <v>Custos Básicos</v>
          </cell>
        </row>
        <row r="143">
          <cell r="A143" t="str">
            <v>04.999.03</v>
          </cell>
          <cell r="B143" t="str">
            <v xml:space="preserve">ESCORAMENTO DE BUEIROS CELULARES                                         </v>
          </cell>
          <cell r="C143" t="str">
            <v>m³</v>
          </cell>
          <cell r="E143">
            <v>7.7600000000000007</v>
          </cell>
          <cell r="H143" t="str">
            <v>Custos Básicos</v>
          </cell>
        </row>
        <row r="144">
          <cell r="A144" t="str">
            <v>04.999.06</v>
          </cell>
          <cell r="B144" t="str">
            <v>SOLO LOCAL / SELO DE ARGILA</v>
          </cell>
          <cell r="C144" t="str">
            <v>m³</v>
          </cell>
          <cell r="E144">
            <v>7.26</v>
          </cell>
          <cell r="H144" t="str">
            <v>Custos Básicos</v>
          </cell>
        </row>
        <row r="145">
          <cell r="A145" t="str">
            <v>04.999.07</v>
          </cell>
          <cell r="B145" t="str">
            <v>LASTRO DE BRITA</v>
          </cell>
          <cell r="C145" t="str">
            <v>m³</v>
          </cell>
          <cell r="E145">
            <v>93.47999999999999</v>
          </cell>
          <cell r="H145" t="str">
            <v>Custos Básicos</v>
          </cell>
        </row>
        <row r="146">
          <cell r="A146" t="str">
            <v>05.000.11</v>
          </cell>
          <cell r="B146" t="str">
            <v>DENTES P/ BUEIROS SIMPLES Ø 1,00 m</v>
          </cell>
          <cell r="C146" t="str">
            <v>unid.</v>
          </cell>
          <cell r="E146">
            <v>38.85</v>
          </cell>
          <cell r="H146" t="str">
            <v>Custos Básicos</v>
          </cell>
        </row>
        <row r="147">
          <cell r="A147" t="str">
            <v>05.301.00</v>
          </cell>
          <cell r="B147" t="str">
            <v>ALVENARIA DE PEDRA ARGAMASSADA</v>
          </cell>
          <cell r="C147" t="str">
            <v>m³</v>
          </cell>
          <cell r="E147">
            <v>84.77</v>
          </cell>
          <cell r="H147" t="str">
            <v>Sinalização</v>
          </cell>
        </row>
        <row r="148">
          <cell r="A148" t="str">
            <v>09.999.01</v>
          </cell>
          <cell r="B148" t="str">
            <v>TORRE DE MADEIRA</v>
          </cell>
          <cell r="C148" t="str">
            <v>unid.</v>
          </cell>
          <cell r="E148">
            <v>69.460000000000008</v>
          </cell>
          <cell r="H148" t="str">
            <v>Custos Básicos</v>
          </cell>
        </row>
        <row r="149">
          <cell r="A149" t="str">
            <v>09.519.01</v>
          </cell>
          <cell r="B149" t="str">
            <v>OBTENÇÃO DE GRAMAS EM PLACAS</v>
          </cell>
          <cell r="C149" t="str">
            <v>m²</v>
          </cell>
          <cell r="E149">
            <v>0.78</v>
          </cell>
          <cell r="H149" t="str">
            <v>Custos Básicos</v>
          </cell>
        </row>
        <row r="150">
          <cell r="A150" t="str">
            <v>09.512.02</v>
          </cell>
          <cell r="B150" t="str">
            <v>TUBO DE CONCRETO POROSO Ø 0,20 m</v>
          </cell>
          <cell r="C150" t="str">
            <v>m</v>
          </cell>
          <cell r="E150">
            <v>4.63</v>
          </cell>
          <cell r="H150" t="str">
            <v>Custos Básicos</v>
          </cell>
        </row>
        <row r="151">
          <cell r="A151" t="str">
            <v>09.512.07</v>
          </cell>
          <cell r="B151" t="str">
            <v>TUBO DE CONCRETO ARMADO Ø 1,00 m</v>
          </cell>
          <cell r="C151" t="str">
            <v>m</v>
          </cell>
          <cell r="E151">
            <v>180.84</v>
          </cell>
          <cell r="H151" t="str">
            <v>Custos Básicos</v>
          </cell>
        </row>
        <row r="152">
          <cell r="A152" t="str">
            <v>09.517.06</v>
          </cell>
          <cell r="B152" t="str">
            <v>RACHÃO (ESCAV.MAT.3ª CATEGORIA)</v>
          </cell>
          <cell r="C152" t="str">
            <v>m³</v>
          </cell>
          <cell r="E152">
            <v>8.14</v>
          </cell>
          <cell r="H152" t="str">
            <v>Custos Básicos</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COES"/>
      <sheetName val="planilha 02.02.01.001"/>
      <sheetName val="planilha 02.02.04.001"/>
      <sheetName val="BDI SD"/>
      <sheetName val="MO + ENCARGOS"/>
      <sheetName val="CRONOGRAMA"/>
      <sheetName val="Tab. Dinamica"/>
      <sheetName val="PARETO"/>
      <sheetName val="CURVA ABC"/>
      <sheetName val="NAO IMPRIMI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composição_playgro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4</v>
          </cell>
        </row>
        <row r="4">
          <cell r="A4">
            <v>4.5</v>
          </cell>
        </row>
        <row r="5">
          <cell r="A5">
            <v>5</v>
          </cell>
        </row>
        <row r="6">
          <cell r="A6">
            <v>5.5</v>
          </cell>
        </row>
        <row r="7">
          <cell r="A7">
            <v>6</v>
          </cell>
        </row>
      </sheetData>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 val="Tabela Abril 2000"/>
      <sheetName val="TABELA"/>
      <sheetName val="PSCEGERAL"/>
      <sheetName val="Planilha"/>
      <sheetName val="Dados"/>
      <sheetName val="Page 1"/>
      <sheetName val="CRECHES"/>
      <sheetName val="MOBILIZ-CANTEIRO"/>
      <sheetName val="PQ"/>
      <sheetName val="8ª MP_BR_459"/>
      <sheetName val="PROJETO"/>
      <sheetName val="qorcamentodner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
      <sheetName val="CRONOG"/>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 val="Planilha"/>
      <sheetName val="CRONOGRAMA"/>
      <sheetName val="BDI SERV"/>
      <sheetName val="BDI MAT"/>
      <sheetName val="L.S."/>
      <sheetName val="Mão de obra (MARCA)"/>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IN."/>
      <sheetName val="MemóriaCálculo SST"/>
      <sheetName val="PARETO"/>
      <sheetName val="CURVA ABC"/>
      <sheetName val="PLANILHA"/>
      <sheetName val="MEMÓRIA DE CÁLCULO (2)"/>
      <sheetName val="MEMÓRIA DE CÁLCULO"/>
      <sheetName val="COMPOSIÇÕES"/>
      <sheetName val="COTAÇÃO"/>
      <sheetName val="CRONOGRAMA"/>
      <sheetName val="CRO.EQUIP"/>
      <sheetName val="CRO.GERAL"/>
      <sheetName val="BDI_Edificações"/>
      <sheetName val="BDI_Equipamentos "/>
      <sheetName val="Plan1"/>
      <sheetName val="Relatório de Compatibilidade"/>
      <sheetName val="Tabela Deosp"/>
    </sheetNames>
    <sheetDataSet>
      <sheetData sheetId="0"/>
      <sheetData sheetId="1"/>
      <sheetData sheetId="2">
        <row r="64">
          <cell r="C64" t="str">
            <v>15.3.10</v>
          </cell>
          <cell r="D64" t="str">
            <v>16120.8.1.40</v>
          </cell>
          <cell r="E64" t="str">
            <v>CABO ISOLADO em PVC seção 6 mm² - 750 V - 70°C - flexível</v>
          </cell>
          <cell r="F64" t="str">
            <v>m</v>
          </cell>
          <cell r="G64">
            <v>2511.9</v>
          </cell>
          <cell r="H64">
            <v>5</v>
          </cell>
          <cell r="I64">
            <v>12559.5</v>
          </cell>
          <cell r="J64">
            <v>2059618.5</v>
          </cell>
          <cell r="K64">
            <v>4.7260000000000002E-3</v>
          </cell>
          <cell r="L64">
            <v>0.77502000000000004</v>
          </cell>
          <cell r="M64" t="str">
            <v>B</v>
          </cell>
        </row>
        <row r="65">
          <cell r="C65" t="str">
            <v>6.1.1</v>
          </cell>
          <cell r="D65" t="str">
            <v>07.01.15</v>
          </cell>
          <cell r="E65" t="str">
            <v>Porta de madeira lisa - (0,80x2,10) m  - Dobradiças/fechadura - ref.: LaFonte, fame, pado, aliança ou equivalente</v>
          </cell>
          <cell r="F65" t="str">
            <v>unid</v>
          </cell>
          <cell r="G65">
            <v>41</v>
          </cell>
          <cell r="H65">
            <v>305.27999999999997</v>
          </cell>
          <cell r="I65">
            <v>12516.48</v>
          </cell>
          <cell r="J65">
            <v>2072134.98</v>
          </cell>
          <cell r="K65">
            <v>4.7099999999999998E-3</v>
          </cell>
          <cell r="L65">
            <v>0.77973000000000003</v>
          </cell>
          <cell r="M65" t="str">
            <v>B</v>
          </cell>
        </row>
        <row r="66">
          <cell r="C66" t="str">
            <v>15.3.3</v>
          </cell>
          <cell r="D66" t="str">
            <v>16120.8.1.59</v>
          </cell>
          <cell r="E66" t="str">
            <v>CABO ISOLADO em PVC seção 35 mm² - 0,6/1kV - 70°C - flexível</v>
          </cell>
          <cell r="F66" t="str">
            <v>m</v>
          </cell>
          <cell r="G66">
            <v>683.7</v>
          </cell>
          <cell r="H66">
            <v>18.09</v>
          </cell>
          <cell r="I66">
            <v>12368.13</v>
          </cell>
          <cell r="J66">
            <v>2084503.11</v>
          </cell>
          <cell r="K66">
            <v>4.6540000000000002E-3</v>
          </cell>
          <cell r="L66">
            <v>0.78438399999999997</v>
          </cell>
          <cell r="M66" t="str">
            <v>B</v>
          </cell>
        </row>
        <row r="67">
          <cell r="C67" t="str">
            <v>7.3.1</v>
          </cell>
          <cell r="D67">
            <v>79627</v>
          </cell>
          <cell r="E67" t="str">
            <v>DIVISORIA EM GRANITO BRANCO POLIDO, ESP = 3CM, ASSENTADO COM ARGAMASSA TRACO 1:4, ARREMATE EM CIMENTO BRANCO</v>
          </cell>
          <cell r="F67" t="str">
            <v>m²</v>
          </cell>
          <cell r="G67">
            <v>17.739999999999998</v>
          </cell>
          <cell r="H67">
            <v>678.38</v>
          </cell>
          <cell r="I67">
            <v>12034.46</v>
          </cell>
          <cell r="J67">
            <v>2096537.57</v>
          </cell>
          <cell r="K67">
            <v>4.5279999999999999E-3</v>
          </cell>
          <cell r="L67">
            <v>0.78891299999999998</v>
          </cell>
          <cell r="M67" t="str">
            <v>B</v>
          </cell>
        </row>
        <row r="68">
          <cell r="C68" t="str">
            <v>15.3.14</v>
          </cell>
          <cell r="D68">
            <v>72254</v>
          </cell>
          <cell r="E68" t="str">
            <v>CABO DE COBRE NU 50MM2 - FORNECIMENTO E INSTALACAO</v>
          </cell>
          <cell r="F68" t="str">
            <v>m</v>
          </cell>
          <cell r="G68">
            <v>430.2</v>
          </cell>
          <cell r="H68">
            <v>25.96</v>
          </cell>
          <cell r="I68">
            <v>11167.99</v>
          </cell>
          <cell r="J68">
            <v>2107705.56</v>
          </cell>
          <cell r="K68">
            <v>4.202E-3</v>
          </cell>
          <cell r="L68">
            <v>0.79311500000000001</v>
          </cell>
          <cell r="M68" t="str">
            <v>B</v>
          </cell>
        </row>
        <row r="69">
          <cell r="C69" t="str">
            <v>15.17.1</v>
          </cell>
          <cell r="D69" t="str">
            <v>COMP-26</v>
          </cell>
          <cell r="E69" t="str">
            <v>ELETRODUTO metalico,rigido pesado,com conexões Ø 32 mm (1")</v>
          </cell>
          <cell r="F69" t="str">
            <v>m</v>
          </cell>
          <cell r="G69">
            <v>128.1</v>
          </cell>
          <cell r="H69">
            <v>83.39</v>
          </cell>
          <cell r="I69">
            <v>10682.26</v>
          </cell>
          <cell r="J69">
            <v>2118387.8199999998</v>
          </cell>
          <cell r="K69">
            <v>4.0200000000000001E-3</v>
          </cell>
          <cell r="L69">
            <v>0.79713500000000004</v>
          </cell>
          <cell r="M69" t="str">
            <v>B</v>
          </cell>
        </row>
        <row r="70">
          <cell r="C70" t="str">
            <v>17.1.1</v>
          </cell>
          <cell r="D70" t="str">
            <v>74236/001</v>
          </cell>
          <cell r="E70" t="str">
            <v>GRAMA BATATAIS EM PLACAS</v>
          </cell>
          <cell r="F70" t="str">
            <v>m²</v>
          </cell>
          <cell r="G70">
            <v>761.28</v>
          </cell>
          <cell r="H70">
            <v>13.81</v>
          </cell>
          <cell r="I70">
            <v>10513.28</v>
          </cell>
          <cell r="J70">
            <v>2128901.1</v>
          </cell>
          <cell r="K70">
            <v>3.9560000000000003E-3</v>
          </cell>
          <cell r="L70">
            <v>0.801091</v>
          </cell>
          <cell r="M70" t="str">
            <v>B</v>
          </cell>
        </row>
        <row r="71">
          <cell r="C71" t="str">
            <v>1.1.4</v>
          </cell>
          <cell r="D71" t="str">
            <v>01.01.07.05</v>
          </cell>
          <cell r="E71" t="str">
            <v>Despesas com refeição - almoço</v>
          </cell>
          <cell r="F71" t="str">
            <v>und</v>
          </cell>
          <cell r="G71">
            <v>2469</v>
          </cell>
          <cell r="H71">
            <v>4.2</v>
          </cell>
          <cell r="I71">
            <v>10369.799999999999</v>
          </cell>
          <cell r="J71">
            <v>2139270.9</v>
          </cell>
          <cell r="K71">
            <v>3.9020000000000001E-3</v>
          </cell>
          <cell r="L71">
            <v>0.80499299999999996</v>
          </cell>
          <cell r="M71" t="str">
            <v>B</v>
          </cell>
        </row>
        <row r="72">
          <cell r="C72" t="str">
            <v>7.1.1</v>
          </cell>
          <cell r="D72" t="str">
            <v>13.05.03</v>
          </cell>
          <cell r="E72" t="str">
            <v>Peitoril de granito, L=15,00cm, e=2,00cm</v>
          </cell>
          <cell r="F72" t="str">
            <v>m</v>
          </cell>
          <cell r="G72">
            <v>173.22</v>
          </cell>
          <cell r="H72">
            <v>59.56</v>
          </cell>
          <cell r="I72">
            <v>10316.98</v>
          </cell>
          <cell r="J72">
            <v>2149587.88</v>
          </cell>
          <cell r="K72">
            <v>3.882E-3</v>
          </cell>
          <cell r="L72">
            <v>0.80887500000000001</v>
          </cell>
          <cell r="M72" t="str">
            <v>B</v>
          </cell>
        </row>
        <row r="73">
          <cell r="C73" t="str">
            <v>17.3.1</v>
          </cell>
          <cell r="D73" t="str">
            <v>01740.8.1.1</v>
          </cell>
          <cell r="E73" t="str">
            <v>LIMPEZA geral da edificação</v>
          </cell>
          <cell r="F73" t="str">
            <v>m²</v>
          </cell>
          <cell r="G73">
            <v>1876.41</v>
          </cell>
          <cell r="H73">
            <v>5.43</v>
          </cell>
          <cell r="I73">
            <v>10188.91</v>
          </cell>
          <cell r="J73">
            <v>2159776.79</v>
          </cell>
          <cell r="K73">
            <v>3.8340000000000002E-3</v>
          </cell>
          <cell r="L73">
            <v>0.81270900000000001</v>
          </cell>
          <cell r="M73" t="str">
            <v>B</v>
          </cell>
        </row>
        <row r="74">
          <cell r="C74" t="str">
            <v>15.8.1</v>
          </cell>
          <cell r="D74" t="str">
            <v>18.02.01</v>
          </cell>
          <cell r="E74" t="str">
            <v>Eletrocalha perfurada tipo U com tampa (50x50)mm, com conexões</v>
          </cell>
          <cell r="F74" t="str">
            <v>m</v>
          </cell>
          <cell r="G74">
            <v>353.9</v>
          </cell>
          <cell r="H74">
            <v>28.59</v>
          </cell>
          <cell r="I74">
            <v>10118</v>
          </cell>
          <cell r="J74">
            <v>2169894.79</v>
          </cell>
          <cell r="K74">
            <v>3.8070000000000001E-3</v>
          </cell>
          <cell r="L74">
            <v>0.81651600000000002</v>
          </cell>
          <cell r="M74" t="str">
            <v>B</v>
          </cell>
        </row>
        <row r="75">
          <cell r="C75" t="str">
            <v>1.3.2</v>
          </cell>
          <cell r="D75" t="str">
            <v>01520.8.1.1</v>
          </cell>
          <cell r="E75" t="str">
            <v>ABRIGO PROVISÓRIO de madeira executado na obra para alojamento e depósito de materiais e ferramentas</v>
          </cell>
          <cell r="F75" t="str">
            <v>m²</v>
          </cell>
          <cell r="G75">
            <v>35</v>
          </cell>
          <cell r="H75">
            <v>274.16000000000003</v>
          </cell>
          <cell r="I75">
            <v>9595.6</v>
          </cell>
          <cell r="J75">
            <v>2179490.39</v>
          </cell>
          <cell r="K75">
            <v>3.6110000000000001E-3</v>
          </cell>
          <cell r="L75">
            <v>0.82012700000000005</v>
          </cell>
          <cell r="M75" t="str">
            <v>B</v>
          </cell>
        </row>
        <row r="76">
          <cell r="C76" t="str">
            <v>3.3.2</v>
          </cell>
          <cell r="D76" t="str">
            <v>03210.8.1.3</v>
          </cell>
          <cell r="E76" t="str">
            <v>ARMADURA de aço para estruturas em geral, CA-50, diâmetro 8,0 mm, corte e dobra na obra</v>
          </cell>
          <cell r="F76" t="str">
            <v>kg</v>
          </cell>
          <cell r="G76">
            <v>1257.9000000000001</v>
          </cell>
          <cell r="H76">
            <v>7.55</v>
          </cell>
          <cell r="I76">
            <v>9497.15</v>
          </cell>
          <cell r="J76">
            <v>2188987.54</v>
          </cell>
          <cell r="K76">
            <v>3.5739999999999999E-3</v>
          </cell>
          <cell r="L76">
            <v>0.82370100000000002</v>
          </cell>
          <cell r="M76" t="str">
            <v>B</v>
          </cell>
        </row>
        <row r="77">
          <cell r="C77" t="str">
            <v>2.3.1</v>
          </cell>
          <cell r="D77" t="str">
            <v>02315.8.7.1</v>
          </cell>
          <cell r="E77" t="str">
            <v>Reaterro manual de vala apiloado</v>
          </cell>
          <cell r="F77" t="str">
            <v>m³</v>
          </cell>
          <cell r="G77">
            <v>309.67</v>
          </cell>
          <cell r="H77">
            <v>30.54</v>
          </cell>
          <cell r="I77">
            <v>9457.32</v>
          </cell>
          <cell r="J77">
            <v>2198444.86</v>
          </cell>
          <cell r="K77">
            <v>3.5590000000000001E-3</v>
          </cell>
          <cell r="L77">
            <v>0.82726</v>
          </cell>
          <cell r="M77" t="str">
            <v>B</v>
          </cell>
        </row>
        <row r="78">
          <cell r="C78" t="str">
            <v>16.1.6</v>
          </cell>
          <cell r="D78" t="str">
            <v>09115.8.11.1</v>
          </cell>
          <cell r="E78" t="str">
            <v>PINTURA com tinta acrilica em parede externa, com duas demãos, sem massa corrida</v>
          </cell>
          <cell r="F78" t="str">
            <v>m²</v>
          </cell>
          <cell r="G78">
            <v>895.56</v>
          </cell>
          <cell r="H78">
            <v>10.42</v>
          </cell>
          <cell r="I78">
            <v>9331.74</v>
          </cell>
          <cell r="J78">
            <v>2207776.6</v>
          </cell>
          <cell r="K78">
            <v>3.5109999999999998E-3</v>
          </cell>
          <cell r="L78">
            <v>0.83077100000000004</v>
          </cell>
          <cell r="M78" t="str">
            <v>B</v>
          </cell>
        </row>
        <row r="79">
          <cell r="C79" t="str">
            <v>14.1.1</v>
          </cell>
          <cell r="D79" t="str">
            <v>15410.8.12.1</v>
          </cell>
          <cell r="E79" t="str">
            <v>LAVATÓRIO de louça de embutir (cuba) , com torneira de pressão e acessórios</v>
          </cell>
          <cell r="F79" t="str">
            <v>unid</v>
          </cell>
          <cell r="G79">
            <v>31</v>
          </cell>
          <cell r="H79">
            <v>298.20999999999998</v>
          </cell>
          <cell r="I79">
            <v>9244.51</v>
          </cell>
          <cell r="J79">
            <v>2217021.11</v>
          </cell>
          <cell r="K79">
            <v>3.4789999999999999E-3</v>
          </cell>
          <cell r="L79">
            <v>0.83425000000000005</v>
          </cell>
          <cell r="M79" t="str">
            <v>B</v>
          </cell>
        </row>
        <row r="80">
          <cell r="C80" t="str">
            <v>9.1.2</v>
          </cell>
          <cell r="D80" t="str">
            <v>12.01.05</v>
          </cell>
          <cell r="E80" t="str">
            <v>Emboço para parede interna ou externa, argamassa traço 1:4, e=20,00mm - peneirada</v>
          </cell>
          <cell r="F80" t="str">
            <v>m²</v>
          </cell>
          <cell r="G80">
            <v>530.78</v>
          </cell>
          <cell r="H80">
            <v>17.39</v>
          </cell>
          <cell r="I80">
            <v>9230.26</v>
          </cell>
          <cell r="J80">
            <v>2226251.37</v>
          </cell>
          <cell r="K80">
            <v>3.473E-3</v>
          </cell>
          <cell r="L80">
            <v>0.837723</v>
          </cell>
          <cell r="M80" t="str">
            <v>B</v>
          </cell>
        </row>
        <row r="81">
          <cell r="C81" t="str">
            <v>15.8.2</v>
          </cell>
          <cell r="D81" t="str">
            <v>18.02.14</v>
          </cell>
          <cell r="E81" t="str">
            <v xml:space="preserve">Eletrocalha perfurada tipo U com tampa (100x100)mm, com conexões  </v>
          </cell>
          <cell r="F81" t="str">
            <v>m</v>
          </cell>
          <cell r="G81">
            <v>190.8</v>
          </cell>
          <cell r="H81">
            <v>47.48</v>
          </cell>
          <cell r="I81">
            <v>9059.18</v>
          </cell>
          <cell r="J81">
            <v>2235310.5499999998</v>
          </cell>
          <cell r="K81">
            <v>3.4090000000000001E-3</v>
          </cell>
          <cell r="L81">
            <v>0.84113199999999999</v>
          </cell>
          <cell r="M81" t="str">
            <v>B</v>
          </cell>
        </row>
        <row r="82">
          <cell r="C82" t="str">
            <v>15.3.13</v>
          </cell>
          <cell r="D82">
            <v>72253</v>
          </cell>
          <cell r="E82" t="str">
            <v>CABO DE COBRE NU 35MM2 - FORNECIMENTO E INSTALACAO</v>
          </cell>
          <cell r="F82" t="str">
            <v>m</v>
          </cell>
          <cell r="G82">
            <v>446.7</v>
          </cell>
          <cell r="H82">
            <v>19.399999999999999</v>
          </cell>
          <cell r="I82">
            <v>8665.98</v>
          </cell>
          <cell r="J82">
            <v>2243976.5299999998</v>
          </cell>
          <cell r="K82">
            <v>3.261E-3</v>
          </cell>
          <cell r="L82">
            <v>0.84439299999999995</v>
          </cell>
          <cell r="M82" t="str">
            <v>B</v>
          </cell>
        </row>
        <row r="83">
          <cell r="C83" t="str">
            <v>12.6.2</v>
          </cell>
          <cell r="D83" t="str">
            <v>DERDREN078</v>
          </cell>
          <cell r="E83" t="str">
            <v xml:space="preserve">Caixa coletora de sarjeta - CCS 01 com grelha de concreto </v>
          </cell>
          <cell r="F83" t="str">
            <v>unid</v>
          </cell>
          <cell r="G83">
            <v>5</v>
          </cell>
          <cell r="H83">
            <v>1699.29</v>
          </cell>
          <cell r="I83">
            <v>8496.4500000000007</v>
          </cell>
          <cell r="J83">
            <v>2252472.98</v>
          </cell>
          <cell r="K83">
            <v>3.1970000000000002E-3</v>
          </cell>
          <cell r="L83">
            <v>0.84758999999999995</v>
          </cell>
          <cell r="M83" t="str">
            <v>B</v>
          </cell>
        </row>
        <row r="84">
          <cell r="C84" t="str">
            <v>8.2.3</v>
          </cell>
          <cell r="D84" t="str">
            <v>07320.8.12.4</v>
          </cell>
          <cell r="E84" t="str">
            <v>CUMEEIRA normal ou articulada de fibrocimento para telha perfil ondulado e=6 ou 8 mm</v>
          </cell>
          <cell r="F84" t="str">
            <v>m</v>
          </cell>
          <cell r="G84">
            <v>141.71</v>
          </cell>
          <cell r="H84">
            <v>58.63</v>
          </cell>
          <cell r="I84">
            <v>8308.4599999999991</v>
          </cell>
          <cell r="J84">
            <v>2260781.44</v>
          </cell>
          <cell r="K84">
            <v>3.1259999999999999E-3</v>
          </cell>
          <cell r="L84">
            <v>0.85071600000000003</v>
          </cell>
          <cell r="M84" t="str">
            <v>B</v>
          </cell>
        </row>
        <row r="85">
          <cell r="C85" t="str">
            <v>4.2.5</v>
          </cell>
          <cell r="D85" t="str">
            <v>03.01.09</v>
          </cell>
          <cell r="E85" t="str">
            <v>Ferragem CA-50A - 5/8" - 16,00mm</v>
          </cell>
          <cell r="F85" t="str">
            <v>kg</v>
          </cell>
          <cell r="G85">
            <v>1108.8</v>
          </cell>
          <cell r="H85">
            <v>7.46</v>
          </cell>
          <cell r="I85">
            <v>8271.65</v>
          </cell>
          <cell r="J85">
            <v>2269053.09</v>
          </cell>
          <cell r="K85">
            <v>3.1129999999999999E-3</v>
          </cell>
          <cell r="L85">
            <v>0.85382899999999995</v>
          </cell>
          <cell r="M85" t="str">
            <v>B</v>
          </cell>
        </row>
        <row r="86">
          <cell r="C86" t="str">
            <v>15.19.5</v>
          </cell>
          <cell r="D86">
            <v>83391</v>
          </cell>
          <cell r="E86" t="str">
            <v xml:space="preserve">Reator eletrônico p/ fluorescente tubular 2x40W
</v>
          </cell>
          <cell r="F86" t="str">
            <v>unid</v>
          </cell>
          <cell r="G86">
            <v>249</v>
          </cell>
          <cell r="H86">
            <v>32.729999999999997</v>
          </cell>
          <cell r="I86">
            <v>8149.77</v>
          </cell>
          <cell r="J86">
            <v>2277202.86</v>
          </cell>
          <cell r="K86">
            <v>3.0669999999999998E-3</v>
          </cell>
          <cell r="L86">
            <v>0.85689599999999999</v>
          </cell>
          <cell r="M86" t="str">
            <v>B</v>
          </cell>
        </row>
        <row r="87">
          <cell r="C87" t="str">
            <v>6.1.15</v>
          </cell>
          <cell r="D87" t="str">
            <v>08110.8.2.2</v>
          </cell>
          <cell r="E87" t="str">
            <v>GRADIL DE FERRO, colocação e acabamento malha=65x132mm, barras verticais, largura=25mm, espessura=3mm (7,00 x 2,10)m</v>
          </cell>
          <cell r="F87" t="str">
            <v>m²</v>
          </cell>
          <cell r="G87">
            <v>29.4</v>
          </cell>
          <cell r="H87">
            <v>271.14</v>
          </cell>
          <cell r="I87">
            <v>7971.52</v>
          </cell>
          <cell r="J87">
            <v>2285174.38</v>
          </cell>
          <cell r="K87">
            <v>3.0000000000000001E-3</v>
          </cell>
          <cell r="L87">
            <v>0.85989499999999996</v>
          </cell>
          <cell r="M87" t="str">
            <v>B</v>
          </cell>
        </row>
        <row r="88">
          <cell r="C88" t="str">
            <v>1.2.2</v>
          </cell>
          <cell r="D88" t="str">
            <v>02595.8.1.1</v>
          </cell>
          <cell r="E88" t="str">
            <v>LOCAÇÃO da obra, execução de gabarito</v>
          </cell>
          <cell r="F88" t="str">
            <v>m²</v>
          </cell>
          <cell r="G88">
            <v>1876.41</v>
          </cell>
          <cell r="H88">
            <v>4.16</v>
          </cell>
          <cell r="I88">
            <v>7805.87</v>
          </cell>
          <cell r="J88">
            <v>2292980.25</v>
          </cell>
          <cell r="K88">
            <v>2.9369999999999999E-3</v>
          </cell>
          <cell r="L88">
            <v>0.86283299999999996</v>
          </cell>
          <cell r="M88" t="str">
            <v>B</v>
          </cell>
        </row>
        <row r="89">
          <cell r="C89" t="str">
            <v>3.3.6</v>
          </cell>
          <cell r="D89" t="str">
            <v>03.01.03</v>
          </cell>
          <cell r="E89" t="str">
            <v>Ferragem CA-60 fina - 3,40 a 6,00mm</v>
          </cell>
          <cell r="F89" t="str">
            <v>kg</v>
          </cell>
          <cell r="G89">
            <v>882.8</v>
          </cell>
          <cell r="H89">
            <v>8.65</v>
          </cell>
          <cell r="I89">
            <v>7636.22</v>
          </cell>
          <cell r="J89">
            <v>2300616.4700000002</v>
          </cell>
          <cell r="K89">
            <v>2.8730000000000001E-3</v>
          </cell>
          <cell r="L89">
            <v>0.86570599999999998</v>
          </cell>
          <cell r="M89" t="str">
            <v>B</v>
          </cell>
        </row>
        <row r="90">
          <cell r="C90" t="str">
            <v>12.6.5</v>
          </cell>
          <cell r="D90">
            <v>9820</v>
          </cell>
          <cell r="E90" t="str">
            <v>TUBO PVC EB-644 P/ REDE COLET ESG JE DN 250MM</v>
          </cell>
          <cell r="F90" t="str">
            <v>m</v>
          </cell>
          <cell r="G90">
            <v>105</v>
          </cell>
          <cell r="H90">
            <v>72.28</v>
          </cell>
          <cell r="I90">
            <v>7589.4</v>
          </cell>
          <cell r="J90">
            <v>2308205.87</v>
          </cell>
          <cell r="K90">
            <v>2.856E-3</v>
          </cell>
          <cell r="L90">
            <v>0.86856199999999995</v>
          </cell>
          <cell r="M90" t="str">
            <v>B</v>
          </cell>
        </row>
        <row r="91">
          <cell r="C91" t="str">
            <v>3.1.1</v>
          </cell>
          <cell r="D91" t="str">
            <v>02710.8.6.2</v>
          </cell>
          <cell r="E91" t="str">
            <v>Lastro de concreto (contra-piso) , incluindo preparo de caixa, e = 5 cm</v>
          </cell>
          <cell r="F91" t="str">
            <v>m²</v>
          </cell>
          <cell r="G91">
            <v>287.12</v>
          </cell>
          <cell r="H91">
            <v>26.19</v>
          </cell>
          <cell r="I91">
            <v>7519.67</v>
          </cell>
          <cell r="J91">
            <v>2315725.54</v>
          </cell>
          <cell r="K91">
            <v>2.8300000000000001E-3</v>
          </cell>
          <cell r="L91">
            <v>0.87139200000000006</v>
          </cell>
          <cell r="M91" t="str">
            <v>B</v>
          </cell>
        </row>
        <row r="92">
          <cell r="C92" t="str">
            <v>15.22.1</v>
          </cell>
          <cell r="D92">
            <v>91195</v>
          </cell>
          <cell r="E92" t="str">
            <v>Barra Chata em Aluminio - Com furos 7/8'' x 1/8''</v>
          </cell>
          <cell r="F92" t="str">
            <v>m</v>
          </cell>
          <cell r="G92">
            <v>554.5</v>
          </cell>
          <cell r="H92">
            <v>13.56</v>
          </cell>
          <cell r="I92">
            <v>7519.02</v>
          </cell>
          <cell r="J92">
            <v>2323244.56</v>
          </cell>
          <cell r="K92">
            <v>2.8289999999999999E-3</v>
          </cell>
          <cell r="L92">
            <v>0.87422100000000003</v>
          </cell>
          <cell r="M92" t="str">
            <v>B</v>
          </cell>
        </row>
        <row r="93">
          <cell r="C93" t="str">
            <v>15.4.5</v>
          </cell>
          <cell r="D93" t="str">
            <v>COMP-22</v>
          </cell>
          <cell r="E93" t="str">
            <v>Interruptor bipolar DR (fase/fase - In 30mA) - DIN 25A</v>
          </cell>
          <cell r="F93" t="str">
            <v>unid</v>
          </cell>
          <cell r="G93">
            <v>106</v>
          </cell>
          <cell r="H93">
            <v>70.650000000000006</v>
          </cell>
          <cell r="I93">
            <v>7488.9</v>
          </cell>
          <cell r="J93">
            <v>2330733.46</v>
          </cell>
          <cell r="K93">
            <v>2.8180000000000002E-3</v>
          </cell>
          <cell r="L93">
            <v>0.87703900000000001</v>
          </cell>
          <cell r="M93" t="str">
            <v>B</v>
          </cell>
        </row>
        <row r="94">
          <cell r="C94" t="str">
            <v>1.2.3</v>
          </cell>
          <cell r="D94" t="str">
            <v>DERSEGT004</v>
          </cell>
          <cell r="E94" t="str">
            <v>Área de Vivência</v>
          </cell>
          <cell r="F94" t="str">
            <v>m²</v>
          </cell>
          <cell r="G94">
            <v>57</v>
          </cell>
          <cell r="H94">
            <v>130.08000000000001</v>
          </cell>
          <cell r="I94">
            <v>7414.56</v>
          </cell>
          <cell r="J94">
            <v>2338148.02</v>
          </cell>
          <cell r="K94">
            <v>2.7899999999999999E-3</v>
          </cell>
          <cell r="L94">
            <v>0.87982899999999997</v>
          </cell>
          <cell r="M94" t="str">
            <v>B</v>
          </cell>
        </row>
        <row r="95">
          <cell r="C95" t="str">
            <v>6.1.12</v>
          </cell>
          <cell r="D95" t="str">
            <v>08110.8.2.2</v>
          </cell>
          <cell r="E95" t="str">
            <v>GRADIL DE FERRO, colocação e acabamento malha=65x132mm, barras verticais, largura=25mm, espessura=3mm (6,50 x 2,10)m</v>
          </cell>
          <cell r="F95" t="str">
            <v>m²</v>
          </cell>
          <cell r="G95">
            <v>27.3</v>
          </cell>
          <cell r="H95">
            <v>271.14</v>
          </cell>
          <cell r="I95">
            <v>7402.12</v>
          </cell>
          <cell r="J95">
            <v>2345550.14</v>
          </cell>
          <cell r="K95">
            <v>2.7850000000000001E-3</v>
          </cell>
          <cell r="L95">
            <v>0.88261400000000001</v>
          </cell>
          <cell r="M95" t="str">
            <v>B</v>
          </cell>
        </row>
        <row r="96">
          <cell r="C96" t="str">
            <v>15.17.2</v>
          </cell>
          <cell r="D96" t="str">
            <v>COMP-27</v>
          </cell>
          <cell r="E96" t="str">
            <v>ELETRODUTO metalico,rigido pesado,com conexões Ø 40 mm (1.1/4")</v>
          </cell>
          <cell r="F96" t="str">
            <v>m</v>
          </cell>
          <cell r="G96">
            <v>58.2</v>
          </cell>
          <cell r="H96">
            <v>125.39</v>
          </cell>
          <cell r="I96">
            <v>7297.7</v>
          </cell>
          <cell r="J96">
            <v>2352847.84</v>
          </cell>
          <cell r="K96">
            <v>2.7460000000000002E-3</v>
          </cell>
          <cell r="L96">
            <v>0.88536000000000004</v>
          </cell>
          <cell r="M96" t="str">
            <v>B</v>
          </cell>
        </row>
        <row r="97">
          <cell r="C97" t="str">
            <v>14.1.5</v>
          </cell>
          <cell r="D97" t="str">
            <v>15410.8.3.3</v>
          </cell>
          <cell r="E97" t="str">
            <v>BACIA de louça com caixa acoplada, com tampa e acessórios</v>
          </cell>
          <cell r="F97" t="str">
            <v>unid</v>
          </cell>
          <cell r="G97">
            <v>30</v>
          </cell>
          <cell r="H97">
            <v>234.67</v>
          </cell>
          <cell r="I97">
            <v>7040.1</v>
          </cell>
          <cell r="J97">
            <v>2359887.94</v>
          </cell>
          <cell r="K97">
            <v>2.6489999999999999E-3</v>
          </cell>
          <cell r="L97">
            <v>0.88800999999999997</v>
          </cell>
          <cell r="M97" t="str">
            <v>B</v>
          </cell>
        </row>
        <row r="98">
          <cell r="C98" t="str">
            <v>15.11.2</v>
          </cell>
          <cell r="D98">
            <v>68069</v>
          </cell>
          <cell r="E98" t="str">
            <v>Haste copperwerld 5/8 x 3,0 com conector</v>
          </cell>
          <cell r="F98" t="str">
            <v>unid</v>
          </cell>
          <cell r="G98">
            <v>170</v>
          </cell>
          <cell r="H98">
            <v>39.42</v>
          </cell>
          <cell r="I98">
            <v>6701.4</v>
          </cell>
          <cell r="J98">
            <v>2366589.34</v>
          </cell>
          <cell r="K98">
            <v>2.5219999999999999E-3</v>
          </cell>
          <cell r="L98">
            <v>0.89053099999999996</v>
          </cell>
          <cell r="M98" t="str">
            <v>B</v>
          </cell>
        </row>
        <row r="99">
          <cell r="C99" t="str">
            <v>9.2.1</v>
          </cell>
          <cell r="D99" t="str">
            <v>09500.8.6.2</v>
          </cell>
          <cell r="E99" t="str">
            <v>FORRO de PVC em painéis lineares encaixados entre si e fixados em estrutura de madeira (dimensão: 200 x 6000 mm)</v>
          </cell>
          <cell r="F99" t="str">
            <v>m²</v>
          </cell>
          <cell r="G99">
            <v>182.97</v>
          </cell>
          <cell r="H99">
            <v>36.520000000000003</v>
          </cell>
          <cell r="I99">
            <v>6682.06</v>
          </cell>
          <cell r="J99">
            <v>2373271.4</v>
          </cell>
          <cell r="K99">
            <v>2.5140000000000002E-3</v>
          </cell>
          <cell r="L99">
            <v>0.89304600000000001</v>
          </cell>
          <cell r="M99" t="str">
            <v>B</v>
          </cell>
        </row>
        <row r="100">
          <cell r="C100" t="str">
            <v>15.3.2</v>
          </cell>
          <cell r="D100" t="str">
            <v>16120.8.1.58</v>
          </cell>
          <cell r="E100" t="str">
            <v>CABO ISOLADO em PVC seção 25 mm² - 0,6/1kV - 70°C - flexível</v>
          </cell>
          <cell r="F100" t="str">
            <v>m</v>
          </cell>
          <cell r="G100">
            <v>452.7</v>
          </cell>
          <cell r="H100">
            <v>14.33</v>
          </cell>
          <cell r="I100">
            <v>6487.19</v>
          </cell>
          <cell r="J100">
            <v>2379758.59</v>
          </cell>
          <cell r="K100">
            <v>2.441E-3</v>
          </cell>
          <cell r="L100">
            <v>0.89548700000000003</v>
          </cell>
          <cell r="M100" t="str">
            <v>B</v>
          </cell>
        </row>
        <row r="101">
          <cell r="C101" t="str">
            <v>12.6.1</v>
          </cell>
          <cell r="D101" t="str">
            <v>comp-07</v>
          </cell>
          <cell r="E101" t="str">
            <v>Caixa de passagem em alvenaria 1/2 vez tij. 6 furos, com tampa em concreto armado - (70,00x70,00x70,00)cm</v>
          </cell>
          <cell r="F101" t="str">
            <v>unid</v>
          </cell>
          <cell r="G101">
            <v>20</v>
          </cell>
          <cell r="H101">
            <v>321.3</v>
          </cell>
          <cell r="I101">
            <v>6426</v>
          </cell>
          <cell r="J101">
            <v>2386184.59</v>
          </cell>
          <cell r="K101">
            <v>2.418E-3</v>
          </cell>
          <cell r="L101">
            <v>0.89790499999999995</v>
          </cell>
          <cell r="M101" t="str">
            <v>B</v>
          </cell>
        </row>
        <row r="102">
          <cell r="C102" t="str">
            <v>9.2.4</v>
          </cell>
          <cell r="D102" t="str">
            <v>12.02.04</v>
          </cell>
          <cell r="E102" t="str">
            <v>Reboco paulista (emboço traço 1:4 + reboco traço 1:5) para forros, e=25,00mm</v>
          </cell>
          <cell r="F102" t="str">
            <v>m²</v>
          </cell>
          <cell r="G102">
            <v>180</v>
          </cell>
          <cell r="H102">
            <v>35.479999999999997</v>
          </cell>
          <cell r="I102">
            <v>6386.4</v>
          </cell>
          <cell r="J102">
            <v>2392570.9900000002</v>
          </cell>
          <cell r="K102">
            <v>2.4030000000000002E-3</v>
          </cell>
          <cell r="L102">
            <v>0.900308</v>
          </cell>
          <cell r="M102" t="str">
            <v>B</v>
          </cell>
        </row>
        <row r="103">
          <cell r="C103" t="str">
            <v>14.3.2</v>
          </cell>
          <cell r="D103" t="str">
            <v>07110.8.4.1</v>
          </cell>
          <cell r="E103" t="str">
            <v>IMPERMEABILIZAÇÃO de piso com três demãos de emulsão asfáltica</v>
          </cell>
          <cell r="F103" t="str">
            <v>m²</v>
          </cell>
          <cell r="G103">
            <v>311.92</v>
          </cell>
          <cell r="H103">
            <v>19.2</v>
          </cell>
          <cell r="I103">
            <v>5988.86</v>
          </cell>
          <cell r="J103">
            <v>2398559.85</v>
          </cell>
          <cell r="K103">
            <v>2.2539999999999999E-3</v>
          </cell>
          <cell r="L103">
            <v>0.90256199999999998</v>
          </cell>
          <cell r="M103" t="str">
            <v>B</v>
          </cell>
        </row>
        <row r="104">
          <cell r="C104" t="str">
            <v>8.2.2</v>
          </cell>
          <cell r="D104" t="str">
            <v>09.02.39</v>
          </cell>
          <cell r="E104" t="str">
            <v>Telha ondulada aluzinco/galvalume, e=0,43mm</v>
          </cell>
          <cell r="F104" t="str">
            <v>m²</v>
          </cell>
          <cell r="G104">
            <v>190.15</v>
          </cell>
          <cell r="H104">
            <v>30.32</v>
          </cell>
          <cell r="I104">
            <v>5765.35</v>
          </cell>
          <cell r="J104">
            <v>2404325.2000000002</v>
          </cell>
          <cell r="K104">
            <v>2.1689999999999999E-3</v>
          </cell>
          <cell r="L104">
            <v>0.90473099999999995</v>
          </cell>
          <cell r="M104" t="str">
            <v>B</v>
          </cell>
        </row>
        <row r="105">
          <cell r="C105" t="str">
            <v>12.3.3</v>
          </cell>
          <cell r="D105" t="str">
            <v>15.01.04</v>
          </cell>
          <cell r="E105" t="str">
            <v>Tubo de PVC rígido para esgoto, Ø=100mm  - ref.: tigre ou equivalente</v>
          </cell>
          <cell r="F105" t="str">
            <v>m</v>
          </cell>
          <cell r="G105">
            <v>187.46</v>
          </cell>
          <cell r="H105">
            <v>30.43</v>
          </cell>
          <cell r="I105">
            <v>5704.41</v>
          </cell>
          <cell r="J105">
            <v>2410029.61</v>
          </cell>
          <cell r="K105">
            <v>2.147E-3</v>
          </cell>
          <cell r="L105">
            <v>0.90687799999999996</v>
          </cell>
          <cell r="M105" t="str">
            <v>B</v>
          </cell>
        </row>
        <row r="106">
          <cell r="C106" t="str">
            <v>1.1.5</v>
          </cell>
          <cell r="D106" t="str">
            <v>01.01.07.06</v>
          </cell>
          <cell r="E106" t="str">
            <v>Despesas com Equipamentos de Proteção Indiviual - EPI</v>
          </cell>
          <cell r="F106" t="str">
            <v>und</v>
          </cell>
          <cell r="G106">
            <v>114</v>
          </cell>
          <cell r="H106">
            <v>49.66</v>
          </cell>
          <cell r="I106">
            <v>5661.24</v>
          </cell>
          <cell r="J106">
            <v>2415690.85</v>
          </cell>
          <cell r="K106">
            <v>2.1299999999999999E-3</v>
          </cell>
          <cell r="L106">
            <v>0.90900800000000004</v>
          </cell>
          <cell r="M106" t="str">
            <v>B</v>
          </cell>
        </row>
        <row r="107">
          <cell r="C107" t="str">
            <v>8.4.1</v>
          </cell>
          <cell r="D107" t="str">
            <v>74106/001</v>
          </cell>
          <cell r="E107" t="str">
            <v>Impermeabilização de viga baldrame com tinta betuminosa , duas demãos</v>
          </cell>
          <cell r="F107" t="str">
            <v>m²</v>
          </cell>
          <cell r="G107">
            <v>961.24</v>
          </cell>
          <cell r="H107">
            <v>5.37</v>
          </cell>
          <cell r="I107">
            <v>5161.8599999999997</v>
          </cell>
          <cell r="J107">
            <v>2420852.71</v>
          </cell>
          <cell r="K107">
            <v>1.9419999999999999E-3</v>
          </cell>
          <cell r="L107">
            <v>0.91095000000000004</v>
          </cell>
          <cell r="M107" t="str">
            <v>B</v>
          </cell>
        </row>
        <row r="108">
          <cell r="C108" t="str">
            <v>12.6.8</v>
          </cell>
          <cell r="D108" t="str">
            <v>DERDREN065</v>
          </cell>
          <cell r="E108" t="str">
            <v>Sarjeta trapezoidal de concreto - SZC 02</v>
          </cell>
          <cell r="F108" t="str">
            <v>m</v>
          </cell>
          <cell r="G108">
            <v>150</v>
          </cell>
          <cell r="H108">
            <v>33.590000000000003</v>
          </cell>
          <cell r="I108">
            <v>5038.5</v>
          </cell>
          <cell r="J108">
            <v>2425891.21</v>
          </cell>
          <cell r="K108">
            <v>1.8959999999999999E-3</v>
          </cell>
          <cell r="L108">
            <v>0.91284600000000005</v>
          </cell>
          <cell r="M108" t="str">
            <v>B</v>
          </cell>
        </row>
        <row r="109">
          <cell r="C109" t="str">
            <v>6.1.7</v>
          </cell>
          <cell r="D109" t="str">
            <v>07.07.01</v>
          </cell>
          <cell r="E109" t="str">
            <v>Porta de aluminio com 01 ou 02 folhas simples com batentes (0,60 x 1,60)m</v>
          </cell>
          <cell r="F109" t="str">
            <v>m²</v>
          </cell>
          <cell r="G109">
            <v>12.48</v>
          </cell>
          <cell r="H109">
            <v>384.74</v>
          </cell>
          <cell r="I109">
            <v>4801.5600000000004</v>
          </cell>
          <cell r="J109">
            <v>2430692.77</v>
          </cell>
          <cell r="K109">
            <v>1.807E-3</v>
          </cell>
          <cell r="L109">
            <v>0.91465300000000005</v>
          </cell>
          <cell r="M109" t="str">
            <v>B</v>
          </cell>
        </row>
        <row r="110">
          <cell r="C110" t="str">
            <v>1.7.1</v>
          </cell>
          <cell r="D110" t="str">
            <v>02220.8.21.1</v>
          </cell>
          <cell r="E110" t="str">
            <v>Demolição mecanizada com transporte de bota fora</v>
          </cell>
          <cell r="F110" t="str">
            <v>m³</v>
          </cell>
          <cell r="G110">
            <v>302.06</v>
          </cell>
          <cell r="H110">
            <v>15.86</v>
          </cell>
          <cell r="I110">
            <v>4790.67</v>
          </cell>
          <cell r="J110">
            <v>2435483.44</v>
          </cell>
          <cell r="K110">
            <v>1.8029999999999999E-3</v>
          </cell>
          <cell r="L110">
            <v>0.91645600000000005</v>
          </cell>
          <cell r="M110" t="str">
            <v>B</v>
          </cell>
        </row>
        <row r="111">
          <cell r="C111" t="str">
            <v>6.2.2</v>
          </cell>
          <cell r="D111" t="str">
            <v>COMP-12</v>
          </cell>
          <cell r="E111" t="str">
            <v>PORTA de vidro temperado , com bandeira, com ferragem e mola hidráulica (espessura: 10 mm / vão: 2000 x 2850 mm) </v>
          </cell>
          <cell r="F111" t="str">
            <v>unid</v>
          </cell>
          <cell r="G111">
            <v>1</v>
          </cell>
          <cell r="H111">
            <v>4739.88</v>
          </cell>
          <cell r="I111">
            <v>4739.88</v>
          </cell>
          <cell r="J111">
            <v>2440223.3199999998</v>
          </cell>
          <cell r="K111">
            <v>1.784E-3</v>
          </cell>
          <cell r="L111">
            <v>0.91823900000000003</v>
          </cell>
          <cell r="M111" t="str">
            <v>B</v>
          </cell>
        </row>
        <row r="112">
          <cell r="C112" t="str">
            <v>15.9.2</v>
          </cell>
          <cell r="D112" t="str">
            <v>18.13.05</v>
          </cell>
          <cell r="E112" t="str">
            <v>Quadro de distribuição para disjuntor geral  tripolar, 225A, até 40 saídas com barramento  - ref.: cemar, general eletric, moratori ou equivalente</v>
          </cell>
          <cell r="F112" t="str">
            <v>unid</v>
          </cell>
          <cell r="G112">
            <v>8</v>
          </cell>
          <cell r="H112">
            <v>582.85</v>
          </cell>
          <cell r="I112">
            <v>4662.8</v>
          </cell>
          <cell r="J112">
            <v>2444886.12</v>
          </cell>
          <cell r="K112">
            <v>1.755E-3</v>
          </cell>
          <cell r="L112">
            <v>0.91999399999999998</v>
          </cell>
          <cell r="M112" t="str">
            <v>B</v>
          </cell>
        </row>
        <row r="113">
          <cell r="C113" t="str">
            <v>6.1.13</v>
          </cell>
          <cell r="D113" t="str">
            <v>08110.8.2.2</v>
          </cell>
          <cell r="E113" t="str">
            <v>GRADIL DE FERRO, colocação e acabamento malha=65x132mm, barras verticais, largura=25mm, espessura=3mm (8,00 x 2,10)m</v>
          </cell>
          <cell r="F113" t="str">
            <v>m²</v>
          </cell>
          <cell r="G113">
            <v>16.8</v>
          </cell>
          <cell r="H113">
            <v>271.14</v>
          </cell>
          <cell r="I113">
            <v>4555.1499999999996</v>
          </cell>
          <cell r="J113">
            <v>2449441.27</v>
          </cell>
          <cell r="K113">
            <v>1.714E-3</v>
          </cell>
          <cell r="L113">
            <v>0.92170799999999997</v>
          </cell>
          <cell r="M113" t="str">
            <v>B</v>
          </cell>
        </row>
        <row r="114">
          <cell r="C114" t="str">
            <v>1.1.3</v>
          </cell>
          <cell r="D114" t="str">
            <v xml:space="preserve">01.01.07.04
</v>
          </cell>
          <cell r="E114" t="str">
            <v>Despesas com Vale Transporte</v>
          </cell>
          <cell r="F114" t="str">
            <v>und</v>
          </cell>
          <cell r="G114">
            <v>2469</v>
          </cell>
          <cell r="H114">
            <v>1.84</v>
          </cell>
          <cell r="I114">
            <v>4542.96</v>
          </cell>
          <cell r="J114">
            <v>2453984.23</v>
          </cell>
          <cell r="K114">
            <v>1.709E-3</v>
          </cell>
          <cell r="L114">
            <v>0.92341700000000004</v>
          </cell>
          <cell r="M114" t="str">
            <v>B</v>
          </cell>
        </row>
        <row r="115">
          <cell r="C115" t="str">
            <v>14.2.3</v>
          </cell>
          <cell r="D115" t="str">
            <v>15007.8.1.1</v>
          </cell>
          <cell r="E115" t="str">
            <v>BARRA DE APOIO para lavatório de louça, para portadores de deficiência física, comprimento 60 cm, largura 45 cm (Barra de apoio Bacia)</v>
          </cell>
          <cell r="F115" t="str">
            <v>unid</v>
          </cell>
          <cell r="G115">
            <v>20</v>
          </cell>
          <cell r="H115">
            <v>214.82</v>
          </cell>
          <cell r="I115">
            <v>4296.3999999999996</v>
          </cell>
          <cell r="J115">
            <v>2458280.63</v>
          </cell>
          <cell r="K115">
            <v>1.6169999999999999E-3</v>
          </cell>
          <cell r="L115">
            <v>0.92503400000000002</v>
          </cell>
          <cell r="M115" t="str">
            <v>B</v>
          </cell>
        </row>
        <row r="116">
          <cell r="C116" t="str">
            <v>15.5.4</v>
          </cell>
          <cell r="D116" t="str">
            <v>COMP-18</v>
          </cell>
          <cell r="E116" t="str">
            <v>Dispositivo Contra surto - 175 V - 40 KA</v>
          </cell>
          <cell r="F116" t="str">
            <v>unid</v>
          </cell>
          <cell r="G116">
            <v>56</v>
          </cell>
          <cell r="H116">
            <v>73.03</v>
          </cell>
          <cell r="I116">
            <v>4089.68</v>
          </cell>
          <cell r="J116">
            <v>2462370.31</v>
          </cell>
          <cell r="K116">
            <v>1.539E-3</v>
          </cell>
          <cell r="L116">
            <v>0.92657299999999998</v>
          </cell>
          <cell r="M116" t="str">
            <v>B</v>
          </cell>
        </row>
        <row r="117">
          <cell r="C117" t="str">
            <v>1.1.6</v>
          </cell>
          <cell r="D117" t="str">
            <v>01.01.07.07</v>
          </cell>
          <cell r="E117" t="str">
            <v xml:space="preserve">Despesas com exames médicos </v>
          </cell>
          <cell r="F117" t="str">
            <v>und</v>
          </cell>
          <cell r="G117">
            <v>114</v>
          </cell>
          <cell r="H117">
            <v>35</v>
          </cell>
          <cell r="I117">
            <v>3990</v>
          </cell>
          <cell r="J117">
            <v>2466360.31</v>
          </cell>
          <cell r="K117">
            <v>1.5009999999999999E-3</v>
          </cell>
          <cell r="L117">
            <v>0.92807399999999995</v>
          </cell>
          <cell r="M117" t="str">
            <v>B</v>
          </cell>
        </row>
        <row r="118">
          <cell r="C118" t="str">
            <v>10.5.2</v>
          </cell>
          <cell r="D118" t="str">
            <v>09609.8.1.1</v>
          </cell>
          <cell r="E118" t="str">
            <v>Piso tátil alerta/direcional 25x25 cm, ladrilho hidráulico - Área Interna</v>
          </cell>
          <cell r="F118" t="str">
            <v>m²</v>
          </cell>
          <cell r="G118">
            <v>58.04</v>
          </cell>
          <cell r="H118">
            <v>67.290000000000006</v>
          </cell>
          <cell r="I118">
            <v>3905.51</v>
          </cell>
          <cell r="J118">
            <v>2470265.8199999998</v>
          </cell>
          <cell r="K118">
            <v>1.47E-3</v>
          </cell>
          <cell r="L118">
            <v>0.92954400000000004</v>
          </cell>
          <cell r="M118" t="str">
            <v>B</v>
          </cell>
        </row>
        <row r="119">
          <cell r="C119" t="str">
            <v>12.6.4</v>
          </cell>
          <cell r="D119" t="str">
            <v>15.01.06</v>
          </cell>
          <cell r="E119" t="str">
            <v>Tubo de PVC rígido para esgoto, Ø=200mm  - ref.: tigre ou equivalente</v>
          </cell>
          <cell r="F119" t="str">
            <v>m</v>
          </cell>
          <cell r="G119">
            <v>50</v>
          </cell>
          <cell r="H119">
            <v>77.11</v>
          </cell>
          <cell r="I119">
            <v>3855.5</v>
          </cell>
          <cell r="J119">
            <v>2474121.3199999998</v>
          </cell>
          <cell r="K119">
            <v>1.451E-3</v>
          </cell>
          <cell r="L119">
            <v>0.93099500000000002</v>
          </cell>
          <cell r="M119" t="str">
            <v>B</v>
          </cell>
        </row>
        <row r="120">
          <cell r="C120" t="str">
            <v>15.14.1</v>
          </cell>
          <cell r="D120" t="str">
            <v>15.03.01</v>
          </cell>
          <cell r="E120" t="str">
            <v>Caixa de passagem em alvenaria 1/2 vez tij. 6 furos, com tampa em concreto armado - (30,00x30,00x30,00)cm</v>
          </cell>
          <cell r="F120" t="str">
            <v>unid</v>
          </cell>
          <cell r="G120">
            <v>61</v>
          </cell>
          <cell r="H120">
            <v>62.72</v>
          </cell>
          <cell r="I120">
            <v>3825.92</v>
          </cell>
          <cell r="J120">
            <v>2477947.2400000002</v>
          </cell>
          <cell r="K120">
            <v>1.4400000000000001E-3</v>
          </cell>
          <cell r="L120">
            <v>0.93243399999999999</v>
          </cell>
          <cell r="M120" t="str">
            <v>B</v>
          </cell>
        </row>
        <row r="121">
          <cell r="C121" t="str">
            <v>3.4.3</v>
          </cell>
          <cell r="D121" t="str">
            <v>03310.8.1.21</v>
          </cell>
          <cell r="E121" t="str">
            <v>CONCRETO estrutural virado em obra , controle "A", consistência para vibração, brita 1 e 2, fck 25 MPa</v>
          </cell>
          <cell r="F121" t="str">
            <v>m³</v>
          </cell>
          <cell r="G121">
            <v>9.35</v>
          </cell>
          <cell r="H121">
            <v>398.81</v>
          </cell>
          <cell r="I121">
            <v>3728.87</v>
          </cell>
          <cell r="J121">
            <v>2481676.11</v>
          </cell>
          <cell r="K121">
            <v>1.403E-3</v>
          </cell>
          <cell r="L121">
            <v>0.93383799999999995</v>
          </cell>
          <cell r="M121" t="str">
            <v>B</v>
          </cell>
        </row>
        <row r="122">
          <cell r="C122" t="str">
            <v>13.1.5</v>
          </cell>
          <cell r="D122" t="str">
            <v>13975.8.1.1</v>
          </cell>
          <cell r="E122" t="str">
            <v>ABRIGO para hidrante em chapa de aço carbono , com mangueira de Ø 65 mm (2 1/2") x 30 m</v>
          </cell>
          <cell r="F122" t="str">
            <v>unid</v>
          </cell>
          <cell r="G122">
            <v>3</v>
          </cell>
          <cell r="H122">
            <v>1238.8399999999999</v>
          </cell>
          <cell r="I122">
            <v>3716.52</v>
          </cell>
          <cell r="J122">
            <v>2485392.63</v>
          </cell>
          <cell r="K122">
            <v>1.3990000000000001E-3</v>
          </cell>
          <cell r="L122">
            <v>0.93523599999999996</v>
          </cell>
          <cell r="M122" t="str">
            <v>B</v>
          </cell>
        </row>
        <row r="123">
          <cell r="C123" t="str">
            <v>8.3.1</v>
          </cell>
          <cell r="D123" t="str">
            <v>07712.8.1.1</v>
          </cell>
          <cell r="E123" t="str">
            <v>CALHA de chapa galvanizada nº 24 desenvolvimento 25 cm</v>
          </cell>
          <cell r="F123" t="str">
            <v>m</v>
          </cell>
          <cell r="G123">
            <v>113.48</v>
          </cell>
          <cell r="H123">
            <v>30.87</v>
          </cell>
          <cell r="I123">
            <v>3503.13</v>
          </cell>
          <cell r="J123">
            <v>2488895.7599999998</v>
          </cell>
          <cell r="K123">
            <v>1.3179999999999999E-3</v>
          </cell>
          <cell r="L123">
            <v>0.936554</v>
          </cell>
          <cell r="M123" t="str">
            <v>B</v>
          </cell>
        </row>
        <row r="124">
          <cell r="C124" t="str">
            <v>15.19.3</v>
          </cell>
          <cell r="D124">
            <v>90976</v>
          </cell>
          <cell r="E124" t="str">
            <v>LUMINÁRIA TIPO PLAFONIER BRANCA PARA LÂMPADA FLUORESCENTE 2X32W, COM DIFUSOR EM POLIESTIRENO TRANSPARENTE E SOQUETES (REF. COVISA)</v>
          </cell>
          <cell r="F124" t="str">
            <v>unid</v>
          </cell>
          <cell r="G124">
            <v>23</v>
          </cell>
          <cell r="H124">
            <v>146.75</v>
          </cell>
          <cell r="I124">
            <v>3375.25</v>
          </cell>
          <cell r="J124">
            <v>2492271.0099999998</v>
          </cell>
          <cell r="K124">
            <v>1.2700000000000001E-3</v>
          </cell>
          <cell r="L124">
            <v>0.93782399999999999</v>
          </cell>
          <cell r="M124" t="str">
            <v>B</v>
          </cell>
        </row>
        <row r="125">
          <cell r="C125" t="str">
            <v>2.2.1</v>
          </cell>
          <cell r="D125" t="str">
            <v>02315.8.8.2</v>
          </cell>
          <cell r="E125" t="str">
            <v>Apiloamento de fundo de vala com maço de 30 kg</v>
          </cell>
          <cell r="F125" t="str">
            <v>m²</v>
          </cell>
          <cell r="G125">
            <v>287.12</v>
          </cell>
          <cell r="H125">
            <v>11.63</v>
          </cell>
          <cell r="I125">
            <v>3339.21</v>
          </cell>
          <cell r="J125">
            <v>2495610.2200000002</v>
          </cell>
          <cell r="K125">
            <v>1.2570000000000001E-3</v>
          </cell>
          <cell r="L125">
            <v>0.93908100000000005</v>
          </cell>
          <cell r="M125" t="str">
            <v>B</v>
          </cell>
        </row>
        <row r="126">
          <cell r="C126" t="str">
            <v>2.1.1</v>
          </cell>
          <cell r="D126" t="str">
            <v>02315.8.1.9</v>
          </cell>
          <cell r="E126" t="str">
            <v>Escavação manual de vala em solo de 1ª categoria (profundidade: até 2 m)</v>
          </cell>
          <cell r="F126" t="str">
            <v>m³</v>
          </cell>
          <cell r="G126">
            <v>104.85</v>
          </cell>
          <cell r="H126">
            <v>31.02</v>
          </cell>
          <cell r="I126">
            <v>3252.45</v>
          </cell>
          <cell r="J126">
            <v>2498862.67</v>
          </cell>
          <cell r="K126">
            <v>1.224E-3</v>
          </cell>
          <cell r="L126">
            <v>0.94030499999999995</v>
          </cell>
          <cell r="M126" t="str">
            <v>B</v>
          </cell>
        </row>
        <row r="127">
          <cell r="C127" t="str">
            <v>16.2.2</v>
          </cell>
          <cell r="D127" t="str">
            <v>19.01.16</v>
          </cell>
          <cell r="E127" t="str">
            <v>Pintura esmalte sintético em portas de madeira, 02 demãos sem massa -  (semi-birlho) - Madeira</v>
          </cell>
          <cell r="F127" t="str">
            <v>m²</v>
          </cell>
          <cell r="G127">
            <v>250.08</v>
          </cell>
          <cell r="H127">
            <v>12.98</v>
          </cell>
          <cell r="I127">
            <v>3246.04</v>
          </cell>
          <cell r="J127">
            <v>2502108.71</v>
          </cell>
          <cell r="K127">
            <v>1.2210000000000001E-3</v>
          </cell>
          <cell r="L127">
            <v>0.94152599999999997</v>
          </cell>
          <cell r="M127" t="str">
            <v>B</v>
          </cell>
        </row>
        <row r="128">
          <cell r="C128" t="str">
            <v>15.19.4</v>
          </cell>
          <cell r="D128" t="str">
            <v>18.18.03</v>
          </cell>
          <cell r="E128" t="str">
            <v>Reator eletromagnético p/ vapor de mercúrio 250 W</v>
          </cell>
          <cell r="F128" t="str">
            <v>unid</v>
          </cell>
          <cell r="G128">
            <v>46</v>
          </cell>
          <cell r="H128">
            <v>69.819999999999993</v>
          </cell>
          <cell r="I128">
            <v>3211.72</v>
          </cell>
          <cell r="J128">
            <v>2505320.4300000002</v>
          </cell>
          <cell r="K128">
            <v>1.209E-3</v>
          </cell>
          <cell r="L128">
            <v>0.94273499999999999</v>
          </cell>
          <cell r="M128" t="str">
            <v>B</v>
          </cell>
        </row>
        <row r="129">
          <cell r="C129" t="str">
            <v>16.1.7</v>
          </cell>
          <cell r="D129" t="str">
            <v>09115.8.9.8</v>
          </cell>
          <cell r="E129" t="str">
            <v>PINTURA com tinta esmalte em esquadria de madeira, com duas demãos, sem massa corrida</v>
          </cell>
          <cell r="F129" t="str">
            <v>m²</v>
          </cell>
          <cell r="G129">
            <v>250.08</v>
          </cell>
          <cell r="H129">
            <v>12.83</v>
          </cell>
          <cell r="I129">
            <v>3208.53</v>
          </cell>
          <cell r="J129">
            <v>2508528.96</v>
          </cell>
          <cell r="K129">
            <v>1.207E-3</v>
          </cell>
          <cell r="L129">
            <v>0.94394199999999995</v>
          </cell>
          <cell r="M129" t="str">
            <v>B</v>
          </cell>
        </row>
        <row r="130">
          <cell r="C130" t="str">
            <v>14.1.7</v>
          </cell>
          <cell r="D130" t="str">
            <v>15410.8.9.1</v>
          </cell>
          <cell r="E130" t="str">
            <v>CAIXA de descarga suspensa, de plástico</v>
          </cell>
          <cell r="F130" t="str">
            <v>unid</v>
          </cell>
          <cell r="G130">
            <v>35</v>
          </cell>
          <cell r="H130">
            <v>83.21</v>
          </cell>
          <cell r="I130">
            <v>2912.35</v>
          </cell>
          <cell r="J130">
            <v>2511441.31</v>
          </cell>
          <cell r="K130">
            <v>1.096E-3</v>
          </cell>
          <cell r="L130">
            <v>0.94503800000000004</v>
          </cell>
          <cell r="M130" t="str">
            <v>B</v>
          </cell>
        </row>
        <row r="131">
          <cell r="C131" t="str">
            <v>6.1.2</v>
          </cell>
          <cell r="D131" t="str">
            <v>07.01.14</v>
          </cell>
          <cell r="E131" t="str">
            <v>Porta de madeira lisa - (0,70x2,10) m  - Dobradiças/fechadura - ref.: LaFonte, fame, pado, aliança ou equivalente</v>
          </cell>
          <cell r="F131" t="str">
            <v>unid</v>
          </cell>
          <cell r="G131">
            <v>9</v>
          </cell>
          <cell r="H131">
            <v>304.89</v>
          </cell>
          <cell r="I131">
            <v>2744.01</v>
          </cell>
          <cell r="J131">
            <v>2514185.3199999998</v>
          </cell>
          <cell r="K131">
            <v>1.0330000000000001E-3</v>
          </cell>
          <cell r="L131">
            <v>0.946071</v>
          </cell>
          <cell r="M131" t="str">
            <v>B</v>
          </cell>
        </row>
        <row r="132">
          <cell r="C132" t="str">
            <v>7.2.1</v>
          </cell>
          <cell r="D132" t="str">
            <v>09627.8.5.1</v>
          </cell>
          <cell r="E132" t="str">
            <v>SOLEIRA de granilite pré-moldada , 15 cm de largura, assentada com argamassa mista de cimento, cal hidratada e areia sem peneirar traço 1:1:4</v>
          </cell>
          <cell r="F132" t="str">
            <v>m</v>
          </cell>
          <cell r="G132">
            <v>70.3</v>
          </cell>
          <cell r="H132">
            <v>39.020000000000003</v>
          </cell>
          <cell r="I132">
            <v>2743.11</v>
          </cell>
          <cell r="J132">
            <v>2516928.4300000002</v>
          </cell>
          <cell r="K132">
            <v>1.0319999999999999E-3</v>
          </cell>
          <cell r="L132">
            <v>0.94710300000000003</v>
          </cell>
          <cell r="M132" t="str">
            <v>B</v>
          </cell>
        </row>
        <row r="133">
          <cell r="C133" t="str">
            <v>2.3.2</v>
          </cell>
          <cell r="D133" t="str">
            <v>02.02.06</v>
          </cell>
          <cell r="E133" t="str">
            <v>Transporte a 30,00m em direção horizontal de material escavado</v>
          </cell>
          <cell r="F133" t="str">
            <v>m³</v>
          </cell>
          <cell r="G133">
            <v>168.86</v>
          </cell>
          <cell r="H133">
            <v>15.51</v>
          </cell>
          <cell r="I133">
            <v>2619.02</v>
          </cell>
          <cell r="J133">
            <v>2519547.4500000002</v>
          </cell>
          <cell r="K133">
            <v>9.859999999999999E-4</v>
          </cell>
          <cell r="L133">
            <v>0.94808800000000004</v>
          </cell>
          <cell r="M133" t="str">
            <v>B</v>
          </cell>
        </row>
        <row r="134">
          <cell r="C134" t="str">
            <v>15.7.11</v>
          </cell>
          <cell r="D134" t="str">
            <v>74130/009</v>
          </cell>
          <cell r="E134" t="str">
            <v>DISJUNTOR TRIPOLAR termomagnético de 450 A em quadro de distribuição</v>
          </cell>
          <cell r="F134" t="str">
            <v>unid</v>
          </cell>
          <cell r="G134">
            <v>1</v>
          </cell>
          <cell r="H134">
            <v>2614.35</v>
          </cell>
          <cell r="I134">
            <v>2614.35</v>
          </cell>
          <cell r="J134">
            <v>2522161.7999999998</v>
          </cell>
          <cell r="K134">
            <v>9.8400000000000007E-4</v>
          </cell>
          <cell r="L134">
            <v>0.94907200000000003</v>
          </cell>
          <cell r="M134" t="str">
            <v>B</v>
          </cell>
        </row>
        <row r="135">
          <cell r="C135" t="str">
            <v>15.4.6</v>
          </cell>
          <cell r="D135" t="str">
            <v>COMP-16</v>
          </cell>
          <cell r="E135" t="str">
            <v>Tomada hexagonal (NBR 14136) 2P+T 10A</v>
          </cell>
          <cell r="F135" t="str">
            <v>unid</v>
          </cell>
          <cell r="G135">
            <v>171</v>
          </cell>
          <cell r="H135">
            <v>14.47</v>
          </cell>
          <cell r="I135">
            <v>2474.37</v>
          </cell>
          <cell r="J135">
            <v>2524636.17</v>
          </cell>
          <cell r="K135">
            <v>9.3099999999999997E-4</v>
          </cell>
          <cell r="L135">
            <v>0.95000300000000004</v>
          </cell>
          <cell r="M135" t="str">
            <v>B</v>
          </cell>
        </row>
        <row r="136">
          <cell r="C136" t="str">
            <v>1.4.1</v>
          </cell>
          <cell r="D136">
            <v>73672</v>
          </cell>
          <cell r="E136" t="str">
            <v>Limpeza mecanizada de terreno, inclusive retirada de árvore entre 0,05m e 0,15m de diametro</v>
          </cell>
          <cell r="F136" t="str">
            <v>m²</v>
          </cell>
          <cell r="G136">
            <v>6452.83</v>
          </cell>
          <cell r="H136">
            <v>0.38</v>
          </cell>
          <cell r="I136">
            <v>2452.08</v>
          </cell>
          <cell r="J136">
            <v>2527088.25</v>
          </cell>
          <cell r="K136">
            <v>9.2299999999999999E-4</v>
          </cell>
          <cell r="L136">
            <v>0.95092600000000005</v>
          </cell>
          <cell r="M136" t="str">
            <v>B</v>
          </cell>
        </row>
        <row r="137">
          <cell r="C137" t="str">
            <v>9.1.5</v>
          </cell>
          <cell r="D137" t="str">
            <v>09706.8.5.1</v>
          </cell>
          <cell r="E137" t="str">
            <v>REJUNTAMENTO de azulejo 15 x 15 cm, com cimento branco, para juntas até 3 mm</v>
          </cell>
          <cell r="F137" t="str">
            <v>m²</v>
          </cell>
          <cell r="G137">
            <v>530.78</v>
          </cell>
          <cell r="H137">
            <v>4.59</v>
          </cell>
          <cell r="I137">
            <v>2436.2800000000002</v>
          </cell>
          <cell r="J137">
            <v>2529524.5299999998</v>
          </cell>
          <cell r="K137">
            <v>9.1699999999999995E-4</v>
          </cell>
          <cell r="L137">
            <v>0.95184299999999999</v>
          </cell>
          <cell r="M137" t="str">
            <v>B</v>
          </cell>
        </row>
        <row r="138">
          <cell r="C138" t="str">
            <v>15.14.2</v>
          </cell>
          <cell r="D138" t="str">
            <v>15.03.04</v>
          </cell>
          <cell r="E138" t="str">
            <v>Caixa de passagem em alvenaria 1/2 vez tij. 6 furos, com tampa em concreto armado - (60,00x60,00x60,00)cm</v>
          </cell>
          <cell r="F138" t="str">
            <v>unid</v>
          </cell>
          <cell r="G138">
            <v>12</v>
          </cell>
          <cell r="H138">
            <v>197.72</v>
          </cell>
          <cell r="I138">
            <v>2372.64</v>
          </cell>
          <cell r="J138">
            <v>2531897.17</v>
          </cell>
          <cell r="K138">
            <v>8.9300000000000002E-4</v>
          </cell>
          <cell r="L138">
            <v>0.952735</v>
          </cell>
          <cell r="M138" t="str">
            <v>B</v>
          </cell>
        </row>
        <row r="139">
          <cell r="C139" t="str">
            <v>11.3.2</v>
          </cell>
          <cell r="D139" t="str">
            <v>15142.8.22.2</v>
          </cell>
          <cell r="E139" t="str">
            <v>TUBO de PVC soldável, com conexões Ø 25 mm</v>
          </cell>
          <cell r="F139" t="str">
            <v>m</v>
          </cell>
          <cell r="G139">
            <v>214.07</v>
          </cell>
          <cell r="H139">
            <v>11.05</v>
          </cell>
          <cell r="I139">
            <v>2365.4699999999998</v>
          </cell>
          <cell r="J139">
            <v>2534262.64</v>
          </cell>
          <cell r="K139">
            <v>8.8999999999999995E-4</v>
          </cell>
          <cell r="L139">
            <v>0.95362599999999997</v>
          </cell>
          <cell r="M139" t="str">
            <v>B</v>
          </cell>
        </row>
      </sheetData>
      <sheetData sheetId="3"/>
      <sheetData sheetId="4">
        <row r="7">
          <cell r="A7" t="str">
            <v>OBJETO: INSTITUTO DE CRIMINALISTICA</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354002 Fut"/>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javascript:__doPostBack('ctl00$MainContent$gvServicos$ctl09$lnkBtnCodigo','')" TargetMode="External"/><Relationship Id="rId13" Type="http://schemas.openxmlformats.org/officeDocument/2006/relationships/hyperlink" Target="javascript:__doPostBack('ctl00$MainContent$gvServicos$ctl06$lnkBtnCodigo','')" TargetMode="External"/><Relationship Id="rId18" Type="http://schemas.openxmlformats.org/officeDocument/2006/relationships/hyperlink" Target="javascript:__doPostBack('ctl00$MainContent$gvServicos$ctl04$lnkBtnCodigo','')" TargetMode="External"/><Relationship Id="rId26" Type="http://schemas.openxmlformats.org/officeDocument/2006/relationships/printerSettings" Target="../printerSettings/printerSettings1.bin"/><Relationship Id="rId3" Type="http://schemas.openxmlformats.org/officeDocument/2006/relationships/hyperlink" Target="javascript:__doPostBack('ctl00$MainContent$gvServicos$ctl13$lnkBtnCodigo','')" TargetMode="External"/><Relationship Id="rId21" Type="http://schemas.openxmlformats.org/officeDocument/2006/relationships/hyperlink" Target="javascript:__doPostBack('ctl00$MainContent$gvServicos$ctl05$lnkBtnCodigo','')" TargetMode="External"/><Relationship Id="rId7" Type="http://schemas.openxmlformats.org/officeDocument/2006/relationships/hyperlink" Target="javascript:__doPostBack('ctl00$MainContent$gvServicos$ctl05$lnkBtnCodigo','')" TargetMode="External"/><Relationship Id="rId12" Type="http://schemas.openxmlformats.org/officeDocument/2006/relationships/hyperlink" Target="javascript:__doPostBack('ctl00$MainContent$gvServicos$ctl08$lnkBtnCodigo','')" TargetMode="External"/><Relationship Id="rId17" Type="http://schemas.openxmlformats.org/officeDocument/2006/relationships/hyperlink" Target="javascript:__doPostBack('ctl00$MainContent$gvServicos$ctl03$lnkBtnCodigo','')" TargetMode="External"/><Relationship Id="rId25" Type="http://schemas.openxmlformats.org/officeDocument/2006/relationships/hyperlink" Target="javascript:__doPostBack('ctl00$MainContent$gvServicos$ctl25$lnkBtnCodigo','')" TargetMode="External"/><Relationship Id="rId2" Type="http://schemas.openxmlformats.org/officeDocument/2006/relationships/hyperlink" Target="javascript:__doPostBack('ctl00$MainContent$gvServicos$ctl80$lnkBtnCodigo','')" TargetMode="External"/><Relationship Id="rId16" Type="http://schemas.openxmlformats.org/officeDocument/2006/relationships/hyperlink" Target="javascript:__doPostBack('ctl00$MainContent$gvServicos$ctl18$lnkBtnCodigo','')" TargetMode="External"/><Relationship Id="rId20" Type="http://schemas.openxmlformats.org/officeDocument/2006/relationships/hyperlink" Target="javascript:__doPostBack('ctl00$MainContent$gvServicos$ctl08$lnkBtnCodigo','')" TargetMode="External"/><Relationship Id="rId1" Type="http://schemas.openxmlformats.org/officeDocument/2006/relationships/hyperlink" Target="javascript:__doPostBack('ctl00$MainContent$gvServicos$ctl79$lnkBtnCodigo','')" TargetMode="External"/><Relationship Id="rId6" Type="http://schemas.openxmlformats.org/officeDocument/2006/relationships/hyperlink" Target="javascript:__doPostBack('ctl00$MainContent$gvServicos$ctl05$lnkBtnCodigo','')" TargetMode="External"/><Relationship Id="rId11" Type="http://schemas.openxmlformats.org/officeDocument/2006/relationships/hyperlink" Target="javascript:__doPostBack('ctl00$MainContent$gvServicos$ctl04$lnkBtnCodigo','')" TargetMode="External"/><Relationship Id="rId24" Type="http://schemas.openxmlformats.org/officeDocument/2006/relationships/hyperlink" Target="javascript:__doPostBack('ctl00$MainContent$gvServicos$ctl62$lnkBtnCodigo','')" TargetMode="External"/><Relationship Id="rId5" Type="http://schemas.openxmlformats.org/officeDocument/2006/relationships/hyperlink" Target="javascript:__doPostBack('ctl00$MainContent$gvServicos$ctl09$lnkBtnCodigo','')" TargetMode="External"/><Relationship Id="rId15" Type="http://schemas.openxmlformats.org/officeDocument/2006/relationships/hyperlink" Target="javascript:__doPostBack('ctl00$MainContent$gvServicos$ctl50$lnkBtnCodigo','')" TargetMode="External"/><Relationship Id="rId23" Type="http://schemas.openxmlformats.org/officeDocument/2006/relationships/hyperlink" Target="javascript:__doPostBack('ctl00$MainContent$gvServicos$ctl05$lnkBtnCodigo','')" TargetMode="External"/><Relationship Id="rId10" Type="http://schemas.openxmlformats.org/officeDocument/2006/relationships/hyperlink" Target="javascript:__doPostBack('ctl00$MainContent$gvServicos$ctl04$lnkBtnCodigo','')" TargetMode="External"/><Relationship Id="rId19" Type="http://schemas.openxmlformats.org/officeDocument/2006/relationships/hyperlink" Target="javascript:__doPostBack('ctl00$MainContent$gvServicos$ctl05$lnkBtnCodigo','')" TargetMode="External"/><Relationship Id="rId4" Type="http://schemas.openxmlformats.org/officeDocument/2006/relationships/hyperlink" Target="javascript:__doPostBack('ctl00$MainContent$gvServicos$ctl15$lnkBtnCodigo','')" TargetMode="External"/><Relationship Id="rId9" Type="http://schemas.openxmlformats.org/officeDocument/2006/relationships/hyperlink" Target="javascript:__doPostBack('ctl00$MainContent$gvServicos$ctl08$lnkBtnCodigo','')" TargetMode="External"/><Relationship Id="rId14" Type="http://schemas.openxmlformats.org/officeDocument/2006/relationships/hyperlink" Target="javascript:__doPostBack('ctl00$MainContent$gvServicos$ctl27$lnkBtnCodigo','')" TargetMode="External"/><Relationship Id="rId22" Type="http://schemas.openxmlformats.org/officeDocument/2006/relationships/hyperlink" Target="javascript:__doPostBack('ctl00$MainContent$gvServicos$ctl08$lnkBtnCodigo','')" TargetMode="External"/><Relationship Id="rId27"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javascript:__doPostBack('ctl00$MainContent$gvServicos$ctl04$lnkBtnCodigo','')" TargetMode="External"/><Relationship Id="rId2" Type="http://schemas.openxmlformats.org/officeDocument/2006/relationships/hyperlink" Target="javascript:__doPostBack('ctl00$MainContent$gvServicos$ctl09$lnkBtnCodigo','')" TargetMode="External"/><Relationship Id="rId1" Type="http://schemas.openxmlformats.org/officeDocument/2006/relationships/hyperlink" Target="javascript:__doPostBack('ctl00$MainContent$gvServicos$ctl14$lnkBtnCodigo','')" TargetMode="External"/><Relationship Id="rId5" Type="http://schemas.openxmlformats.org/officeDocument/2006/relationships/vmlDrawing" Target="../drawings/vmlDrawing3.v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10"/>
  <sheetViews>
    <sheetView view="pageBreakPreview" zoomScale="70" zoomScaleSheetLayoutView="70" workbookViewId="0">
      <selection activeCell="D10" sqref="D10"/>
    </sheetView>
  </sheetViews>
  <sheetFormatPr defaultColWidth="9.140625" defaultRowHeight="12.75" x14ac:dyDescent="0.25"/>
  <cols>
    <col min="1" max="1" width="6.85546875" style="27" customWidth="1"/>
    <col min="2" max="2" width="14" style="27" customWidth="1"/>
    <col min="3" max="3" width="13.42578125" style="27" customWidth="1"/>
    <col min="4" max="4" width="97.7109375" style="24" customWidth="1"/>
    <col min="5" max="5" width="7.42578125" style="27" customWidth="1"/>
    <col min="6" max="6" width="9" style="30" customWidth="1"/>
    <col min="7" max="7" width="14" style="31" customWidth="1"/>
    <col min="8" max="8" width="13.85546875" style="31" customWidth="1"/>
    <col min="9" max="9" width="13.5703125" style="31" customWidth="1"/>
    <col min="10" max="10" width="15.7109375" style="31" customWidth="1"/>
    <col min="11" max="11" width="17.28515625" style="31" customWidth="1"/>
    <col min="12" max="12" width="14.28515625" style="24" bestFit="1" customWidth="1"/>
    <col min="13" max="13" width="14.28515625" style="24" customWidth="1"/>
    <col min="14" max="14" width="14" style="24" bestFit="1" customWidth="1"/>
    <col min="15" max="16384" width="9.140625" style="24"/>
  </cols>
  <sheetData>
    <row r="1" spans="1:18" s="11" customFormat="1" ht="31.7" customHeight="1" x14ac:dyDescent="0.25">
      <c r="A1" s="147"/>
      <c r="B1" s="148" t="s">
        <v>7</v>
      </c>
      <c r="C1" s="587" t="s">
        <v>13006</v>
      </c>
      <c r="D1" s="587"/>
      <c r="E1" s="444"/>
      <c r="F1" s="444"/>
      <c r="G1" s="164"/>
      <c r="H1" s="164"/>
      <c r="I1" s="164"/>
      <c r="J1" s="164"/>
      <c r="K1" s="165" t="s">
        <v>12862</v>
      </c>
      <c r="M1" s="583"/>
      <c r="N1" s="583"/>
      <c r="O1" s="583"/>
      <c r="P1" s="583"/>
    </row>
    <row r="2" spans="1:18" s="11" customFormat="1" ht="18" customHeight="1" x14ac:dyDescent="0.25">
      <c r="A2" s="136"/>
      <c r="B2" s="149" t="s">
        <v>8</v>
      </c>
      <c r="C2" s="150" t="s">
        <v>6882</v>
      </c>
      <c r="D2" s="151"/>
      <c r="E2" s="152"/>
      <c r="F2" s="149"/>
      <c r="H2" s="149"/>
      <c r="I2" s="149"/>
      <c r="J2" s="149" t="s">
        <v>12811</v>
      </c>
      <c r="K2" s="409">
        <v>43722</v>
      </c>
      <c r="M2" s="518"/>
      <c r="N2" s="518"/>
      <c r="O2" s="519"/>
      <c r="P2" s="519"/>
    </row>
    <row r="3" spans="1:18" s="11" customFormat="1" ht="18" customHeight="1" x14ac:dyDescent="0.25">
      <c r="A3" s="136"/>
      <c r="B3" s="149" t="s">
        <v>9</v>
      </c>
      <c r="C3" s="150" t="s">
        <v>10</v>
      </c>
      <c r="D3" s="151"/>
      <c r="E3" s="152"/>
      <c r="F3" s="149"/>
      <c r="G3" s="16"/>
      <c r="H3" s="149"/>
      <c r="I3" s="149"/>
      <c r="J3" s="149" t="s">
        <v>56</v>
      </c>
      <c r="K3" s="410">
        <v>43678</v>
      </c>
      <c r="M3" s="520"/>
      <c r="N3" s="520"/>
      <c r="O3" s="520"/>
      <c r="P3" s="521"/>
    </row>
    <row r="4" spans="1:18" s="19" customFormat="1" ht="25.5" x14ac:dyDescent="0.25">
      <c r="A4" s="136"/>
      <c r="B4" s="149" t="s">
        <v>11</v>
      </c>
      <c r="C4" s="431">
        <v>43789</v>
      </c>
      <c r="D4" s="432"/>
      <c r="E4" s="433"/>
      <c r="F4" s="152"/>
      <c r="G4" s="64"/>
      <c r="H4" s="149"/>
      <c r="I4" s="149"/>
      <c r="J4" s="149" t="s">
        <v>6883</v>
      </c>
      <c r="K4" s="434" t="s">
        <v>12864</v>
      </c>
      <c r="M4" s="11"/>
      <c r="N4" s="11"/>
      <c r="O4" s="11"/>
      <c r="P4" s="11"/>
      <c r="Q4" s="11"/>
      <c r="R4" s="11"/>
    </row>
    <row r="5" spans="1:18" s="19" customFormat="1" ht="15.75" customHeight="1" thickBot="1" x14ac:dyDescent="0.3">
      <c r="A5" s="153"/>
      <c r="B5" s="154"/>
      <c r="C5" s="155"/>
      <c r="D5" s="588" t="s">
        <v>12867</v>
      </c>
      <c r="E5" s="588"/>
      <c r="F5" s="588"/>
      <c r="G5" s="588"/>
      <c r="H5" s="588"/>
      <c r="I5" s="588"/>
      <c r="J5" s="588"/>
      <c r="K5" s="166">
        <v>0.97489999999999999</v>
      </c>
      <c r="M5" s="11"/>
      <c r="N5" s="11"/>
      <c r="O5" s="11"/>
      <c r="P5" s="11"/>
      <c r="Q5" s="11"/>
      <c r="R5" s="11"/>
    </row>
    <row r="6" spans="1:18" s="21" customFormat="1" ht="24" customHeight="1" thickBot="1" x14ac:dyDescent="0.3">
      <c r="A6" s="584" t="s">
        <v>12</v>
      </c>
      <c r="B6" s="585"/>
      <c r="C6" s="585"/>
      <c r="D6" s="585"/>
      <c r="E6" s="585"/>
      <c r="F6" s="585"/>
      <c r="G6" s="585"/>
      <c r="H6" s="585"/>
      <c r="I6" s="585"/>
      <c r="J6" s="585"/>
      <c r="K6" s="586"/>
      <c r="M6" s="11"/>
      <c r="N6" s="11"/>
      <c r="O6" s="11"/>
      <c r="P6" s="11"/>
      <c r="Q6" s="11"/>
      <c r="R6" s="11"/>
    </row>
    <row r="7" spans="1:18" s="21" customFormat="1" ht="47.25" customHeight="1" thickBot="1" x14ac:dyDescent="0.3">
      <c r="A7" s="158" t="s">
        <v>13</v>
      </c>
      <c r="B7" s="159" t="s">
        <v>14</v>
      </c>
      <c r="C7" s="159" t="s">
        <v>15</v>
      </c>
      <c r="D7" s="160" t="s">
        <v>12984</v>
      </c>
      <c r="E7" s="160" t="s">
        <v>16</v>
      </c>
      <c r="F7" s="161" t="s">
        <v>26</v>
      </c>
      <c r="G7" s="161" t="s">
        <v>12985</v>
      </c>
      <c r="H7" s="514" t="s">
        <v>12986</v>
      </c>
      <c r="I7" s="514" t="s">
        <v>45</v>
      </c>
      <c r="J7" s="514" t="s">
        <v>12990</v>
      </c>
      <c r="K7" s="162" t="s">
        <v>12987</v>
      </c>
      <c r="Q7" s="11"/>
      <c r="R7" s="11"/>
    </row>
    <row r="8" spans="1:18" s="21" customFormat="1" ht="18.75" customHeight="1" thickBot="1" x14ac:dyDescent="0.25">
      <c r="A8" s="529" t="s">
        <v>85</v>
      </c>
      <c r="B8" s="527"/>
      <c r="C8" s="527"/>
      <c r="D8" s="526" t="s">
        <v>100</v>
      </c>
      <c r="E8" s="527"/>
      <c r="F8" s="527"/>
      <c r="G8" s="528">
        <f>G9</f>
        <v>5380.76</v>
      </c>
      <c r="H8" s="528">
        <f>H9</f>
        <v>5380.76</v>
      </c>
      <c r="I8" s="528"/>
      <c r="J8" s="528">
        <f>J9</f>
        <v>6737.79</v>
      </c>
      <c r="K8" s="528">
        <f>K9</f>
        <v>26951.16</v>
      </c>
      <c r="L8" s="376"/>
      <c r="M8" s="571"/>
      <c r="Q8" s="11"/>
      <c r="R8" s="11"/>
    </row>
    <row r="9" spans="1:18" s="21" customFormat="1" ht="15.75" customHeight="1" thickBot="1" x14ac:dyDescent="0.3">
      <c r="A9" s="25" t="s">
        <v>17</v>
      </c>
      <c r="B9" s="142"/>
      <c r="C9" s="26"/>
      <c r="D9" s="144" t="s">
        <v>13008</v>
      </c>
      <c r="E9" s="26"/>
      <c r="F9" s="26"/>
      <c r="G9" s="530">
        <f>SUM(G10:G10)</f>
        <v>5380.76</v>
      </c>
      <c r="H9" s="530">
        <f>SUM(H10:H10)</f>
        <v>5380.76</v>
      </c>
      <c r="I9" s="530"/>
      <c r="J9" s="530">
        <f>SUM(J10:J10)</f>
        <v>6737.79</v>
      </c>
      <c r="K9" s="190">
        <f>SUM(K10:K10)</f>
        <v>26951.16</v>
      </c>
      <c r="L9" s="376"/>
      <c r="M9"/>
      <c r="N9" s="11"/>
      <c r="O9" s="11"/>
      <c r="P9" s="11"/>
      <c r="Q9" s="11"/>
      <c r="R9" s="11"/>
    </row>
    <row r="10" spans="1:18" s="21" customFormat="1" ht="25.5" customHeight="1" thickBot="1" x14ac:dyDescent="0.3">
      <c r="A10" s="183" t="s">
        <v>18</v>
      </c>
      <c r="B10" s="577" t="s">
        <v>28</v>
      </c>
      <c r="C10" s="184" t="s">
        <v>238</v>
      </c>
      <c r="D10" s="185" t="s">
        <v>216</v>
      </c>
      <c r="E10" s="184" t="s">
        <v>220</v>
      </c>
      <c r="F10" s="186">
        <f>MC!F15</f>
        <v>4</v>
      </c>
      <c r="G10" s="187">
        <f>CPU!F38</f>
        <v>5380.76</v>
      </c>
      <c r="H10" s="187">
        <f>CPU!F38</f>
        <v>5380.76</v>
      </c>
      <c r="I10" s="522">
        <f>BDI!$F$29</f>
        <v>0.25219999999999998</v>
      </c>
      <c r="J10" s="523">
        <f>ROUND(H10*(1+I10),2)</f>
        <v>6737.79</v>
      </c>
      <c r="K10" s="524">
        <f>ROUND(F10*J10,2)</f>
        <v>26951.16</v>
      </c>
      <c r="L10" s="376"/>
      <c r="M10" s="369"/>
      <c r="N10" s="11"/>
      <c r="O10" s="11"/>
      <c r="P10" s="11"/>
      <c r="Q10" s="11"/>
      <c r="R10" s="11"/>
    </row>
    <row r="11" spans="1:18" ht="15.75" customHeight="1" thickBot="1" x14ac:dyDescent="0.3">
      <c r="A11" s="531"/>
      <c r="B11" s="532"/>
      <c r="C11" s="533"/>
      <c r="D11" s="534"/>
      <c r="E11" s="533"/>
      <c r="F11" s="535"/>
      <c r="G11" s="535"/>
      <c r="H11" s="535"/>
      <c r="I11" s="535"/>
      <c r="J11" s="535"/>
      <c r="K11" s="536"/>
      <c r="L11" s="376"/>
      <c r="M11"/>
      <c r="N11" s="11"/>
      <c r="O11" s="11"/>
      <c r="P11" s="11"/>
      <c r="Q11" s="11"/>
      <c r="R11" s="11"/>
    </row>
    <row r="12" spans="1:18" s="21" customFormat="1" ht="18.75" customHeight="1" thickBot="1" x14ac:dyDescent="0.25">
      <c r="A12" s="529" t="s">
        <v>103</v>
      </c>
      <c r="B12" s="527"/>
      <c r="C12" s="527"/>
      <c r="D12" s="526" t="s">
        <v>13007</v>
      </c>
      <c r="E12" s="527"/>
      <c r="F12" s="527"/>
      <c r="G12" s="528">
        <f>G13</f>
        <v>4518.1399999999994</v>
      </c>
      <c r="H12" s="528">
        <f>H13</f>
        <v>4518.1399999999994</v>
      </c>
      <c r="I12" s="528"/>
      <c r="J12" s="528">
        <f>J13</f>
        <v>5657.61</v>
      </c>
      <c r="K12" s="528">
        <f>K13</f>
        <v>5657.61</v>
      </c>
      <c r="L12" s="376"/>
      <c r="M12" s="571"/>
      <c r="Q12" s="11"/>
      <c r="R12" s="11"/>
    </row>
    <row r="13" spans="1:18" s="21" customFormat="1" ht="15.75" customHeight="1" thickBot="1" x14ac:dyDescent="0.3">
      <c r="A13" s="25" t="s">
        <v>106</v>
      </c>
      <c r="B13" s="142"/>
      <c r="C13" s="26"/>
      <c r="D13" s="144" t="s">
        <v>13009</v>
      </c>
      <c r="E13" s="26"/>
      <c r="F13" s="26"/>
      <c r="G13" s="530">
        <f>G14+G15</f>
        <v>4518.1399999999994</v>
      </c>
      <c r="H13" s="530">
        <f>H14+H15</f>
        <v>4518.1399999999994</v>
      </c>
      <c r="I13" s="530"/>
      <c r="J13" s="530">
        <f>J14+J15</f>
        <v>5657.61</v>
      </c>
      <c r="K13" s="190">
        <f>K14+K15</f>
        <v>5657.61</v>
      </c>
      <c r="L13" s="376"/>
      <c r="M13"/>
      <c r="N13" s="11"/>
      <c r="O13" s="11"/>
      <c r="P13" s="11"/>
      <c r="Q13" s="11"/>
      <c r="R13" s="11"/>
    </row>
    <row r="14" spans="1:18" s="21" customFormat="1" ht="25.5" customHeight="1" x14ac:dyDescent="0.25">
      <c r="A14" s="183" t="s">
        <v>107</v>
      </c>
      <c r="B14" s="577" t="s">
        <v>28</v>
      </c>
      <c r="C14" s="184" t="s">
        <v>6572</v>
      </c>
      <c r="D14" s="185" t="s">
        <v>217</v>
      </c>
      <c r="E14" s="184" t="s">
        <v>23</v>
      </c>
      <c r="F14" s="186">
        <f>VLOOKUP(A14,MC!$A$10:'MC'!$J$2079,9,FALSE)</f>
        <v>1</v>
      </c>
      <c r="G14" s="187">
        <f>CPU!F65</f>
        <v>2636.14</v>
      </c>
      <c r="H14" s="515">
        <f>CPU!F65</f>
        <v>2636.14</v>
      </c>
      <c r="I14" s="522">
        <f>BDI!$F$29</f>
        <v>0.25219999999999998</v>
      </c>
      <c r="J14" s="523">
        <f>ROUND(H14*(1+I14),2)</f>
        <v>3300.97</v>
      </c>
      <c r="K14" s="524">
        <f t="shared" ref="K14:K15" si="0">ROUND(F14*J14,2)</f>
        <v>3300.97</v>
      </c>
      <c r="L14" s="376"/>
      <c r="M14"/>
      <c r="N14" s="11"/>
      <c r="O14" s="11"/>
      <c r="P14" s="11"/>
      <c r="Q14" s="11"/>
      <c r="R14" s="11"/>
    </row>
    <row r="15" spans="1:18" s="21" customFormat="1" ht="25.5" customHeight="1" thickBot="1" x14ac:dyDescent="0.3">
      <c r="A15" s="183" t="s">
        <v>108</v>
      </c>
      <c r="B15" s="578" t="s">
        <v>28</v>
      </c>
      <c r="C15" s="184" t="s">
        <v>6573</v>
      </c>
      <c r="D15" s="219" t="s">
        <v>218</v>
      </c>
      <c r="E15" s="184" t="s">
        <v>23</v>
      </c>
      <c r="F15" s="186">
        <f>VLOOKUP(A15,MC!$A$10:'MC'!$J$2079,9,FALSE)</f>
        <v>1</v>
      </c>
      <c r="G15" s="189">
        <f>CPU!F92</f>
        <v>1882</v>
      </c>
      <c r="H15" s="515">
        <f>CPU!F92</f>
        <v>1882</v>
      </c>
      <c r="I15" s="522">
        <f>BDI!$F$29</f>
        <v>0.25219999999999998</v>
      </c>
      <c r="J15" s="523">
        <f>ROUND(H15*(1+I15),2)</f>
        <v>2356.64</v>
      </c>
      <c r="K15" s="524">
        <f t="shared" si="0"/>
        <v>2356.64</v>
      </c>
      <c r="L15" s="376"/>
      <c r="M15"/>
      <c r="N15" s="11"/>
      <c r="O15" s="11"/>
      <c r="P15" s="11"/>
      <c r="Q15" s="11"/>
      <c r="R15" s="11"/>
    </row>
    <row r="16" spans="1:18" ht="15.75" customHeight="1" thickBot="1" x14ac:dyDescent="0.3">
      <c r="A16" s="531"/>
      <c r="B16" s="532"/>
      <c r="C16" s="533"/>
      <c r="D16" s="534"/>
      <c r="E16" s="533"/>
      <c r="F16" s="535"/>
      <c r="G16" s="535"/>
      <c r="H16" s="535"/>
      <c r="I16" s="535"/>
      <c r="J16" s="535"/>
      <c r="K16" s="536"/>
      <c r="L16" s="376"/>
      <c r="M16"/>
      <c r="N16" s="552"/>
      <c r="O16" s="11"/>
      <c r="P16" s="11"/>
      <c r="Q16" s="11"/>
      <c r="R16" s="11"/>
    </row>
    <row r="17" spans="1:18" s="21" customFormat="1" ht="18.75" customHeight="1" thickBot="1" x14ac:dyDescent="0.25">
      <c r="A17" s="22" t="s">
        <v>86</v>
      </c>
      <c r="B17" s="23"/>
      <c r="C17" s="23"/>
      <c r="D17" s="143" t="s">
        <v>104</v>
      </c>
      <c r="E17" s="23"/>
      <c r="F17" s="23"/>
      <c r="G17" s="543">
        <f t="shared" ref="G17:J17" si="1">G18+G42</f>
        <v>599.79999999999995</v>
      </c>
      <c r="H17" s="543">
        <f t="shared" si="1"/>
        <v>599.79999999999995</v>
      </c>
      <c r="I17" s="543"/>
      <c r="J17" s="543">
        <f t="shared" si="1"/>
        <v>751.07</v>
      </c>
      <c r="K17" s="544">
        <f>K18+K42</f>
        <v>24604.92</v>
      </c>
      <c r="L17" s="376"/>
      <c r="M17" s="572"/>
      <c r="Q17" s="11"/>
      <c r="R17" s="11"/>
    </row>
    <row r="18" spans="1:18" s="21" customFormat="1" ht="15.75" customHeight="1" thickBot="1" x14ac:dyDescent="0.3">
      <c r="A18" s="537" t="s">
        <v>109</v>
      </c>
      <c r="B18" s="538"/>
      <c r="C18" s="539"/>
      <c r="D18" s="540" t="s">
        <v>105</v>
      </c>
      <c r="E18" s="539"/>
      <c r="F18" s="539"/>
      <c r="G18" s="541">
        <f t="shared" ref="G18:J18" si="2">SUM(G19:G40)</f>
        <v>554.58999999999992</v>
      </c>
      <c r="H18" s="541">
        <f t="shared" si="2"/>
        <v>554.58999999999992</v>
      </c>
      <c r="I18" s="541"/>
      <c r="J18" s="541">
        <f t="shared" si="2"/>
        <v>694.46</v>
      </c>
      <c r="K18" s="542">
        <f>ROUND(SUM(K19:K40),2)</f>
        <v>20506.59</v>
      </c>
      <c r="L18" s="376"/>
      <c r="M18" s="369"/>
      <c r="N18" s="551"/>
      <c r="O18" s="11"/>
      <c r="P18" s="11"/>
      <c r="Q18" s="11"/>
      <c r="R18" s="11"/>
    </row>
    <row r="19" spans="1:18" s="21" customFormat="1" ht="15" x14ac:dyDescent="0.25">
      <c r="A19" s="191" t="s">
        <v>110</v>
      </c>
      <c r="B19" s="184" t="s">
        <v>153</v>
      </c>
      <c r="C19" s="224">
        <v>97647</v>
      </c>
      <c r="D19" s="193" t="s">
        <v>219</v>
      </c>
      <c r="E19" s="192" t="s">
        <v>152</v>
      </c>
      <c r="F19" s="194">
        <f>VLOOKUP(A19,MC!$A$10:'MC'!$J$2079,9,FALSE)</f>
        <v>207.1</v>
      </c>
      <c r="G19" s="195">
        <f>VLOOKUP(C19,Serviço!A7:D6411,4,FALSE)</f>
        <v>2.41</v>
      </c>
      <c r="H19" s="195">
        <f>VLOOKUP(C19,Serviço!$A$9:$D$6413,4,FALSE)</f>
        <v>2.41</v>
      </c>
      <c r="I19" s="525">
        <f>BDI!$F$29</f>
        <v>0.25219999999999998</v>
      </c>
      <c r="J19" s="523">
        <f>ROUND(H19*(1+I19),2)</f>
        <v>3.02</v>
      </c>
      <c r="K19" s="524">
        <f>ROUND(F19*J19,2)</f>
        <v>625.44000000000005</v>
      </c>
      <c r="L19" s="376"/>
      <c r="M19"/>
      <c r="N19" s="11"/>
      <c r="O19" s="11"/>
      <c r="P19" s="11"/>
      <c r="Q19" s="11"/>
      <c r="R19" s="11"/>
    </row>
    <row r="20" spans="1:18" s="21" customFormat="1" ht="15" x14ac:dyDescent="0.25">
      <c r="A20" s="191" t="s">
        <v>111</v>
      </c>
      <c r="B20" s="188" t="s">
        <v>153</v>
      </c>
      <c r="C20" s="224">
        <v>97650</v>
      </c>
      <c r="D20" s="193" t="s">
        <v>222</v>
      </c>
      <c r="E20" s="192" t="s">
        <v>152</v>
      </c>
      <c r="F20" s="194">
        <f>VLOOKUP(A20,MC!$A$10:'MC'!$J$2079,9,FALSE)</f>
        <v>159.47</v>
      </c>
      <c r="G20" s="195">
        <f>VLOOKUP($C$20,Serviço!$A$9:$D$6413,4,FALSE)</f>
        <v>5.19</v>
      </c>
      <c r="H20" s="195">
        <f>VLOOKUP(C20,Serviço!$A$9:$D$6413,4,FALSE)</f>
        <v>5.19</v>
      </c>
      <c r="I20" s="525">
        <f>BDI!$F$29</f>
        <v>0.25219999999999998</v>
      </c>
      <c r="J20" s="523">
        <f t="shared" ref="J20" si="3">ROUND(H20*(1+I20),2)</f>
        <v>6.5</v>
      </c>
      <c r="K20" s="204">
        <f t="shared" ref="K20:K40" si="4">ROUND(F20*J20,2)</f>
        <v>1036.56</v>
      </c>
      <c r="L20" s="376"/>
      <c r="M20"/>
      <c r="N20" s="11"/>
      <c r="O20" s="11"/>
      <c r="P20" s="11"/>
      <c r="Q20" s="11"/>
      <c r="R20" s="11"/>
    </row>
    <row r="21" spans="1:18" s="21" customFormat="1" ht="15" x14ac:dyDescent="0.25">
      <c r="A21" s="191" t="s">
        <v>112</v>
      </c>
      <c r="B21" s="188" t="s">
        <v>153</v>
      </c>
      <c r="C21" s="224">
        <v>97655</v>
      </c>
      <c r="D21" s="193" t="s">
        <v>221</v>
      </c>
      <c r="E21" s="192" t="s">
        <v>152</v>
      </c>
      <c r="F21" s="194">
        <f>VLOOKUP(A21,MC!$A$10:'MC'!$J$2079,9,FALSE)</f>
        <v>47.63</v>
      </c>
      <c r="G21" s="195">
        <f>VLOOKUP(C21,Serviço!A10:D6414,4,FALSE)</f>
        <v>14.66</v>
      </c>
      <c r="H21" s="195">
        <f>VLOOKUP(C21,Serviço!$A$9:$D$6413,4,FALSE)</f>
        <v>14.66</v>
      </c>
      <c r="I21" s="525">
        <f>BDI!$F$29</f>
        <v>0.25219999999999998</v>
      </c>
      <c r="J21" s="523">
        <f t="shared" ref="J21:J40" si="5">ROUND(H21*(1+I21),2)</f>
        <v>18.36</v>
      </c>
      <c r="K21" s="204">
        <f t="shared" si="4"/>
        <v>874.49</v>
      </c>
      <c r="L21" s="376"/>
      <c r="M21"/>
      <c r="N21" s="11"/>
      <c r="O21" s="11"/>
      <c r="P21" s="11"/>
      <c r="Q21" s="11"/>
      <c r="R21" s="11"/>
    </row>
    <row r="22" spans="1:18" s="21" customFormat="1" ht="15.75" customHeight="1" x14ac:dyDescent="0.25">
      <c r="A22" s="191" t="s">
        <v>13010</v>
      </c>
      <c r="B22" s="188" t="s">
        <v>153</v>
      </c>
      <c r="C22" s="192">
        <v>97652</v>
      </c>
      <c r="D22" s="193" t="s">
        <v>223</v>
      </c>
      <c r="E22" s="192" t="s">
        <v>23</v>
      </c>
      <c r="F22" s="194">
        <f>VLOOKUP(A22,MC!$A$10:'MC'!$J$2079,9,FALSE)</f>
        <v>5</v>
      </c>
      <c r="G22" s="195">
        <f>VLOOKUP(C22,Serviço!A11:D6415,4,FALSE)</f>
        <v>130.27000000000001</v>
      </c>
      <c r="H22" s="195">
        <f>VLOOKUP(C22,Serviço!$A$9:$D$6413,4,FALSE)</f>
        <v>130.27000000000001</v>
      </c>
      <c r="I22" s="525">
        <f>BDI!$F$29</f>
        <v>0.25219999999999998</v>
      </c>
      <c r="J22" s="523">
        <f t="shared" si="5"/>
        <v>163.12</v>
      </c>
      <c r="K22" s="204">
        <f t="shared" si="4"/>
        <v>815.6</v>
      </c>
      <c r="L22" s="376"/>
      <c r="M22"/>
      <c r="N22" s="11"/>
      <c r="O22" s="11"/>
      <c r="P22" s="11"/>
      <c r="Q22" s="11"/>
      <c r="R22" s="11"/>
    </row>
    <row r="23" spans="1:18" s="21" customFormat="1" ht="15.75" customHeight="1" x14ac:dyDescent="0.25">
      <c r="A23" s="191" t="s">
        <v>13011</v>
      </c>
      <c r="B23" s="188" t="s">
        <v>153</v>
      </c>
      <c r="C23" s="192">
        <v>97656</v>
      </c>
      <c r="D23" s="193" t="s">
        <v>241</v>
      </c>
      <c r="E23" s="192" t="s">
        <v>23</v>
      </c>
      <c r="F23" s="194">
        <f>VLOOKUP(A23,MC!$A$10:'MC'!$J$2079,9,FALSE)</f>
        <v>3</v>
      </c>
      <c r="G23" s="195">
        <f>VLOOKUP(C23,Serviço!A12:D6416,4,FALSE)</f>
        <v>147.75</v>
      </c>
      <c r="H23" s="195">
        <f>VLOOKUP(C23,Serviço!$A$9:$D$6413,4,FALSE)</f>
        <v>147.75</v>
      </c>
      <c r="I23" s="525">
        <f>BDI!$F$29</f>
        <v>0.25219999999999998</v>
      </c>
      <c r="J23" s="523">
        <f t="shared" si="5"/>
        <v>185.01</v>
      </c>
      <c r="K23" s="204">
        <f t="shared" si="4"/>
        <v>555.03</v>
      </c>
      <c r="L23" s="376"/>
      <c r="M23"/>
      <c r="N23" s="11"/>
      <c r="O23" s="11"/>
      <c r="P23" s="11"/>
      <c r="Q23" s="11"/>
      <c r="R23" s="11"/>
    </row>
    <row r="24" spans="1:18" s="21" customFormat="1" ht="15" x14ac:dyDescent="0.25">
      <c r="A24" s="191" t="s">
        <v>13012</v>
      </c>
      <c r="B24" s="188" t="s">
        <v>153</v>
      </c>
      <c r="C24" s="224">
        <v>97640</v>
      </c>
      <c r="D24" s="193" t="s">
        <v>224</v>
      </c>
      <c r="E24" s="192" t="s">
        <v>152</v>
      </c>
      <c r="F24" s="194">
        <f>VLOOKUP(A24,MC!$A$10:'MC'!$J$2079,9,FALSE)</f>
        <v>139.64949999999999</v>
      </c>
      <c r="G24" s="195">
        <f>VLOOKUP(C24,Serviço!A13:D6417,4,FALSE)</f>
        <v>1.32</v>
      </c>
      <c r="H24" s="195">
        <f>VLOOKUP(C24,Serviço!$A$9:$D$6413,4,FALSE)</f>
        <v>1.32</v>
      </c>
      <c r="I24" s="525">
        <f>BDI!$F$29</f>
        <v>0.25219999999999998</v>
      </c>
      <c r="J24" s="523">
        <f t="shared" si="5"/>
        <v>1.65</v>
      </c>
      <c r="K24" s="204">
        <f t="shared" si="4"/>
        <v>230.42</v>
      </c>
      <c r="L24" s="376"/>
      <c r="M24"/>
      <c r="N24" s="11"/>
      <c r="O24" s="11"/>
      <c r="P24" s="11"/>
      <c r="Q24" s="11"/>
      <c r="R24" s="11"/>
    </row>
    <row r="25" spans="1:18" s="319" customFormat="1" ht="15.75" customHeight="1" x14ac:dyDescent="0.25">
      <c r="A25" s="191" t="s">
        <v>13013</v>
      </c>
      <c r="B25" s="296" t="s">
        <v>153</v>
      </c>
      <c r="C25" s="224">
        <v>97642</v>
      </c>
      <c r="D25" s="193" t="s">
        <v>225</v>
      </c>
      <c r="E25" s="192" t="s">
        <v>152</v>
      </c>
      <c r="F25" s="194">
        <f>VLOOKUP(A25,MC!$A$10:'MC'!$J$2079,9,FALSE)</f>
        <v>139.63909999999998</v>
      </c>
      <c r="G25" s="195">
        <f>VLOOKUP(C25,Serviço!A14:D6418,4,FALSE)</f>
        <v>2.37</v>
      </c>
      <c r="H25" s="516">
        <f t="shared" ref="H25:H30" si="6">G25</f>
        <v>2.37</v>
      </c>
      <c r="I25" s="525">
        <f>BDI!$F$29</f>
        <v>0.25219999999999998</v>
      </c>
      <c r="J25" s="523">
        <f t="shared" si="5"/>
        <v>2.97</v>
      </c>
      <c r="K25" s="204">
        <f t="shared" si="4"/>
        <v>414.73</v>
      </c>
      <c r="L25" s="376"/>
      <c r="M25" s="320"/>
      <c r="N25" s="16"/>
      <c r="O25" s="16"/>
      <c r="P25" s="16"/>
      <c r="Q25" s="16"/>
      <c r="R25" s="16"/>
    </row>
    <row r="26" spans="1:18" s="21" customFormat="1" ht="15.75" customHeight="1" x14ac:dyDescent="0.25">
      <c r="A26" s="191" t="s">
        <v>13014</v>
      </c>
      <c r="B26" s="188" t="s">
        <v>153</v>
      </c>
      <c r="C26" s="224">
        <v>97665</v>
      </c>
      <c r="D26" s="193" t="s">
        <v>226</v>
      </c>
      <c r="E26" s="192" t="s">
        <v>23</v>
      </c>
      <c r="F26" s="194">
        <f>VLOOKUP(A26,MC!$A$10:'MC'!$J$2079,9,FALSE)</f>
        <v>25</v>
      </c>
      <c r="G26" s="195">
        <f>VLOOKUP(C26,Serviço!A15:D6419,4,FALSE)</f>
        <v>0.9</v>
      </c>
      <c r="H26" s="516">
        <f t="shared" si="6"/>
        <v>0.9</v>
      </c>
      <c r="I26" s="525">
        <f>BDI!$F$29</f>
        <v>0.25219999999999998</v>
      </c>
      <c r="J26" s="523">
        <f t="shared" si="5"/>
        <v>1.1299999999999999</v>
      </c>
      <c r="K26" s="204">
        <f t="shared" si="4"/>
        <v>28.25</v>
      </c>
      <c r="L26" s="376"/>
      <c r="M26"/>
      <c r="N26" s="11"/>
      <c r="O26" s="11"/>
      <c r="P26" s="11"/>
      <c r="Q26" s="11"/>
      <c r="R26" s="11"/>
    </row>
    <row r="27" spans="1:18" s="21" customFormat="1" ht="15.75" customHeight="1" x14ac:dyDescent="0.25">
      <c r="A27" s="191" t="s">
        <v>13015</v>
      </c>
      <c r="B27" s="188" t="s">
        <v>153</v>
      </c>
      <c r="C27" s="224">
        <v>97660</v>
      </c>
      <c r="D27" s="193" t="s">
        <v>227</v>
      </c>
      <c r="E27" s="192" t="s">
        <v>23</v>
      </c>
      <c r="F27" s="194">
        <f>VLOOKUP(A27,MC!$A$10:'MC'!$J$2079,9,FALSE)</f>
        <v>58</v>
      </c>
      <c r="G27" s="195">
        <f>VLOOKUP(C27,Serviço!A16:D6420,4,FALSE)</f>
        <v>0.46</v>
      </c>
      <c r="H27" s="516">
        <f t="shared" si="6"/>
        <v>0.46</v>
      </c>
      <c r="I27" s="525">
        <f>BDI!$F$29</f>
        <v>0.25219999999999998</v>
      </c>
      <c r="J27" s="523">
        <f t="shared" si="5"/>
        <v>0.57999999999999996</v>
      </c>
      <c r="K27" s="204">
        <f t="shared" si="4"/>
        <v>33.64</v>
      </c>
      <c r="L27" s="376"/>
      <c r="M27"/>
      <c r="N27" s="11"/>
      <c r="O27" s="11"/>
      <c r="P27" s="11"/>
      <c r="Q27" s="11"/>
      <c r="R27" s="11"/>
    </row>
    <row r="28" spans="1:18" s="21" customFormat="1" ht="15.75" customHeight="1" x14ac:dyDescent="0.25">
      <c r="A28" s="191" t="s">
        <v>13016</v>
      </c>
      <c r="B28" s="188" t="s">
        <v>153</v>
      </c>
      <c r="C28" s="224">
        <v>97661</v>
      </c>
      <c r="D28" s="193" t="s">
        <v>228</v>
      </c>
      <c r="E28" s="192" t="s">
        <v>51</v>
      </c>
      <c r="F28" s="194">
        <f>VLOOKUP(A28,MC!$A$10:'MC'!$J$2079,9,FALSE)</f>
        <v>856.80000000000007</v>
      </c>
      <c r="G28" s="195">
        <f>VLOOKUP(C28,Serviço!A17:D6421,4,FALSE)</f>
        <v>0.47</v>
      </c>
      <c r="H28" s="516">
        <f t="shared" si="6"/>
        <v>0.47</v>
      </c>
      <c r="I28" s="525">
        <f>BDI!$F$29</f>
        <v>0.25219999999999998</v>
      </c>
      <c r="J28" s="523">
        <f t="shared" si="5"/>
        <v>0.59</v>
      </c>
      <c r="K28" s="204">
        <f t="shared" si="4"/>
        <v>505.51</v>
      </c>
      <c r="L28" s="376"/>
      <c r="M28"/>
      <c r="N28" s="11"/>
      <c r="O28" s="11"/>
      <c r="P28" s="11"/>
      <c r="Q28" s="11"/>
      <c r="R28" s="11"/>
    </row>
    <row r="29" spans="1:18" s="319" customFormat="1" ht="15.75" customHeight="1" x14ac:dyDescent="0.25">
      <c r="A29" s="191" t="s">
        <v>13017</v>
      </c>
      <c r="B29" s="296" t="s">
        <v>153</v>
      </c>
      <c r="C29" s="224">
        <v>97633</v>
      </c>
      <c r="D29" s="193" t="s">
        <v>229</v>
      </c>
      <c r="E29" s="192" t="s">
        <v>152</v>
      </c>
      <c r="F29" s="194">
        <f>VLOOKUP(A29,MC!$A$10:'MC'!$J$2079,9,FALSE)</f>
        <v>1.6</v>
      </c>
      <c r="G29" s="195">
        <f>VLOOKUP(C29,Serviço!A18:D6422,4,FALSE)</f>
        <v>16.36</v>
      </c>
      <c r="H29" s="516">
        <f t="shared" si="6"/>
        <v>16.36</v>
      </c>
      <c r="I29" s="525">
        <f>BDI!$F$29</f>
        <v>0.25219999999999998</v>
      </c>
      <c r="J29" s="523">
        <f t="shared" si="5"/>
        <v>20.49</v>
      </c>
      <c r="K29" s="204">
        <f t="shared" si="4"/>
        <v>32.78</v>
      </c>
      <c r="L29" s="376"/>
      <c r="M29" s="320"/>
      <c r="N29" s="16"/>
      <c r="O29" s="16"/>
      <c r="P29" s="16"/>
      <c r="Q29" s="16"/>
      <c r="R29" s="16"/>
    </row>
    <row r="30" spans="1:18" s="319" customFormat="1" ht="15.75" customHeight="1" x14ac:dyDescent="0.25">
      <c r="A30" s="191" t="s">
        <v>13018</v>
      </c>
      <c r="B30" s="296" t="s">
        <v>153</v>
      </c>
      <c r="C30" s="296">
        <v>97632</v>
      </c>
      <c r="D30" s="193" t="s">
        <v>230</v>
      </c>
      <c r="E30" s="192" t="s">
        <v>51</v>
      </c>
      <c r="F30" s="194">
        <f>VLOOKUP(A30,MC!$A$10:'MC'!$J$2079,9,FALSE)</f>
        <v>10.45</v>
      </c>
      <c r="G30" s="195">
        <f>VLOOKUP(C30,Serviço!A19:D6423,4,FALSE)</f>
        <v>1.87</v>
      </c>
      <c r="H30" s="516">
        <f t="shared" si="6"/>
        <v>1.87</v>
      </c>
      <c r="I30" s="525">
        <f>BDI!$F$29</f>
        <v>0.25219999999999998</v>
      </c>
      <c r="J30" s="523">
        <f t="shared" si="5"/>
        <v>2.34</v>
      </c>
      <c r="K30" s="204">
        <f t="shared" si="4"/>
        <v>24.45</v>
      </c>
      <c r="L30" s="376"/>
      <c r="M30" s="320"/>
      <c r="N30" s="16"/>
      <c r="O30" s="16"/>
      <c r="P30" s="16"/>
      <c r="Q30" s="16"/>
      <c r="R30" s="16"/>
    </row>
    <row r="31" spans="1:18" s="259" customFormat="1" ht="25.5" customHeight="1" x14ac:dyDescent="0.25">
      <c r="A31" s="191" t="s">
        <v>13019</v>
      </c>
      <c r="B31" s="579" t="s">
        <v>28</v>
      </c>
      <c r="C31" s="224" t="s">
        <v>7030</v>
      </c>
      <c r="D31" s="193" t="s">
        <v>231</v>
      </c>
      <c r="E31" s="192" t="s">
        <v>152</v>
      </c>
      <c r="F31" s="194">
        <f>VLOOKUP(A31,MC!$A$10:'MC'!$J$2079,9,FALSE)</f>
        <v>139.42000000000002</v>
      </c>
      <c r="G31" s="189">
        <f>CPU!F947</f>
        <v>24.72</v>
      </c>
      <c r="H31" s="516">
        <f>CPU!F947</f>
        <v>24.72</v>
      </c>
      <c r="I31" s="525">
        <f>BDI!$F$29</f>
        <v>0.25219999999999998</v>
      </c>
      <c r="J31" s="523">
        <f t="shared" si="5"/>
        <v>30.95</v>
      </c>
      <c r="K31" s="204">
        <f t="shared" si="4"/>
        <v>4315.05</v>
      </c>
      <c r="L31" s="376"/>
      <c r="M31" s="260"/>
      <c r="N31" s="261"/>
      <c r="O31" s="261"/>
      <c r="P31" s="261"/>
      <c r="Q31" s="261"/>
      <c r="R31" s="261"/>
    </row>
    <row r="32" spans="1:18" s="21" customFormat="1" ht="15.75" customHeight="1" x14ac:dyDescent="0.25">
      <c r="A32" s="191" t="s">
        <v>13020</v>
      </c>
      <c r="B32" s="188" t="s">
        <v>153</v>
      </c>
      <c r="C32" s="188">
        <v>97644</v>
      </c>
      <c r="D32" s="193" t="s">
        <v>232</v>
      </c>
      <c r="E32" s="192" t="s">
        <v>152</v>
      </c>
      <c r="F32" s="194">
        <f>VLOOKUP(A32,MC!$A$10:'MC'!$J$2079,9,FALSE)</f>
        <v>27.200000000000003</v>
      </c>
      <c r="G32" s="195">
        <f>VLOOKUP(C32,Serviço!A21:D6425,4,FALSE)</f>
        <v>6.48</v>
      </c>
      <c r="H32" s="516">
        <f>VLOOKUP(C32,Serviço!A21:D6425,4,FALSE)</f>
        <v>6.48</v>
      </c>
      <c r="I32" s="525">
        <f>BDI!$F$29</f>
        <v>0.25219999999999998</v>
      </c>
      <c r="J32" s="523">
        <f t="shared" si="5"/>
        <v>8.11</v>
      </c>
      <c r="K32" s="204">
        <f t="shared" si="4"/>
        <v>220.59</v>
      </c>
      <c r="L32" s="376"/>
      <c r="M32"/>
      <c r="N32" s="11"/>
      <c r="O32" s="11"/>
      <c r="P32" s="11"/>
      <c r="Q32" s="11"/>
      <c r="R32" s="11"/>
    </row>
    <row r="33" spans="1:18" s="21" customFormat="1" ht="15.75" customHeight="1" x14ac:dyDescent="0.25">
      <c r="A33" s="191" t="s">
        <v>13021</v>
      </c>
      <c r="B33" s="188" t="s">
        <v>153</v>
      </c>
      <c r="C33" s="188">
        <v>97645</v>
      </c>
      <c r="D33" s="193" t="s">
        <v>233</v>
      </c>
      <c r="E33" s="192" t="s">
        <v>152</v>
      </c>
      <c r="F33" s="194">
        <f>VLOOKUP(A33,MC!$A$10:'MC'!$J$2079,9,FALSE)</f>
        <v>15.599999999999996</v>
      </c>
      <c r="G33" s="195">
        <f>VLOOKUP(C33,Serviço!A22:D6426,4,FALSE)</f>
        <v>19</v>
      </c>
      <c r="H33" s="195">
        <f>VLOOKUP(C33,Serviço!$A$9:$D$6413,4,FALSE)</f>
        <v>19</v>
      </c>
      <c r="I33" s="525">
        <f>BDI!$F$29</f>
        <v>0.25219999999999998</v>
      </c>
      <c r="J33" s="523">
        <f t="shared" si="5"/>
        <v>23.79</v>
      </c>
      <c r="K33" s="204">
        <f t="shared" si="4"/>
        <v>371.12</v>
      </c>
      <c r="L33" s="376"/>
      <c r="M33"/>
      <c r="N33" s="11"/>
      <c r="O33" s="11"/>
      <c r="P33" s="11"/>
      <c r="Q33" s="11"/>
      <c r="R33" s="11"/>
    </row>
    <row r="34" spans="1:18" s="21" customFormat="1" ht="15.75" customHeight="1" x14ac:dyDescent="0.25">
      <c r="A34" s="191" t="s">
        <v>13022</v>
      </c>
      <c r="B34" s="188" t="s">
        <v>153</v>
      </c>
      <c r="C34" s="188">
        <v>97622</v>
      </c>
      <c r="D34" s="193" t="s">
        <v>234</v>
      </c>
      <c r="E34" s="192" t="s">
        <v>46</v>
      </c>
      <c r="F34" s="194">
        <f>VLOOKUP(A34,MC!$A$10:'MC'!$J$2079,9,FALSE)</f>
        <v>53.199926039999994</v>
      </c>
      <c r="G34" s="195">
        <f>VLOOKUP(C34,Serviço!A23:D6427,4,FALSE)</f>
        <v>40.93</v>
      </c>
      <c r="H34" s="195">
        <f>VLOOKUP(C34,Serviço!$A$9:$D$6413,4,FALSE)</f>
        <v>40.93</v>
      </c>
      <c r="I34" s="525">
        <f>BDI!$F$29</f>
        <v>0.25219999999999998</v>
      </c>
      <c r="J34" s="523">
        <f t="shared" si="5"/>
        <v>51.25</v>
      </c>
      <c r="K34" s="204">
        <f t="shared" si="4"/>
        <v>2726.5</v>
      </c>
      <c r="L34" s="376"/>
      <c r="M34"/>
      <c r="N34" s="11"/>
      <c r="O34" s="11"/>
      <c r="P34" s="11"/>
      <c r="Q34" s="11"/>
      <c r="R34" s="11"/>
    </row>
    <row r="35" spans="1:18" s="21" customFormat="1" ht="15.75" customHeight="1" x14ac:dyDescent="0.25">
      <c r="A35" s="191" t="s">
        <v>13023</v>
      </c>
      <c r="B35" s="188" t="s">
        <v>153</v>
      </c>
      <c r="C35" s="188">
        <v>97639</v>
      </c>
      <c r="D35" s="193" t="s">
        <v>235</v>
      </c>
      <c r="E35" s="192" t="s">
        <v>152</v>
      </c>
      <c r="F35" s="194">
        <f>VLOOKUP(A35,MC!$A$10:'MC'!$J$2079,9,FALSE)</f>
        <v>47.86</v>
      </c>
      <c r="G35" s="195">
        <f>VLOOKUP(C35,Serviço!A24:D6428,4,FALSE)</f>
        <v>14.04</v>
      </c>
      <c r="H35" s="195">
        <f>VLOOKUP(C35,Serviço!$A$9:$D$6413,4,FALSE)</f>
        <v>14.04</v>
      </c>
      <c r="I35" s="525">
        <f>BDI!$F$29</f>
        <v>0.25219999999999998</v>
      </c>
      <c r="J35" s="523">
        <f t="shared" si="5"/>
        <v>17.579999999999998</v>
      </c>
      <c r="K35" s="204">
        <f t="shared" si="4"/>
        <v>841.38</v>
      </c>
      <c r="L35" s="376"/>
      <c r="M35"/>
      <c r="N35" s="11"/>
      <c r="O35" s="11"/>
      <c r="P35" s="11"/>
      <c r="Q35" s="11"/>
      <c r="R35" s="11"/>
    </row>
    <row r="36" spans="1:18" s="21" customFormat="1" ht="15.75" customHeight="1" x14ac:dyDescent="0.25">
      <c r="A36" s="191" t="s">
        <v>13024</v>
      </c>
      <c r="B36" s="188" t="s">
        <v>153</v>
      </c>
      <c r="C36" s="188" t="s">
        <v>6571</v>
      </c>
      <c r="D36" s="193" t="s">
        <v>6576</v>
      </c>
      <c r="E36" s="192" t="s">
        <v>6574</v>
      </c>
      <c r="F36" s="194">
        <f>VLOOKUP(A36,MC!$A$10:'MC'!$J$2079,9,FALSE)</f>
        <v>8</v>
      </c>
      <c r="G36" s="195">
        <f>CPU!F119</f>
        <v>67.64</v>
      </c>
      <c r="H36" s="195">
        <f>CPU!F119</f>
        <v>67.64</v>
      </c>
      <c r="I36" s="525">
        <f>BDI!$F$29</f>
        <v>0.25219999999999998</v>
      </c>
      <c r="J36" s="523">
        <f t="shared" si="5"/>
        <v>84.7</v>
      </c>
      <c r="K36" s="204">
        <f t="shared" si="4"/>
        <v>677.6</v>
      </c>
      <c r="L36" s="376"/>
      <c r="M36"/>
      <c r="N36" s="11"/>
      <c r="O36" s="11"/>
      <c r="P36" s="11"/>
      <c r="Q36" s="11"/>
      <c r="R36" s="11"/>
    </row>
    <row r="37" spans="1:18" s="21" customFormat="1" ht="25.5" customHeight="1" x14ac:dyDescent="0.25">
      <c r="A37" s="191" t="s">
        <v>13025</v>
      </c>
      <c r="B37" s="579" t="s">
        <v>28</v>
      </c>
      <c r="C37" s="224" t="s">
        <v>6856</v>
      </c>
      <c r="D37" s="193" t="s">
        <v>6937</v>
      </c>
      <c r="E37" s="192" t="s">
        <v>6574</v>
      </c>
      <c r="F37" s="194">
        <f>VLOOKUP(A37,MC!$A$10:'MC'!$J$2079,9,FALSE)</f>
        <v>10</v>
      </c>
      <c r="G37" s="195">
        <f>CPU!F518</f>
        <v>10.15</v>
      </c>
      <c r="H37" s="195">
        <f>CPU!F518</f>
        <v>10.15</v>
      </c>
      <c r="I37" s="525">
        <f>BDI!$F$29</f>
        <v>0.25219999999999998</v>
      </c>
      <c r="J37" s="523">
        <f t="shared" si="5"/>
        <v>12.71</v>
      </c>
      <c r="K37" s="204">
        <f t="shared" si="4"/>
        <v>127.1</v>
      </c>
      <c r="L37" s="376"/>
      <c r="M37"/>
      <c r="N37" s="11"/>
      <c r="O37" s="11"/>
      <c r="P37" s="11"/>
      <c r="Q37" s="11"/>
      <c r="R37" s="11"/>
    </row>
    <row r="38" spans="1:18" s="21" customFormat="1" ht="25.5" customHeight="1" x14ac:dyDescent="0.25">
      <c r="A38" s="191" t="s">
        <v>13026</v>
      </c>
      <c r="B38" s="579" t="s">
        <v>28</v>
      </c>
      <c r="C38" s="224" t="s">
        <v>6869</v>
      </c>
      <c r="D38" s="193" t="s">
        <v>6942</v>
      </c>
      <c r="E38" s="192" t="s">
        <v>6574</v>
      </c>
      <c r="F38" s="194">
        <f>VLOOKUP(A38,MC!$A$10:'MC'!$J$2079,9,FALSE)</f>
        <v>8</v>
      </c>
      <c r="G38" s="195">
        <f>CPU!F545</f>
        <v>6.17</v>
      </c>
      <c r="H38" s="195">
        <f>CPU!F545</f>
        <v>6.17</v>
      </c>
      <c r="I38" s="525">
        <f>BDI!$F$29</f>
        <v>0.25219999999999998</v>
      </c>
      <c r="J38" s="523">
        <f t="shared" si="5"/>
        <v>7.73</v>
      </c>
      <c r="K38" s="204">
        <f t="shared" si="4"/>
        <v>61.84</v>
      </c>
      <c r="L38" s="376"/>
      <c r="M38"/>
      <c r="N38" s="11"/>
      <c r="O38" s="11"/>
      <c r="P38" s="11"/>
      <c r="Q38" s="11"/>
      <c r="R38" s="11"/>
    </row>
    <row r="39" spans="1:18" s="319" customFormat="1" ht="15.75" customHeight="1" x14ac:dyDescent="0.25">
      <c r="A39" s="191" t="s">
        <v>13027</v>
      </c>
      <c r="B39" s="296" t="s">
        <v>153</v>
      </c>
      <c r="C39" s="296">
        <v>72897</v>
      </c>
      <c r="D39" s="193" t="s">
        <v>52</v>
      </c>
      <c r="E39" s="192" t="s">
        <v>46</v>
      </c>
      <c r="F39" s="194">
        <f>VLOOKUP(A39,MC!$A$10:'MC'!$J$2079,9,FALSE)</f>
        <v>115.42992604</v>
      </c>
      <c r="G39" s="195">
        <f>VLOOKUP(C39,Serviço!A25:D6429,4,FALSE)</f>
        <v>20.13</v>
      </c>
      <c r="H39" s="195">
        <f>VLOOKUP(C39,Serviço!$A$9:$D$6413,4,FALSE)</f>
        <v>20.13</v>
      </c>
      <c r="I39" s="525">
        <f>BDI!$F$29</f>
        <v>0.25219999999999998</v>
      </c>
      <c r="J39" s="523">
        <f t="shared" si="5"/>
        <v>25.21</v>
      </c>
      <c r="K39" s="204">
        <f t="shared" si="4"/>
        <v>2909.99</v>
      </c>
      <c r="L39" s="376"/>
      <c r="M39" s="320"/>
      <c r="N39" s="16"/>
      <c r="O39" s="16"/>
      <c r="P39" s="16"/>
      <c r="Q39" s="16"/>
      <c r="R39" s="16"/>
    </row>
    <row r="40" spans="1:18" s="319" customFormat="1" ht="25.5" customHeight="1" thickBot="1" x14ac:dyDescent="0.3">
      <c r="A40" s="191" t="s">
        <v>13028</v>
      </c>
      <c r="B40" s="579" t="s">
        <v>28</v>
      </c>
      <c r="C40" s="224" t="s">
        <v>6575</v>
      </c>
      <c r="D40" s="193" t="s">
        <v>236</v>
      </c>
      <c r="E40" s="192" t="s">
        <v>46</v>
      </c>
      <c r="F40" s="194">
        <f>VLOOKUP(A40,MC!$A$10:'MC'!$J$2079,9,FALSE)</f>
        <v>115.42992604</v>
      </c>
      <c r="G40" s="333">
        <f>CPU!F146</f>
        <v>21.3</v>
      </c>
      <c r="H40" s="195">
        <f>CPU!F146</f>
        <v>21.3</v>
      </c>
      <c r="I40" s="525">
        <f>BDI!$F$29</f>
        <v>0.25219999999999998</v>
      </c>
      <c r="J40" s="523">
        <f t="shared" si="5"/>
        <v>26.67</v>
      </c>
      <c r="K40" s="204">
        <f t="shared" si="4"/>
        <v>3078.52</v>
      </c>
      <c r="L40" s="376"/>
      <c r="M40" s="320"/>
      <c r="N40" s="16"/>
      <c r="O40" s="16"/>
      <c r="P40" s="16"/>
      <c r="Q40" s="16"/>
      <c r="R40" s="16"/>
    </row>
    <row r="41" spans="1:18" ht="16.5" thickBot="1" x14ac:dyDescent="0.3">
      <c r="A41" s="581"/>
      <c r="B41" s="582"/>
      <c r="C41" s="582"/>
      <c r="D41" s="582"/>
      <c r="E41" s="582"/>
      <c r="F41" s="582"/>
      <c r="G41" s="535"/>
      <c r="H41" s="535"/>
      <c r="I41" s="535"/>
      <c r="J41" s="535"/>
      <c r="K41" s="545"/>
      <c r="L41" s="376"/>
      <c r="M41" s="11"/>
      <c r="N41" s="11"/>
      <c r="O41" s="11"/>
      <c r="P41" s="11"/>
      <c r="Q41" s="11"/>
      <c r="R41" s="11"/>
    </row>
    <row r="42" spans="1:18" s="21" customFormat="1" ht="15.75" customHeight="1" thickBot="1" x14ac:dyDescent="0.3">
      <c r="A42" s="25" t="s">
        <v>13029</v>
      </c>
      <c r="B42" s="220"/>
      <c r="C42" s="26"/>
      <c r="D42" s="144" t="s">
        <v>157</v>
      </c>
      <c r="E42" s="26"/>
      <c r="F42" s="26"/>
      <c r="G42" s="530">
        <f t="shared" ref="G42:J42" si="7">SUM(G43:G44)</f>
        <v>45.21</v>
      </c>
      <c r="H42" s="530">
        <f t="shared" si="7"/>
        <v>45.21</v>
      </c>
      <c r="I42" s="530"/>
      <c r="J42" s="530">
        <f t="shared" si="7"/>
        <v>56.61</v>
      </c>
      <c r="K42" s="190">
        <f>SUM(K43:K44)</f>
        <v>4098.33</v>
      </c>
      <c r="L42" s="376"/>
      <c r="M42"/>
      <c r="N42" s="11"/>
      <c r="O42" s="11"/>
      <c r="P42" s="11"/>
      <c r="Q42" s="11"/>
      <c r="R42" s="11"/>
    </row>
    <row r="43" spans="1:18" s="21" customFormat="1" ht="15" x14ac:dyDescent="0.25">
      <c r="A43" s="191" t="s">
        <v>13030</v>
      </c>
      <c r="B43" s="184" t="s">
        <v>153</v>
      </c>
      <c r="C43" s="184" t="s">
        <v>6164</v>
      </c>
      <c r="D43" s="480" t="s">
        <v>237</v>
      </c>
      <c r="E43" s="192" t="s">
        <v>152</v>
      </c>
      <c r="F43" s="194">
        <f>VLOOKUP(A43,MC!$A$10:'MC'!$J$2079,9,FALSE)</f>
        <v>139.82</v>
      </c>
      <c r="G43" s="195">
        <f>VLOOKUP(C43,Serviço!A29:D6433,4,FALSE)</f>
        <v>1.26</v>
      </c>
      <c r="H43" s="195">
        <f>VLOOKUP(C43,Serviço!$A$9:$D$6413,4,FALSE)</f>
        <v>1.26</v>
      </c>
      <c r="I43" s="525">
        <f>BDI!$F$29</f>
        <v>0.25219999999999998</v>
      </c>
      <c r="J43" s="523">
        <f t="shared" ref="J43:J44" si="8">ROUND(H43*(1+I43),2)</f>
        <v>1.58</v>
      </c>
      <c r="K43" s="204">
        <f>ROUND(F43*J43,2)</f>
        <v>220.92</v>
      </c>
      <c r="L43" s="376"/>
      <c r="M43"/>
      <c r="N43" s="11"/>
      <c r="O43" s="11"/>
      <c r="P43" s="11"/>
      <c r="Q43" s="11"/>
      <c r="R43" s="11"/>
    </row>
    <row r="44" spans="1:18" s="21" customFormat="1" ht="15.75" thickBot="1" x14ac:dyDescent="0.3">
      <c r="A44" s="191" t="s">
        <v>13031</v>
      </c>
      <c r="B44" s="188" t="s">
        <v>153</v>
      </c>
      <c r="C44" s="188">
        <v>94319</v>
      </c>
      <c r="D44" s="193" t="s">
        <v>242</v>
      </c>
      <c r="E44" s="192" t="s">
        <v>46</v>
      </c>
      <c r="F44" s="194">
        <f>VLOOKUP(A44,MC!$A$10:'MC'!$J$2079,9,FALSE)</f>
        <v>70.459999999999994</v>
      </c>
      <c r="G44" s="195">
        <f>VLOOKUP(C44,Serviço!A30:D6434,4,FALSE)</f>
        <v>43.95</v>
      </c>
      <c r="H44" s="195">
        <f>VLOOKUP(C44,Serviço!$A$9:$D$6413,4,FALSE)</f>
        <v>43.95</v>
      </c>
      <c r="I44" s="525">
        <f>BDI!$F$29</f>
        <v>0.25219999999999998</v>
      </c>
      <c r="J44" s="523">
        <f t="shared" si="8"/>
        <v>55.03</v>
      </c>
      <c r="K44" s="204">
        <f>ROUND(F44*J44,2)</f>
        <v>3877.41</v>
      </c>
      <c r="L44" s="376"/>
      <c r="M44"/>
      <c r="N44" s="11"/>
      <c r="O44" s="11"/>
      <c r="P44" s="11"/>
      <c r="Q44" s="11"/>
      <c r="R44" s="11"/>
    </row>
    <row r="45" spans="1:18" ht="16.5" thickBot="1" x14ac:dyDescent="0.3">
      <c r="A45" s="581"/>
      <c r="B45" s="582"/>
      <c r="C45" s="582"/>
      <c r="D45" s="582"/>
      <c r="E45" s="582"/>
      <c r="F45" s="582"/>
      <c r="G45" s="535"/>
      <c r="H45" s="535"/>
      <c r="I45" s="535"/>
      <c r="J45" s="535"/>
      <c r="K45" s="545"/>
      <c r="L45" s="376"/>
      <c r="M45" s="11"/>
      <c r="N45" s="11"/>
      <c r="O45" s="11"/>
      <c r="P45" s="11"/>
      <c r="Q45" s="11"/>
      <c r="R45" s="11"/>
    </row>
    <row r="46" spans="1:18" s="21" customFormat="1" ht="18.75" customHeight="1" thickBot="1" x14ac:dyDescent="0.25">
      <c r="A46" s="529" t="s">
        <v>87</v>
      </c>
      <c r="B46" s="527"/>
      <c r="C46" s="527"/>
      <c r="D46" s="526" t="s">
        <v>113</v>
      </c>
      <c r="E46" s="527"/>
      <c r="F46" s="527"/>
      <c r="G46" s="546">
        <f t="shared" ref="G46:J46" si="9">G47</f>
        <v>791.68000000000006</v>
      </c>
      <c r="H46" s="546">
        <f t="shared" si="9"/>
        <v>791.68000000000006</v>
      </c>
      <c r="I46" s="546"/>
      <c r="J46" s="546">
        <f t="shared" si="9"/>
        <v>991.33999999999992</v>
      </c>
      <c r="K46" s="547">
        <f>K47</f>
        <v>10705.96</v>
      </c>
      <c r="L46" s="376"/>
      <c r="M46" s="572"/>
      <c r="Q46" s="11"/>
      <c r="R46" s="11"/>
    </row>
    <row r="47" spans="1:18" s="21" customFormat="1" ht="15.75" customHeight="1" thickBot="1" x14ac:dyDescent="0.3">
      <c r="A47" s="25" t="s">
        <v>6886</v>
      </c>
      <c r="B47" s="26"/>
      <c r="C47" s="26"/>
      <c r="D47" s="26" t="s">
        <v>114</v>
      </c>
      <c r="E47" s="26"/>
      <c r="F47" s="26"/>
      <c r="G47" s="530">
        <f t="shared" ref="G47:J47" si="10">SUM(G48:G50)</f>
        <v>791.68000000000006</v>
      </c>
      <c r="H47" s="530">
        <f t="shared" si="10"/>
        <v>791.68000000000006</v>
      </c>
      <c r="I47" s="530"/>
      <c r="J47" s="530">
        <f t="shared" si="10"/>
        <v>991.33999999999992</v>
      </c>
      <c r="K47" s="190">
        <f>SUM(K48:K50)</f>
        <v>10705.96</v>
      </c>
      <c r="L47" s="376"/>
      <c r="M47"/>
      <c r="N47" s="11"/>
      <c r="O47" s="11"/>
      <c r="P47" s="11"/>
      <c r="Q47" s="11"/>
      <c r="R47" s="11"/>
    </row>
    <row r="48" spans="1:18" s="319" customFormat="1" ht="25.5" x14ac:dyDescent="0.25">
      <c r="A48" s="191" t="s">
        <v>6887</v>
      </c>
      <c r="B48" s="224" t="s">
        <v>153</v>
      </c>
      <c r="C48" s="224">
        <v>92235</v>
      </c>
      <c r="D48" s="193" t="s">
        <v>243</v>
      </c>
      <c r="E48" s="192" t="s">
        <v>51</v>
      </c>
      <c r="F48" s="194">
        <f>VLOOKUP(A48,MC!$A$10:'MC'!$J$2079,9,FALSE)</f>
        <v>88.06</v>
      </c>
      <c r="G48" s="195">
        <f>VLOOKUP(C48,Serviço!A35:D6439,4,FALSE)</f>
        <v>56.69</v>
      </c>
      <c r="H48" s="195">
        <f>VLOOKUP(C48,Serviço!$A$9:$D$6413,4,FALSE)</f>
        <v>56.69</v>
      </c>
      <c r="I48" s="525">
        <f>BDI!$F$29</f>
        <v>0.25219999999999998</v>
      </c>
      <c r="J48" s="523">
        <f t="shared" ref="J48:J50" si="11">ROUND(H48*(1+I48),2)</f>
        <v>70.989999999999995</v>
      </c>
      <c r="K48" s="318">
        <f>ROUND(F48*J48,2)</f>
        <v>6251.38</v>
      </c>
      <c r="L48" s="376"/>
      <c r="M48" s="320"/>
      <c r="N48" s="16"/>
      <c r="O48" s="16"/>
      <c r="P48" s="16"/>
      <c r="Q48" s="16"/>
      <c r="R48" s="16"/>
    </row>
    <row r="49" spans="1:18" s="21" customFormat="1" ht="25.5" customHeight="1" x14ac:dyDescent="0.25">
      <c r="A49" s="191" t="s">
        <v>6888</v>
      </c>
      <c r="B49" s="578" t="s">
        <v>28</v>
      </c>
      <c r="C49" s="184" t="s">
        <v>6609</v>
      </c>
      <c r="D49" s="193" t="s">
        <v>6599</v>
      </c>
      <c r="E49" s="192" t="s">
        <v>220</v>
      </c>
      <c r="F49" s="194">
        <f>VLOOKUP(A49,MC!$A$10:'MC'!$J$2079,9,FALSE)</f>
        <v>4</v>
      </c>
      <c r="G49" s="195">
        <f>CPU!F173</f>
        <v>426.26</v>
      </c>
      <c r="H49" s="516">
        <f>CPU!F173</f>
        <v>426.26</v>
      </c>
      <c r="I49" s="525">
        <f>BDI!$F$29</f>
        <v>0.25219999999999998</v>
      </c>
      <c r="J49" s="523">
        <f t="shared" si="11"/>
        <v>533.76</v>
      </c>
      <c r="K49" s="318">
        <f t="shared" ref="K49:K50" si="12">ROUND(F49*J49,2)</f>
        <v>2135.04</v>
      </c>
      <c r="L49" s="376"/>
      <c r="M49"/>
      <c r="N49" s="11"/>
      <c r="O49" s="11"/>
      <c r="P49" s="11"/>
      <c r="Q49" s="11"/>
      <c r="R49" s="11"/>
    </row>
    <row r="50" spans="1:18" s="21" customFormat="1" ht="15.75" thickBot="1" x14ac:dyDescent="0.3">
      <c r="A50" s="191" t="s">
        <v>6889</v>
      </c>
      <c r="B50" s="188" t="s">
        <v>153</v>
      </c>
      <c r="C50" s="188" t="s">
        <v>537</v>
      </c>
      <c r="D50" s="193" t="s">
        <v>244</v>
      </c>
      <c r="E50" s="192" t="s">
        <v>152</v>
      </c>
      <c r="F50" s="194">
        <f>VLOOKUP(A50,MC!$A$10:'MC'!$J$2079,9,FALSE)</f>
        <v>6</v>
      </c>
      <c r="G50" s="195">
        <f>VLOOKUP(C50,Serviço!A37:D6441,4,FALSE)</f>
        <v>308.73</v>
      </c>
      <c r="H50" s="195">
        <f>VLOOKUP(C50,Serviço!$A$9:$D$6413,4,FALSE)</f>
        <v>308.73</v>
      </c>
      <c r="I50" s="525">
        <f>BDI!$F$29</f>
        <v>0.25219999999999998</v>
      </c>
      <c r="J50" s="523">
        <f t="shared" si="11"/>
        <v>386.59</v>
      </c>
      <c r="K50" s="318">
        <f t="shared" si="12"/>
        <v>2319.54</v>
      </c>
      <c r="L50" s="376"/>
      <c r="M50"/>
      <c r="N50" s="11"/>
      <c r="O50" s="11"/>
      <c r="P50" s="11"/>
      <c r="Q50" s="11"/>
      <c r="R50" s="11"/>
    </row>
    <row r="51" spans="1:18" ht="16.5" thickBot="1" x14ac:dyDescent="0.3">
      <c r="A51" s="581"/>
      <c r="B51" s="582"/>
      <c r="C51" s="582"/>
      <c r="D51" s="582"/>
      <c r="E51" s="582"/>
      <c r="F51" s="582"/>
      <c r="G51" s="535"/>
      <c r="H51" s="535"/>
      <c r="I51" s="535"/>
      <c r="J51" s="535"/>
      <c r="K51" s="545"/>
      <c r="L51" s="376"/>
      <c r="M51" s="11"/>
      <c r="N51" s="11"/>
      <c r="O51" s="11"/>
      <c r="P51" s="11"/>
      <c r="Q51" s="11"/>
      <c r="R51" s="11"/>
    </row>
    <row r="52" spans="1:18" s="21" customFormat="1" ht="15.75" customHeight="1" thickBot="1" x14ac:dyDescent="0.25">
      <c r="A52" s="22" t="s">
        <v>88</v>
      </c>
      <c r="B52" s="23"/>
      <c r="C52" s="23"/>
      <c r="D52" s="143" t="s">
        <v>118</v>
      </c>
      <c r="E52" s="23"/>
      <c r="F52" s="23"/>
      <c r="G52" s="543">
        <f t="shared" ref="G52:J52" si="13">G53+G63+G69+G81</f>
        <v>2124.41</v>
      </c>
      <c r="H52" s="543">
        <f t="shared" si="13"/>
        <v>2124.41</v>
      </c>
      <c r="I52" s="543"/>
      <c r="J52" s="543">
        <f t="shared" si="13"/>
        <v>2660.1699999999996</v>
      </c>
      <c r="K52" s="544">
        <f>ROUND(K53+K63+K69+K81,2)</f>
        <v>25364.69</v>
      </c>
      <c r="L52" s="376"/>
      <c r="M52" s="571"/>
      <c r="N52" s="11"/>
      <c r="O52" s="11"/>
      <c r="P52" s="11"/>
      <c r="Q52" s="11"/>
      <c r="R52" s="11"/>
    </row>
    <row r="53" spans="1:18" s="21" customFormat="1" ht="15.75" customHeight="1" thickBot="1" x14ac:dyDescent="0.3">
      <c r="A53" s="537" t="s">
        <v>115</v>
      </c>
      <c r="B53" s="539"/>
      <c r="C53" s="539"/>
      <c r="D53" s="539" t="s">
        <v>6837</v>
      </c>
      <c r="E53" s="539"/>
      <c r="F53" s="539"/>
      <c r="G53" s="541">
        <f t="shared" ref="G53:J53" si="14">SUM(G55:G61)</f>
        <v>358.79</v>
      </c>
      <c r="H53" s="541">
        <f t="shared" si="14"/>
        <v>358.79</v>
      </c>
      <c r="I53" s="541"/>
      <c r="J53" s="541">
        <f t="shared" si="14"/>
        <v>449.27</v>
      </c>
      <c r="K53" s="542">
        <f>SUM(K55:K61)</f>
        <v>4687.49</v>
      </c>
      <c r="L53" s="376"/>
      <c r="M53"/>
      <c r="N53" s="11"/>
      <c r="O53" s="11"/>
      <c r="P53" s="11"/>
      <c r="Q53" s="11"/>
      <c r="R53" s="11"/>
    </row>
    <row r="54" spans="1:18" s="21" customFormat="1" ht="15" x14ac:dyDescent="0.25">
      <c r="A54" s="191"/>
      <c r="B54" s="184"/>
      <c r="C54" s="184"/>
      <c r="D54" s="324" t="s">
        <v>6616</v>
      </c>
      <c r="E54" s="192"/>
      <c r="F54" s="194"/>
      <c r="G54" s="195"/>
      <c r="H54" s="516"/>
      <c r="I54" s="516"/>
      <c r="J54" s="516"/>
      <c r="K54" s="204"/>
      <c r="L54" s="376"/>
      <c r="M54"/>
      <c r="N54" s="11"/>
      <c r="O54" s="11"/>
      <c r="P54" s="11"/>
      <c r="Q54" s="11"/>
      <c r="R54" s="11"/>
    </row>
    <row r="55" spans="1:18" s="21" customFormat="1" ht="15" x14ac:dyDescent="0.25">
      <c r="A55" s="191" t="s">
        <v>116</v>
      </c>
      <c r="B55" s="188" t="s">
        <v>153</v>
      </c>
      <c r="C55" s="188">
        <v>93358</v>
      </c>
      <c r="D55" s="193" t="s">
        <v>6567</v>
      </c>
      <c r="E55" s="192" t="s">
        <v>46</v>
      </c>
      <c r="F55" s="194">
        <f>VLOOKUP(A55,MC!$A$10:'MC'!$J$2079,9,FALSE)</f>
        <v>23.869999999999997</v>
      </c>
      <c r="G55" s="195">
        <f>VLOOKUP(C55,Serviço!A47:D6451,4,FALSE)</f>
        <v>62.66</v>
      </c>
      <c r="H55" s="195">
        <f>VLOOKUP(C55,Serviço!$A$9:$D$6413,4,FALSE)</f>
        <v>62.66</v>
      </c>
      <c r="I55" s="525">
        <f>BDI!$F$29</f>
        <v>0.25219999999999998</v>
      </c>
      <c r="J55" s="523">
        <f t="shared" ref="J55:J57" si="15">ROUND(H55*(1+I55),2)</f>
        <v>78.459999999999994</v>
      </c>
      <c r="K55" s="204">
        <f>ROUND(F55*J55,2)</f>
        <v>1872.84</v>
      </c>
      <c r="L55" s="376"/>
      <c r="M55"/>
      <c r="N55" s="11"/>
      <c r="O55" s="11"/>
      <c r="P55" s="11"/>
      <c r="Q55" s="11"/>
      <c r="R55" s="11"/>
    </row>
    <row r="56" spans="1:18" s="21" customFormat="1" ht="25.5" customHeight="1" x14ac:dyDescent="0.25">
      <c r="A56" s="191" t="s">
        <v>117</v>
      </c>
      <c r="B56" s="577" t="s">
        <v>28</v>
      </c>
      <c r="C56" s="184" t="s">
        <v>7035</v>
      </c>
      <c r="D56" s="193" t="s">
        <v>6838</v>
      </c>
      <c r="E56" s="192" t="s">
        <v>152</v>
      </c>
      <c r="F56" s="194">
        <f>VLOOKUP(A56,MC!$A$10:'MC'!$J$2079,9,FALSE)</f>
        <v>19.89</v>
      </c>
      <c r="G56" s="195">
        <f>CPU!F1078</f>
        <v>23.76</v>
      </c>
      <c r="H56" s="516">
        <f>CPU!F1078</f>
        <v>23.76</v>
      </c>
      <c r="I56" s="525">
        <f>BDI!$F$29</f>
        <v>0.25219999999999998</v>
      </c>
      <c r="J56" s="523">
        <f t="shared" si="15"/>
        <v>29.75</v>
      </c>
      <c r="K56" s="204">
        <f t="shared" ref="K56:K61" si="16">ROUND(F56*J56,2)</f>
        <v>591.73</v>
      </c>
      <c r="L56" s="376"/>
      <c r="M56"/>
      <c r="N56" s="11"/>
      <c r="O56" s="11"/>
      <c r="P56" s="11"/>
      <c r="Q56" s="11"/>
      <c r="R56" s="11"/>
    </row>
    <row r="57" spans="1:18" s="21" customFormat="1" ht="15" x14ac:dyDescent="0.25">
      <c r="A57" s="191" t="s">
        <v>13032</v>
      </c>
      <c r="B57" s="188" t="s">
        <v>153</v>
      </c>
      <c r="C57" s="284">
        <v>96995</v>
      </c>
      <c r="D57" s="285" t="s">
        <v>6568</v>
      </c>
      <c r="E57" s="192" t="s">
        <v>46</v>
      </c>
      <c r="F57" s="194">
        <f>VLOOKUP(A57,MC!$A$10:'MC'!$J$2079,9,FALSE)</f>
        <v>17.61</v>
      </c>
      <c r="G57" s="195">
        <f>VLOOKUP(C57,Serviço!A48:D6452,4,FALSE)</f>
        <v>37.99</v>
      </c>
      <c r="H57" s="195">
        <f>VLOOKUP(C57,Serviço!$A$9:$D$6413,4,FALSE)</f>
        <v>37.99</v>
      </c>
      <c r="I57" s="525">
        <f>BDI!$F$29</f>
        <v>0.25219999999999998</v>
      </c>
      <c r="J57" s="523">
        <f t="shared" si="15"/>
        <v>47.57</v>
      </c>
      <c r="K57" s="204">
        <f t="shared" si="16"/>
        <v>837.71</v>
      </c>
      <c r="L57" s="376"/>
      <c r="M57"/>
      <c r="N57" s="11"/>
      <c r="O57" s="11"/>
      <c r="P57" s="11"/>
      <c r="Q57" s="11"/>
      <c r="R57" s="11"/>
    </row>
    <row r="58" spans="1:18" s="21" customFormat="1" ht="15" x14ac:dyDescent="0.25">
      <c r="A58" s="191"/>
      <c r="B58" s="188"/>
      <c r="C58" s="188"/>
      <c r="D58" s="324" t="s">
        <v>6737</v>
      </c>
      <c r="E58" s="192"/>
      <c r="F58" s="194"/>
      <c r="G58" s="195"/>
      <c r="H58" s="195"/>
      <c r="I58" s="525"/>
      <c r="J58" s="516"/>
      <c r="K58" s="204"/>
      <c r="L58" s="376"/>
      <c r="M58"/>
      <c r="N58" s="11"/>
      <c r="O58" s="11"/>
      <c r="P58" s="11"/>
      <c r="Q58" s="11"/>
      <c r="R58" s="11"/>
    </row>
    <row r="59" spans="1:18" s="21" customFormat="1" ht="15" x14ac:dyDescent="0.25">
      <c r="A59" s="191" t="s">
        <v>13033</v>
      </c>
      <c r="B59" s="188" t="s">
        <v>153</v>
      </c>
      <c r="C59" s="188" t="s">
        <v>5124</v>
      </c>
      <c r="D59" s="193" t="s">
        <v>6567</v>
      </c>
      <c r="E59" s="192" t="s">
        <v>46</v>
      </c>
      <c r="F59" s="194">
        <f>VLOOKUP(A59,MC!$A$10:'MC'!$J$2079,9,FALSE)</f>
        <v>3.71</v>
      </c>
      <c r="G59" s="195">
        <f>VLOOKUP(C59,Serviço!A51:D6455,4,FALSE)</f>
        <v>158.4</v>
      </c>
      <c r="H59" s="195">
        <f>VLOOKUP(C59,Serviço!$A$9:$D$6413,4,FALSE)</f>
        <v>158.4</v>
      </c>
      <c r="I59" s="525">
        <f>BDI!$F$29</f>
        <v>0.25219999999999998</v>
      </c>
      <c r="J59" s="523">
        <f t="shared" ref="J59:J61" si="17">ROUND(H59*(1+I59),2)</f>
        <v>198.35</v>
      </c>
      <c r="K59" s="204">
        <f t="shared" si="16"/>
        <v>735.88</v>
      </c>
      <c r="L59" s="376"/>
      <c r="M59"/>
      <c r="N59" s="11"/>
      <c r="O59" s="11"/>
      <c r="P59" s="11"/>
      <c r="Q59" s="11"/>
      <c r="R59" s="11"/>
    </row>
    <row r="60" spans="1:18" s="21" customFormat="1" ht="15" x14ac:dyDescent="0.25">
      <c r="A60" s="191" t="s">
        <v>13034</v>
      </c>
      <c r="B60" s="188" t="s">
        <v>153</v>
      </c>
      <c r="C60" s="188">
        <v>96995</v>
      </c>
      <c r="D60" s="193" t="s">
        <v>6838</v>
      </c>
      <c r="E60" s="192" t="s">
        <v>152</v>
      </c>
      <c r="F60" s="194">
        <f>VLOOKUP(A60,MC!$A$10:'MC'!$J$2079,9,FALSE)</f>
        <v>12.4</v>
      </c>
      <c r="G60" s="195">
        <f>VLOOKUP(C60,Serviço!A52:D6456,4,FALSE)</f>
        <v>37.99</v>
      </c>
      <c r="H60" s="195">
        <f>VLOOKUP(C60,Serviço!$A$9:$D$6413,4,FALSE)</f>
        <v>37.99</v>
      </c>
      <c r="I60" s="525">
        <f>BDI!$F$29</f>
        <v>0.25219999999999998</v>
      </c>
      <c r="J60" s="523">
        <f t="shared" si="17"/>
        <v>47.57</v>
      </c>
      <c r="K60" s="204">
        <f t="shared" si="16"/>
        <v>589.87</v>
      </c>
      <c r="L60" s="376"/>
      <c r="M60"/>
      <c r="N60" s="11"/>
      <c r="O60" s="11"/>
      <c r="P60" s="11"/>
      <c r="Q60" s="11"/>
      <c r="R60" s="11"/>
    </row>
    <row r="61" spans="1:18" s="21" customFormat="1" ht="15.75" thickBot="1" x14ac:dyDescent="0.3">
      <c r="A61" s="191" t="s">
        <v>13035</v>
      </c>
      <c r="B61" s="188" t="s">
        <v>153</v>
      </c>
      <c r="C61" s="188">
        <v>96995</v>
      </c>
      <c r="D61" s="193" t="s">
        <v>6568</v>
      </c>
      <c r="E61" s="192" t="s">
        <v>46</v>
      </c>
      <c r="F61" s="194">
        <f>VLOOKUP(A61,MC!$A$10:'MC'!$J$2079,9,FALSE)</f>
        <v>1.25</v>
      </c>
      <c r="G61" s="195">
        <f>VLOOKUP(C61,Serviço!A52:D6456,4,FALSE)</f>
        <v>37.99</v>
      </c>
      <c r="H61" s="195">
        <f>VLOOKUP(C61,Serviço!$A$9:$D$6413,4,FALSE)</f>
        <v>37.99</v>
      </c>
      <c r="I61" s="525">
        <f>BDI!$F$29</f>
        <v>0.25219999999999998</v>
      </c>
      <c r="J61" s="523">
        <f t="shared" si="17"/>
        <v>47.57</v>
      </c>
      <c r="K61" s="204">
        <f t="shared" si="16"/>
        <v>59.46</v>
      </c>
      <c r="L61" s="376"/>
      <c r="M61"/>
      <c r="N61" s="11"/>
      <c r="O61" s="11"/>
      <c r="P61" s="11"/>
      <c r="Q61" s="11"/>
      <c r="R61" s="11"/>
    </row>
    <row r="62" spans="1:18" ht="16.5" thickBot="1" x14ac:dyDescent="0.3">
      <c r="A62" s="581"/>
      <c r="B62" s="582"/>
      <c r="C62" s="582"/>
      <c r="D62" s="582"/>
      <c r="E62" s="582"/>
      <c r="F62" s="582"/>
      <c r="G62" s="535"/>
      <c r="H62" s="535"/>
      <c r="I62" s="535"/>
      <c r="J62" s="535"/>
      <c r="K62" s="545"/>
      <c r="L62" s="376"/>
      <c r="M62" s="11"/>
      <c r="N62" s="11"/>
      <c r="O62" s="11"/>
      <c r="P62" s="11"/>
      <c r="Q62" s="11"/>
      <c r="R62" s="11"/>
    </row>
    <row r="63" spans="1:18" s="21" customFormat="1" ht="15.75" customHeight="1" thickBot="1" x14ac:dyDescent="0.3">
      <c r="A63" s="25" t="s">
        <v>159</v>
      </c>
      <c r="B63" s="26"/>
      <c r="C63" s="26"/>
      <c r="D63" s="26" t="s">
        <v>158</v>
      </c>
      <c r="E63" s="26"/>
      <c r="F63" s="26"/>
      <c r="G63" s="530">
        <f t="shared" ref="G63:J63" si="18">SUM(G65:G67)</f>
        <v>126.10999999999999</v>
      </c>
      <c r="H63" s="530">
        <f t="shared" si="18"/>
        <v>126.10999999999999</v>
      </c>
      <c r="I63" s="530"/>
      <c r="J63" s="530">
        <f t="shared" si="18"/>
        <v>157.91</v>
      </c>
      <c r="K63" s="190">
        <f>SUM(K65:K67)</f>
        <v>7285.26</v>
      </c>
      <c r="L63" s="376"/>
      <c r="M63"/>
      <c r="N63" s="11"/>
      <c r="O63" s="11"/>
      <c r="P63" s="11"/>
      <c r="Q63" s="11"/>
      <c r="R63" s="11"/>
    </row>
    <row r="64" spans="1:18" s="21" customFormat="1" ht="15.75" customHeight="1" x14ac:dyDescent="0.25">
      <c r="A64" s="191"/>
      <c r="B64" s="184"/>
      <c r="C64" s="184"/>
      <c r="D64" s="324" t="s">
        <v>6745</v>
      </c>
      <c r="E64" s="192"/>
      <c r="F64" s="194"/>
      <c r="G64" s="195"/>
      <c r="H64" s="516"/>
      <c r="I64" s="516"/>
      <c r="J64" s="516"/>
      <c r="K64" s="204"/>
      <c r="L64" s="376"/>
      <c r="M64"/>
      <c r="N64" s="11"/>
      <c r="O64" s="11"/>
      <c r="P64" s="11"/>
      <c r="Q64" s="11"/>
      <c r="R64" s="11"/>
    </row>
    <row r="65" spans="1:18" s="21" customFormat="1" ht="15.75" customHeight="1" x14ac:dyDescent="0.25">
      <c r="A65" s="191" t="s">
        <v>160</v>
      </c>
      <c r="B65" s="188" t="s">
        <v>153</v>
      </c>
      <c r="C65" s="188">
        <v>96535</v>
      </c>
      <c r="D65" s="193" t="s">
        <v>6742</v>
      </c>
      <c r="E65" s="192" t="s">
        <v>152</v>
      </c>
      <c r="F65" s="194">
        <f>VLOOKUP(A65,MC!$A$10:'MC'!$J$2079,9,FALSE)</f>
        <v>48.53</v>
      </c>
      <c r="G65" s="195">
        <f>VLOOKUP(C65,Serviço!A47:D6451,4,FALSE)</f>
        <v>85.74</v>
      </c>
      <c r="H65" s="195">
        <f>VLOOKUP(C65,Serviço!$A$9:$D$6413,4,FALSE)</f>
        <v>85.74</v>
      </c>
      <c r="I65" s="525">
        <f>BDI!$F$29</f>
        <v>0.25219999999999998</v>
      </c>
      <c r="J65" s="523">
        <f t="shared" ref="J65" si="19">ROUND(H65*(1+I65),2)</f>
        <v>107.36</v>
      </c>
      <c r="K65" s="204">
        <f>ROUND(F65*J65,2)</f>
        <v>5210.18</v>
      </c>
      <c r="L65" s="376"/>
      <c r="M65"/>
      <c r="N65" s="11"/>
      <c r="O65" s="11"/>
      <c r="P65" s="11"/>
      <c r="Q65" s="11"/>
      <c r="R65" s="11"/>
    </row>
    <row r="66" spans="1:18" s="21" customFormat="1" ht="15.75" customHeight="1" x14ac:dyDescent="0.25">
      <c r="A66" s="191"/>
      <c r="B66" s="188"/>
      <c r="C66" s="188"/>
      <c r="D66" s="324" t="s">
        <v>6737</v>
      </c>
      <c r="E66" s="192"/>
      <c r="F66" s="194"/>
      <c r="G66" s="195"/>
      <c r="H66" s="516"/>
      <c r="I66" s="516"/>
      <c r="J66" s="516"/>
      <c r="K66" s="204"/>
      <c r="L66" s="376"/>
      <c r="M66"/>
      <c r="N66" s="11"/>
      <c r="O66" s="11"/>
      <c r="P66" s="11"/>
      <c r="Q66" s="11"/>
      <c r="R66" s="11"/>
    </row>
    <row r="67" spans="1:18" s="21" customFormat="1" ht="15.75" customHeight="1" thickBot="1" x14ac:dyDescent="0.3">
      <c r="A67" s="191" t="s">
        <v>161</v>
      </c>
      <c r="B67" s="188" t="s">
        <v>153</v>
      </c>
      <c r="C67" s="188">
        <v>96536</v>
      </c>
      <c r="D67" s="193" t="s">
        <v>6743</v>
      </c>
      <c r="E67" s="192" t="s">
        <v>152</v>
      </c>
      <c r="F67" s="194">
        <f>VLOOKUP(A67,MC!$A$10:'MC'!$J$2079,9,FALSE)</f>
        <v>41.05</v>
      </c>
      <c r="G67" s="195">
        <f>VLOOKUP(C67,Serviço!A48:D6452,4,FALSE)</f>
        <v>40.369999999999997</v>
      </c>
      <c r="H67" s="195">
        <f>VLOOKUP(C67,Serviço!$A$9:$D$6413,4,FALSE)</f>
        <v>40.369999999999997</v>
      </c>
      <c r="I67" s="525">
        <f>BDI!$F$29</f>
        <v>0.25219999999999998</v>
      </c>
      <c r="J67" s="523">
        <f t="shared" ref="J67" si="20">ROUND(H67*(1+I67),2)</f>
        <v>50.55</v>
      </c>
      <c r="K67" s="204">
        <f>ROUND(F67*J67,2)</f>
        <v>2075.08</v>
      </c>
      <c r="L67" s="376"/>
      <c r="M67"/>
      <c r="N67" s="11"/>
      <c r="O67" s="11"/>
      <c r="P67" s="11"/>
      <c r="Q67" s="11"/>
      <c r="R67" s="11"/>
    </row>
    <row r="68" spans="1:18" ht="16.5" thickBot="1" x14ac:dyDescent="0.3">
      <c r="A68" s="581"/>
      <c r="B68" s="582"/>
      <c r="C68" s="582"/>
      <c r="D68" s="582"/>
      <c r="E68" s="582"/>
      <c r="F68" s="582"/>
      <c r="G68" s="535"/>
      <c r="H68" s="535"/>
      <c r="I68" s="535"/>
      <c r="J68" s="535"/>
      <c r="K68" s="545"/>
      <c r="L68" s="376"/>
      <c r="M68" s="11"/>
      <c r="N68" s="11"/>
      <c r="O68" s="11"/>
      <c r="P68" s="11"/>
      <c r="Q68" s="11"/>
      <c r="R68" s="11"/>
    </row>
    <row r="69" spans="1:18" s="21" customFormat="1" ht="15.75" customHeight="1" thickBot="1" x14ac:dyDescent="0.3">
      <c r="A69" s="25" t="s">
        <v>163</v>
      </c>
      <c r="B69" s="26"/>
      <c r="C69" s="26"/>
      <c r="D69" s="26" t="s">
        <v>162</v>
      </c>
      <c r="E69" s="26"/>
      <c r="F69" s="26"/>
      <c r="G69" s="530">
        <f t="shared" ref="G69:J69" si="21">SUM(G71:G79)</f>
        <v>87.04</v>
      </c>
      <c r="H69" s="530">
        <f t="shared" si="21"/>
        <v>87.04</v>
      </c>
      <c r="I69" s="530"/>
      <c r="J69" s="530">
        <f t="shared" si="21"/>
        <v>108.99000000000001</v>
      </c>
      <c r="K69" s="190">
        <f>SUM(K71:K79)</f>
        <v>7417.4499999999989</v>
      </c>
      <c r="L69" s="376"/>
      <c r="M69"/>
      <c r="N69" s="11"/>
      <c r="O69" s="11"/>
      <c r="P69" s="11"/>
      <c r="Q69" s="11"/>
      <c r="R69" s="11"/>
    </row>
    <row r="70" spans="1:18" s="21" customFormat="1" ht="15" x14ac:dyDescent="0.25">
      <c r="A70" s="191"/>
      <c r="B70" s="184"/>
      <c r="C70" s="184"/>
      <c r="D70" s="324" t="s">
        <v>6745</v>
      </c>
      <c r="E70" s="192"/>
      <c r="F70" s="194"/>
      <c r="G70" s="195"/>
      <c r="H70" s="516"/>
      <c r="I70" s="516"/>
      <c r="J70" s="516"/>
      <c r="K70" s="204"/>
      <c r="L70" s="376"/>
      <c r="M70"/>
      <c r="N70" s="11"/>
      <c r="O70" s="11"/>
      <c r="P70" s="11"/>
      <c r="Q70" s="11"/>
      <c r="R70" s="11"/>
    </row>
    <row r="71" spans="1:18" s="21" customFormat="1" ht="25.5" x14ac:dyDescent="0.25">
      <c r="A71" s="191" t="s">
        <v>165</v>
      </c>
      <c r="B71" s="188" t="s">
        <v>153</v>
      </c>
      <c r="C71" s="188">
        <v>92915</v>
      </c>
      <c r="D71" s="237" t="s">
        <v>6810</v>
      </c>
      <c r="E71" s="192" t="s">
        <v>6720</v>
      </c>
      <c r="F71" s="194">
        <f>VLOOKUP(A71,MC!$A$10:'MC'!$J$2079,9,FALSE)</f>
        <v>51.099999999999994</v>
      </c>
      <c r="G71" s="195">
        <f>VLOOKUP(C71,Serviço!A51:D6455,4,FALSE)</f>
        <v>12.86</v>
      </c>
      <c r="H71" s="195">
        <f>VLOOKUP(C71,Serviço!$A$9:$D$6413,4,FALSE)</f>
        <v>12.86</v>
      </c>
      <c r="I71" s="525">
        <f>BDI!$F$29</f>
        <v>0.25219999999999998</v>
      </c>
      <c r="J71" s="523">
        <f t="shared" ref="J71:J75" si="22">ROUND(H71*(1+I71),2)</f>
        <v>16.100000000000001</v>
      </c>
      <c r="K71" s="524">
        <f>ROUND(F71*J71,2)</f>
        <v>822.71</v>
      </c>
      <c r="L71" s="376"/>
      <c r="M71"/>
      <c r="N71" s="11"/>
      <c r="O71" s="11"/>
      <c r="P71" s="11"/>
      <c r="Q71" s="11"/>
      <c r="R71" s="11"/>
    </row>
    <row r="72" spans="1:18" s="21" customFormat="1" ht="25.5" x14ac:dyDescent="0.25">
      <c r="A72" s="191" t="s">
        <v>166</v>
      </c>
      <c r="B72" s="188" t="s">
        <v>153</v>
      </c>
      <c r="C72" s="188">
        <v>92916</v>
      </c>
      <c r="D72" s="237" t="s">
        <v>6811</v>
      </c>
      <c r="E72" s="192" t="s">
        <v>6720</v>
      </c>
      <c r="F72" s="194">
        <f>VLOOKUP(A72,MC!$A$10:'MC'!$J$2079,9,FALSE)</f>
        <v>125.6</v>
      </c>
      <c r="G72" s="195">
        <f>VLOOKUP(C72,Serviço!A52:D6456,4,FALSE)</f>
        <v>11.47</v>
      </c>
      <c r="H72" s="195">
        <f>VLOOKUP(C72,Serviço!$A$9:$D$6413,4,FALSE)</f>
        <v>11.47</v>
      </c>
      <c r="I72" s="525">
        <f>BDI!$F$29</f>
        <v>0.25219999999999998</v>
      </c>
      <c r="J72" s="523">
        <f t="shared" si="22"/>
        <v>14.36</v>
      </c>
      <c r="K72" s="204">
        <f t="shared" ref="K72:K79" si="23">ROUND(F72*J72,2)</f>
        <v>1803.62</v>
      </c>
      <c r="L72" s="376"/>
      <c r="M72"/>
      <c r="N72" s="11"/>
      <c r="O72" s="11"/>
      <c r="P72" s="11"/>
      <c r="Q72" s="11"/>
      <c r="R72" s="11"/>
    </row>
    <row r="73" spans="1:18" s="21" customFormat="1" ht="25.5" x14ac:dyDescent="0.25">
      <c r="A73" s="191" t="s">
        <v>167</v>
      </c>
      <c r="B73" s="188" t="s">
        <v>153</v>
      </c>
      <c r="C73" s="188">
        <v>92917</v>
      </c>
      <c r="D73" s="237" t="s">
        <v>6812</v>
      </c>
      <c r="E73" s="192" t="s">
        <v>6720</v>
      </c>
      <c r="F73" s="194">
        <f>VLOOKUP(A73,MC!$A$10:'MC'!$J$2079,9,FALSE)</f>
        <v>48.1</v>
      </c>
      <c r="G73" s="195">
        <f>VLOOKUP(C73,Serviço!A53:D6457,4,FALSE)</f>
        <v>11.39</v>
      </c>
      <c r="H73" s="195">
        <f>VLOOKUP(C73,Serviço!$A$9:$D$6413,4,FALSE)</f>
        <v>11.39</v>
      </c>
      <c r="I73" s="525">
        <f>BDI!$F$29</f>
        <v>0.25219999999999998</v>
      </c>
      <c r="J73" s="523">
        <f t="shared" si="22"/>
        <v>14.26</v>
      </c>
      <c r="K73" s="204">
        <f t="shared" si="23"/>
        <v>685.91</v>
      </c>
      <c r="L73" s="376"/>
      <c r="M73"/>
      <c r="N73" s="11"/>
      <c r="O73" s="11"/>
      <c r="P73" s="11"/>
      <c r="Q73" s="11"/>
      <c r="R73" s="11"/>
    </row>
    <row r="74" spans="1:18" s="21" customFormat="1" ht="25.5" x14ac:dyDescent="0.25">
      <c r="A74" s="191" t="s">
        <v>168</v>
      </c>
      <c r="B74" s="188" t="s">
        <v>153</v>
      </c>
      <c r="C74" s="188">
        <v>92919</v>
      </c>
      <c r="D74" s="237" t="s">
        <v>6813</v>
      </c>
      <c r="E74" s="192" t="s">
        <v>6720</v>
      </c>
      <c r="F74" s="194">
        <f>VLOOKUP(A74,MC!$A$10:'MC'!$J$2079,9,FALSE)</f>
        <v>145.4</v>
      </c>
      <c r="G74" s="195">
        <f>VLOOKUP(C74,Serviço!A54:D6458,4,FALSE)</f>
        <v>9.34</v>
      </c>
      <c r="H74" s="195">
        <f>VLOOKUP(C74,Serviço!$A$9:$D$6413,4,FALSE)</f>
        <v>9.34</v>
      </c>
      <c r="I74" s="525">
        <f>BDI!$F$29</f>
        <v>0.25219999999999998</v>
      </c>
      <c r="J74" s="523">
        <f t="shared" si="22"/>
        <v>11.7</v>
      </c>
      <c r="K74" s="204">
        <f t="shared" si="23"/>
        <v>1701.18</v>
      </c>
      <c r="L74" s="376"/>
      <c r="M74"/>
      <c r="N74" s="11"/>
      <c r="O74" s="11"/>
      <c r="P74" s="11"/>
      <c r="Q74" s="11"/>
      <c r="R74" s="11"/>
    </row>
    <row r="75" spans="1:18" s="21" customFormat="1" ht="25.5" x14ac:dyDescent="0.25">
      <c r="A75" s="191" t="s">
        <v>13036</v>
      </c>
      <c r="B75" s="188" t="s">
        <v>153</v>
      </c>
      <c r="C75" s="188">
        <v>92921</v>
      </c>
      <c r="D75" s="237" t="s">
        <v>6814</v>
      </c>
      <c r="E75" s="192" t="s">
        <v>6720</v>
      </c>
      <c r="F75" s="194">
        <f>VLOOKUP(A75,MC!$A$10:'MC'!$J$2079,9,FALSE)</f>
        <v>9.6</v>
      </c>
      <c r="G75" s="195">
        <f>VLOOKUP(C75,Serviço!A55:D6459,4,FALSE)</f>
        <v>8.39</v>
      </c>
      <c r="H75" s="195">
        <f>VLOOKUP(C75,Serviço!$A$9:$D$6413,4,FALSE)</f>
        <v>8.39</v>
      </c>
      <c r="I75" s="525">
        <f>BDI!$F$29</f>
        <v>0.25219999999999998</v>
      </c>
      <c r="J75" s="523">
        <f t="shared" si="22"/>
        <v>10.51</v>
      </c>
      <c r="K75" s="204">
        <f t="shared" si="23"/>
        <v>100.9</v>
      </c>
      <c r="L75" s="376"/>
      <c r="M75"/>
      <c r="N75" s="11"/>
      <c r="O75" s="11"/>
      <c r="P75" s="11"/>
      <c r="Q75" s="11"/>
      <c r="R75" s="11"/>
    </row>
    <row r="76" spans="1:18" s="21" customFormat="1" ht="15" x14ac:dyDescent="0.25">
      <c r="A76" s="191"/>
      <c r="B76" s="188"/>
      <c r="C76" s="188"/>
      <c r="D76" s="324" t="s">
        <v>6737</v>
      </c>
      <c r="E76" s="192"/>
      <c r="F76" s="194"/>
      <c r="G76" s="195"/>
      <c r="H76" s="516"/>
      <c r="I76" s="516"/>
      <c r="J76" s="516"/>
      <c r="K76" s="204"/>
      <c r="L76" s="376"/>
      <c r="M76"/>
      <c r="N76" s="11"/>
      <c r="O76" s="11"/>
      <c r="P76" s="11"/>
      <c r="Q76" s="11"/>
      <c r="R76" s="11"/>
    </row>
    <row r="77" spans="1:18" s="21" customFormat="1" ht="25.5" x14ac:dyDescent="0.25">
      <c r="A77" s="191" t="s">
        <v>13037</v>
      </c>
      <c r="B77" s="188" t="s">
        <v>153</v>
      </c>
      <c r="C77" s="188">
        <v>92915</v>
      </c>
      <c r="D77" s="237" t="s">
        <v>6810</v>
      </c>
      <c r="E77" s="192" t="s">
        <v>6720</v>
      </c>
      <c r="F77" s="194">
        <f>VLOOKUP(A77,MC!$A$10:'MC'!$J$2079,9,FALSE)</f>
        <v>44.3</v>
      </c>
      <c r="G77" s="195">
        <f>VLOOKUP(C77,Serviço!A57:D6461,4,FALSE)</f>
        <v>12.86</v>
      </c>
      <c r="H77" s="195">
        <f>VLOOKUP(C77,Serviço!$A$9:$D$6413,4,FALSE)</f>
        <v>12.86</v>
      </c>
      <c r="I77" s="525">
        <f>BDI!$F$29</f>
        <v>0.25219999999999998</v>
      </c>
      <c r="J77" s="523">
        <f t="shared" ref="J77:J79" si="24">ROUND(H77*(1+I77),2)</f>
        <v>16.100000000000001</v>
      </c>
      <c r="K77" s="204">
        <f t="shared" si="23"/>
        <v>713.23</v>
      </c>
      <c r="L77" s="376"/>
      <c r="M77"/>
      <c r="N77" s="11"/>
      <c r="O77" s="11"/>
      <c r="P77" s="11"/>
      <c r="Q77" s="11"/>
      <c r="R77" s="11"/>
    </row>
    <row r="78" spans="1:18" s="21" customFormat="1" ht="25.5" x14ac:dyDescent="0.25">
      <c r="A78" s="191" t="s">
        <v>13038</v>
      </c>
      <c r="B78" s="188" t="s">
        <v>153</v>
      </c>
      <c r="C78" s="188">
        <v>92917</v>
      </c>
      <c r="D78" s="237" t="s">
        <v>6812</v>
      </c>
      <c r="E78" s="192" t="s">
        <v>6720</v>
      </c>
      <c r="F78" s="194">
        <f>VLOOKUP(A78,MC!$A$10:'MC'!$J$2079,9,FALSE)</f>
        <v>90.9</v>
      </c>
      <c r="G78" s="195">
        <f>VLOOKUP(C78,Serviço!A59:D6463,4,FALSE)</f>
        <v>11.39</v>
      </c>
      <c r="H78" s="195">
        <f>VLOOKUP(C78,Serviço!$A$9:$D$6413,4,FALSE)</f>
        <v>11.39</v>
      </c>
      <c r="I78" s="525">
        <f>BDI!$F$29</f>
        <v>0.25219999999999998</v>
      </c>
      <c r="J78" s="523">
        <f t="shared" si="24"/>
        <v>14.26</v>
      </c>
      <c r="K78" s="204">
        <f t="shared" si="23"/>
        <v>1296.23</v>
      </c>
      <c r="L78" s="376"/>
      <c r="M78"/>
      <c r="N78" s="11"/>
      <c r="O78" s="11"/>
      <c r="P78" s="11"/>
      <c r="Q78" s="11"/>
      <c r="R78" s="11"/>
    </row>
    <row r="79" spans="1:18" s="21" customFormat="1" ht="26.25" thickBot="1" x14ac:dyDescent="0.3">
      <c r="A79" s="191" t="s">
        <v>13039</v>
      </c>
      <c r="B79" s="188" t="s">
        <v>153</v>
      </c>
      <c r="C79" s="188">
        <v>92919</v>
      </c>
      <c r="D79" s="237" t="s">
        <v>6813</v>
      </c>
      <c r="E79" s="192" t="s">
        <v>6720</v>
      </c>
      <c r="F79" s="194">
        <f>VLOOKUP(A79,MC!$A$10:'MC'!$J$2079,9,FALSE)</f>
        <v>25.1</v>
      </c>
      <c r="G79" s="195">
        <f>VLOOKUP(C79,Serviço!A60:D6464,4,FALSE)</f>
        <v>9.34</v>
      </c>
      <c r="H79" s="195">
        <f>VLOOKUP(C79,Serviço!$A$9:$D$6413,4,FALSE)</f>
        <v>9.34</v>
      </c>
      <c r="I79" s="525">
        <f>BDI!$F$29</f>
        <v>0.25219999999999998</v>
      </c>
      <c r="J79" s="523">
        <f t="shared" si="24"/>
        <v>11.7</v>
      </c>
      <c r="K79" s="204">
        <f t="shared" si="23"/>
        <v>293.67</v>
      </c>
      <c r="L79" s="376"/>
      <c r="M79"/>
      <c r="N79" s="11"/>
      <c r="O79" s="11"/>
      <c r="P79" s="11"/>
      <c r="Q79" s="11"/>
      <c r="R79" s="11"/>
    </row>
    <row r="80" spans="1:18" ht="16.5" thickBot="1" x14ac:dyDescent="0.3">
      <c r="A80" s="581"/>
      <c r="B80" s="582"/>
      <c r="C80" s="582"/>
      <c r="D80" s="582"/>
      <c r="E80" s="582"/>
      <c r="F80" s="582"/>
      <c r="G80" s="535"/>
      <c r="H80" s="535"/>
      <c r="I80" s="535"/>
      <c r="J80" s="535"/>
      <c r="K80" s="545"/>
      <c r="L80" s="376"/>
      <c r="M80" s="11"/>
      <c r="N80" s="11"/>
      <c r="O80" s="11"/>
      <c r="P80" s="11"/>
      <c r="Q80" s="11"/>
      <c r="R80" s="11"/>
    </row>
    <row r="81" spans="1:18" s="21" customFormat="1" ht="15.75" customHeight="1" thickBot="1" x14ac:dyDescent="0.3">
      <c r="A81" s="25" t="s">
        <v>13040</v>
      </c>
      <c r="B81" s="26"/>
      <c r="C81" s="26"/>
      <c r="D81" s="26" t="s">
        <v>164</v>
      </c>
      <c r="E81" s="26"/>
      <c r="F81" s="26"/>
      <c r="G81" s="530">
        <f>SUM(G83:G89)</f>
        <v>1552.4699999999998</v>
      </c>
      <c r="H81" s="530">
        <f>SUM(H83:H89)</f>
        <v>1552.4699999999998</v>
      </c>
      <c r="I81" s="530"/>
      <c r="J81" s="530">
        <f>SUM(J83:J89)</f>
        <v>1943.9999999999998</v>
      </c>
      <c r="K81" s="190">
        <f>SUM(K83:K89)</f>
        <v>5974.49</v>
      </c>
      <c r="L81" s="376"/>
      <c r="M81"/>
      <c r="N81" s="11"/>
      <c r="O81" s="11"/>
      <c r="P81" s="11"/>
      <c r="Q81" s="11"/>
      <c r="R81" s="11"/>
    </row>
    <row r="82" spans="1:18" s="21" customFormat="1" ht="15.75" customHeight="1" x14ac:dyDescent="0.25">
      <c r="A82" s="191"/>
      <c r="B82" s="184"/>
      <c r="C82" s="184"/>
      <c r="D82" s="324" t="s">
        <v>6745</v>
      </c>
      <c r="E82" s="192"/>
      <c r="F82" s="194"/>
      <c r="G82" s="195"/>
      <c r="H82" s="516"/>
      <c r="I82" s="516"/>
      <c r="J82" s="516"/>
      <c r="K82" s="204"/>
      <c r="L82" s="376"/>
      <c r="M82"/>
      <c r="N82" s="11"/>
      <c r="O82" s="11"/>
      <c r="P82" s="11"/>
      <c r="Q82" s="11"/>
      <c r="R82" s="11"/>
    </row>
    <row r="83" spans="1:18" s="21" customFormat="1" ht="15.75" customHeight="1" x14ac:dyDescent="0.25">
      <c r="A83" s="191" t="s">
        <v>13041</v>
      </c>
      <c r="B83" s="188" t="s">
        <v>153</v>
      </c>
      <c r="C83" s="188">
        <v>94965</v>
      </c>
      <c r="D83" s="193" t="s">
        <v>6839</v>
      </c>
      <c r="E83" s="192" t="s">
        <v>46</v>
      </c>
      <c r="F83" s="194">
        <f>VLOOKUP(A83,MC!$A$10:'MC'!$J$2079,9,FALSE)</f>
        <v>5.48</v>
      </c>
      <c r="G83" s="195">
        <f>VLOOKUP(C83,Serviço!A58:D6462,4,FALSE)</f>
        <v>410.59</v>
      </c>
      <c r="H83" s="195">
        <f>VLOOKUP(C83,Serviço!$A$9:$D$6413,4,FALSE)</f>
        <v>410.59</v>
      </c>
      <c r="I83" s="525">
        <f>BDI!$F$29</f>
        <v>0.25219999999999998</v>
      </c>
      <c r="J83" s="523">
        <f t="shared" ref="J83:J85" si="25">ROUND(H83*(1+I83),2)</f>
        <v>514.14</v>
      </c>
      <c r="K83" s="204">
        <f>ROUND(F83*J83,2)</f>
        <v>2817.49</v>
      </c>
      <c r="L83" s="376"/>
      <c r="M83"/>
      <c r="N83" s="11"/>
      <c r="O83" s="11"/>
      <c r="P83" s="11"/>
      <c r="Q83" s="11"/>
      <c r="R83" s="11"/>
    </row>
    <row r="84" spans="1:18" s="21" customFormat="1" ht="15.75" customHeight="1" x14ac:dyDescent="0.25">
      <c r="A84" s="191" t="s">
        <v>13042</v>
      </c>
      <c r="B84" s="188" t="s">
        <v>153</v>
      </c>
      <c r="C84" s="188">
        <v>94965</v>
      </c>
      <c r="D84" s="193" t="s">
        <v>6570</v>
      </c>
      <c r="E84" s="192" t="s">
        <v>46</v>
      </c>
      <c r="F84" s="194">
        <f>VLOOKUP(A84,MC!$A$10:'MC'!$J$2079,9,FALSE)</f>
        <v>0.77999999999999992</v>
      </c>
      <c r="G84" s="195">
        <f>VLOOKUP(C84,Serviço!A60:D6464,4,FALSE)</f>
        <v>410.59</v>
      </c>
      <c r="H84" s="195">
        <f>VLOOKUP(C84,Serviço!$A$9:$D$6413,4,FALSE)</f>
        <v>410.59</v>
      </c>
      <c r="I84" s="525">
        <f>BDI!$F$29</f>
        <v>0.25219999999999998</v>
      </c>
      <c r="J84" s="523">
        <f t="shared" si="25"/>
        <v>514.14</v>
      </c>
      <c r="K84" s="204">
        <f t="shared" ref="K84:K89" si="26">ROUND(F84*J84,2)</f>
        <v>401.03</v>
      </c>
      <c r="L84" s="376"/>
      <c r="M84"/>
      <c r="N84" s="11"/>
      <c r="O84" s="11"/>
      <c r="P84" s="11"/>
      <c r="Q84" s="11"/>
      <c r="R84" s="11"/>
    </row>
    <row r="85" spans="1:18" s="21" customFormat="1" ht="15.75" customHeight="1" x14ac:dyDescent="0.25">
      <c r="A85" s="191" t="s">
        <v>13043</v>
      </c>
      <c r="B85" s="188" t="s">
        <v>153</v>
      </c>
      <c r="C85" s="188">
        <v>92873</v>
      </c>
      <c r="D85" s="193" t="s">
        <v>6748</v>
      </c>
      <c r="E85" s="192" t="s">
        <v>46</v>
      </c>
      <c r="F85" s="194">
        <f>VLOOKUP(A85,MC!$A$10:'MC'!$J$2079,9,FALSE)</f>
        <v>4.74</v>
      </c>
      <c r="G85" s="195">
        <f>VLOOKUP(C85,Serviço!A61:D6465,4,FALSE)</f>
        <v>155.63</v>
      </c>
      <c r="H85" s="195">
        <f>VLOOKUP(C85,Serviço!$A$9:$D$6413,4,FALSE)</f>
        <v>155.63</v>
      </c>
      <c r="I85" s="525">
        <f>BDI!$F$29</f>
        <v>0.25219999999999998</v>
      </c>
      <c r="J85" s="523">
        <f t="shared" si="25"/>
        <v>194.88</v>
      </c>
      <c r="K85" s="204">
        <f t="shared" si="26"/>
        <v>923.73</v>
      </c>
      <c r="L85" s="376"/>
      <c r="M85"/>
      <c r="N85" s="11"/>
      <c r="O85" s="11"/>
      <c r="P85" s="11"/>
      <c r="Q85" s="11"/>
      <c r="R85" s="11"/>
    </row>
    <row r="86" spans="1:18" s="21" customFormat="1" ht="15.75" customHeight="1" x14ac:dyDescent="0.25">
      <c r="A86" s="191"/>
      <c r="B86" s="188"/>
      <c r="C86" s="188"/>
      <c r="D86" s="324" t="s">
        <v>6737</v>
      </c>
      <c r="E86" s="192"/>
      <c r="F86" s="194"/>
      <c r="G86" s="195"/>
      <c r="H86" s="195"/>
      <c r="I86" s="516"/>
      <c r="J86" s="516"/>
      <c r="K86" s="204"/>
      <c r="L86" s="376"/>
      <c r="M86"/>
      <c r="N86" s="11"/>
      <c r="O86" s="11"/>
      <c r="P86" s="11"/>
      <c r="Q86" s="11"/>
      <c r="R86" s="11"/>
    </row>
    <row r="87" spans="1:18" s="21" customFormat="1" ht="15.75" customHeight="1" x14ac:dyDescent="0.25">
      <c r="A87" s="191" t="s">
        <v>13044</v>
      </c>
      <c r="B87" s="188" t="s">
        <v>153</v>
      </c>
      <c r="C87" s="188">
        <v>94965</v>
      </c>
      <c r="D87" s="193" t="s">
        <v>6569</v>
      </c>
      <c r="E87" s="192" t="s">
        <v>46</v>
      </c>
      <c r="F87" s="194">
        <f>VLOOKUP(A87,MC!$A$10:'MC'!$J$2079,9,FALSE)</f>
        <v>2.46</v>
      </c>
      <c r="G87" s="195">
        <f>VLOOKUP(C87,Serviço!A63:D6467,4,FALSE)</f>
        <v>410.59</v>
      </c>
      <c r="H87" s="195">
        <f>VLOOKUP(C87,Serviço!$A$9:$D$6413,4,FALSE)</f>
        <v>410.59</v>
      </c>
      <c r="I87" s="525">
        <f>BDI!$F$29</f>
        <v>0.25219999999999998</v>
      </c>
      <c r="J87" s="523">
        <f t="shared" ref="J87:J89" si="27">ROUND(H87*(1+I87),2)</f>
        <v>514.14</v>
      </c>
      <c r="K87" s="204">
        <f t="shared" si="26"/>
        <v>1264.78</v>
      </c>
      <c r="L87" s="376"/>
      <c r="M87"/>
      <c r="N87" s="11"/>
      <c r="O87" s="11"/>
      <c r="P87" s="11"/>
      <c r="Q87" s="11"/>
      <c r="R87" s="11"/>
    </row>
    <row r="88" spans="1:18" s="21" customFormat="1" ht="15.75" customHeight="1" x14ac:dyDescent="0.25">
      <c r="A88" s="191" t="s">
        <v>13045</v>
      </c>
      <c r="B88" s="188" t="s">
        <v>153</v>
      </c>
      <c r="C88" s="188">
        <v>92873</v>
      </c>
      <c r="D88" s="193" t="s">
        <v>6748</v>
      </c>
      <c r="E88" s="192" t="s">
        <v>46</v>
      </c>
      <c r="F88" s="194">
        <f>VLOOKUP(A88,MC!$A$10:'MC'!$J$2079,9,FALSE)</f>
        <v>2.46</v>
      </c>
      <c r="G88" s="195">
        <f>VLOOKUP(C88,Serviço!A64:D6468,4,FALSE)</f>
        <v>155.63</v>
      </c>
      <c r="H88" s="195">
        <f>VLOOKUP(C88,Serviço!$A$9:$D$6413,4,FALSE)</f>
        <v>155.63</v>
      </c>
      <c r="I88" s="525">
        <f>BDI!$F$29</f>
        <v>0.25219999999999998</v>
      </c>
      <c r="J88" s="523">
        <f t="shared" si="27"/>
        <v>194.88</v>
      </c>
      <c r="K88" s="204">
        <f t="shared" si="26"/>
        <v>479.4</v>
      </c>
      <c r="L88" s="376"/>
      <c r="M88"/>
      <c r="N88" s="11"/>
      <c r="O88" s="11"/>
      <c r="P88" s="11"/>
      <c r="Q88" s="11"/>
      <c r="R88" s="11"/>
    </row>
    <row r="89" spans="1:18" s="21" customFormat="1" ht="15.75" customHeight="1" thickBot="1" x14ac:dyDescent="0.3">
      <c r="A89" s="191" t="s">
        <v>13046</v>
      </c>
      <c r="B89" s="188" t="s">
        <v>153</v>
      </c>
      <c r="C89" s="188" t="s">
        <v>2667</v>
      </c>
      <c r="D89" s="193" t="s">
        <v>6749</v>
      </c>
      <c r="E89" s="192" t="s">
        <v>152</v>
      </c>
      <c r="F89" s="194">
        <f>VLOOKUP(A89,MC!$A$10:'MC'!$J$2079,9,FALSE)</f>
        <v>7.45</v>
      </c>
      <c r="G89" s="195">
        <f>VLOOKUP(C89,Serviço!A62:D6466,4,FALSE)</f>
        <v>9.44</v>
      </c>
      <c r="H89" s="195">
        <f>VLOOKUP(C89,Serviço!$A$9:$D$6413,4,FALSE)</f>
        <v>9.44</v>
      </c>
      <c r="I89" s="525">
        <f>BDI!$F$29</f>
        <v>0.25219999999999998</v>
      </c>
      <c r="J89" s="523">
        <f t="shared" si="27"/>
        <v>11.82</v>
      </c>
      <c r="K89" s="204">
        <f t="shared" si="26"/>
        <v>88.06</v>
      </c>
      <c r="L89" s="376"/>
      <c r="M89"/>
      <c r="N89" s="11"/>
      <c r="O89" s="11"/>
      <c r="P89" s="11"/>
      <c r="Q89" s="11"/>
      <c r="R89" s="11"/>
    </row>
    <row r="90" spans="1:18" ht="16.5" thickBot="1" x14ac:dyDescent="0.3">
      <c r="A90" s="581"/>
      <c r="B90" s="582"/>
      <c r="C90" s="582"/>
      <c r="D90" s="582"/>
      <c r="E90" s="582"/>
      <c r="F90" s="582"/>
      <c r="G90" s="535"/>
      <c r="H90" s="535"/>
      <c r="I90" s="535"/>
      <c r="J90" s="535"/>
      <c r="K90" s="545"/>
      <c r="L90" s="376"/>
      <c r="M90" s="11"/>
      <c r="N90" s="11"/>
      <c r="O90" s="11"/>
      <c r="P90" s="11"/>
      <c r="Q90" s="11"/>
      <c r="R90" s="11"/>
    </row>
    <row r="91" spans="1:18" s="21" customFormat="1" ht="15.75" customHeight="1" thickBot="1" x14ac:dyDescent="0.25">
      <c r="A91" s="529" t="s">
        <v>89</v>
      </c>
      <c r="B91" s="527"/>
      <c r="C91" s="527"/>
      <c r="D91" s="526" t="s">
        <v>120</v>
      </c>
      <c r="E91" s="527"/>
      <c r="F91" s="527"/>
      <c r="G91" s="546">
        <f>G92+G98+G109</f>
        <v>1309.2</v>
      </c>
      <c r="H91" s="546">
        <f t="shared" ref="H91:J91" si="28">H92+H98+H109</f>
        <v>1309.2</v>
      </c>
      <c r="I91" s="546"/>
      <c r="J91" s="546">
        <f t="shared" si="28"/>
        <v>1639.38</v>
      </c>
      <c r="K91" s="547">
        <f>ROUND(K92+K98+K109,2)</f>
        <v>25562.57</v>
      </c>
      <c r="L91" s="376"/>
      <c r="M91" s="571"/>
      <c r="N91" s="11"/>
      <c r="O91" s="11"/>
      <c r="P91" s="11"/>
      <c r="Q91" s="11"/>
      <c r="R91" s="11"/>
    </row>
    <row r="92" spans="1:18" s="21" customFormat="1" ht="15.75" customHeight="1" thickBot="1" x14ac:dyDescent="0.3">
      <c r="A92" s="25" t="s">
        <v>64</v>
      </c>
      <c r="B92" s="26"/>
      <c r="C92" s="26"/>
      <c r="D92" s="26" t="s">
        <v>6844</v>
      </c>
      <c r="E92" s="26"/>
      <c r="F92" s="26"/>
      <c r="G92" s="530">
        <f t="shared" ref="G92:J92" si="29">SUM(G94:G96)</f>
        <v>101.11</v>
      </c>
      <c r="H92" s="530">
        <f t="shared" si="29"/>
        <v>101.11</v>
      </c>
      <c r="I92" s="530"/>
      <c r="J92" s="530">
        <f t="shared" si="29"/>
        <v>126.61</v>
      </c>
      <c r="K92" s="190">
        <f>SUM(K94:K96)</f>
        <v>9814.2200000000012</v>
      </c>
      <c r="L92" s="376"/>
      <c r="M92"/>
      <c r="N92" s="11"/>
      <c r="O92" s="11"/>
      <c r="P92" s="11"/>
      <c r="Q92" s="11"/>
      <c r="R92" s="11"/>
    </row>
    <row r="93" spans="1:18" s="21" customFormat="1" ht="15.75" customHeight="1" x14ac:dyDescent="0.25">
      <c r="A93" s="191"/>
      <c r="B93" s="184"/>
      <c r="C93" s="184"/>
      <c r="D93" s="324" t="s">
        <v>6754</v>
      </c>
      <c r="E93" s="192"/>
      <c r="F93" s="194"/>
      <c r="G93" s="195"/>
      <c r="H93" s="516"/>
      <c r="I93" s="516"/>
      <c r="J93" s="516"/>
      <c r="K93" s="204"/>
      <c r="L93" s="376"/>
      <c r="M93"/>
      <c r="N93" s="11"/>
      <c r="O93" s="11"/>
      <c r="P93" s="11"/>
      <c r="Q93" s="11"/>
      <c r="R93" s="11"/>
    </row>
    <row r="94" spans="1:18" s="21" customFormat="1" ht="15.75" customHeight="1" x14ac:dyDescent="0.25">
      <c r="A94" s="191" t="s">
        <v>119</v>
      </c>
      <c r="B94" s="188" t="s">
        <v>153</v>
      </c>
      <c r="C94" s="188">
        <v>92269</v>
      </c>
      <c r="D94" s="193" t="s">
        <v>6751</v>
      </c>
      <c r="E94" s="192" t="s">
        <v>152</v>
      </c>
      <c r="F94" s="194">
        <f>VLOOKUP(A94,MC!$A$10:'MC'!$J$2079,9,FALSE)</f>
        <v>83.62</v>
      </c>
      <c r="G94" s="195">
        <f>VLOOKUP(C94,Serviço!A66:D6470,4,FALSE)</f>
        <v>60.74</v>
      </c>
      <c r="H94" s="195">
        <f>VLOOKUP(C94,Serviço!$A$9:$D$6413,4,FALSE)</f>
        <v>60.74</v>
      </c>
      <c r="I94" s="525">
        <f>BDI!$F$29</f>
        <v>0.25219999999999998</v>
      </c>
      <c r="J94" s="523">
        <f t="shared" ref="J94" si="30">ROUND(H94*(1+I94),2)</f>
        <v>76.06</v>
      </c>
      <c r="K94" s="204">
        <f>ROUND(F94*J94,2)</f>
        <v>6360.14</v>
      </c>
      <c r="L94" s="376"/>
      <c r="M94"/>
      <c r="N94" s="11"/>
      <c r="O94" s="11"/>
      <c r="P94" s="11"/>
      <c r="Q94" s="11"/>
      <c r="R94" s="11"/>
    </row>
    <row r="95" spans="1:18" s="21" customFormat="1" ht="15.75" customHeight="1" x14ac:dyDescent="0.25">
      <c r="A95" s="191"/>
      <c r="B95" s="188"/>
      <c r="C95" s="188"/>
      <c r="D95" s="324" t="s">
        <v>6836</v>
      </c>
      <c r="E95" s="192"/>
      <c r="F95" s="194"/>
      <c r="G95" s="195"/>
      <c r="H95" s="516"/>
      <c r="I95" s="516"/>
      <c r="J95" s="516"/>
      <c r="K95" s="204"/>
      <c r="L95" s="376"/>
      <c r="M95"/>
      <c r="N95" s="11"/>
      <c r="O95" s="11"/>
      <c r="P95" s="11"/>
      <c r="Q95" s="11"/>
      <c r="R95" s="11"/>
    </row>
    <row r="96" spans="1:18" s="21" customFormat="1" ht="15.75" customHeight="1" thickBot="1" x14ac:dyDescent="0.3">
      <c r="A96" s="191" t="s">
        <v>13047</v>
      </c>
      <c r="B96" s="188" t="s">
        <v>153</v>
      </c>
      <c r="C96" s="188">
        <v>96536</v>
      </c>
      <c r="D96" s="193" t="s">
        <v>6743</v>
      </c>
      <c r="E96" s="192" t="s">
        <v>152</v>
      </c>
      <c r="F96" s="194">
        <f>VLOOKUP(A96,MC!$A$10:'MC'!$J$2079,9,FALSE)</f>
        <v>68.33</v>
      </c>
      <c r="G96" s="195">
        <f>VLOOKUP(C96,Serviço!A67:D6471,4,FALSE)</f>
        <v>40.369999999999997</v>
      </c>
      <c r="H96" s="195">
        <f>VLOOKUP(C96,Serviço!$A$9:$D$6413,4,FALSE)</f>
        <v>40.369999999999997</v>
      </c>
      <c r="I96" s="525">
        <f>BDI!$F$29</f>
        <v>0.25219999999999998</v>
      </c>
      <c r="J96" s="523">
        <f t="shared" ref="J96" si="31">ROUND(H96*(1+I96),2)</f>
        <v>50.55</v>
      </c>
      <c r="K96" s="204">
        <f>ROUND(F96*J96,2)</f>
        <v>3454.08</v>
      </c>
      <c r="L96" s="376"/>
      <c r="M96"/>
      <c r="N96" s="11"/>
      <c r="O96" s="11"/>
      <c r="P96" s="11"/>
      <c r="Q96" s="11"/>
      <c r="R96" s="11"/>
    </row>
    <row r="97" spans="1:18" ht="16.5" thickBot="1" x14ac:dyDescent="0.3">
      <c r="A97" s="581"/>
      <c r="B97" s="582"/>
      <c r="C97" s="582"/>
      <c r="D97" s="582"/>
      <c r="E97" s="582"/>
      <c r="F97" s="582"/>
      <c r="G97" s="535"/>
      <c r="H97" s="535"/>
      <c r="I97" s="535"/>
      <c r="J97" s="535"/>
      <c r="K97" s="545"/>
      <c r="L97" s="376"/>
      <c r="M97" s="11"/>
      <c r="N97" s="11"/>
      <c r="O97" s="11"/>
      <c r="P97" s="11"/>
      <c r="Q97" s="11"/>
      <c r="R97" s="11"/>
    </row>
    <row r="98" spans="1:18" s="21" customFormat="1" ht="15.75" customHeight="1" thickBot="1" x14ac:dyDescent="0.3">
      <c r="A98" s="25" t="s">
        <v>66</v>
      </c>
      <c r="B98" s="26"/>
      <c r="C98" s="26"/>
      <c r="D98" s="26" t="s">
        <v>162</v>
      </c>
      <c r="E98" s="26"/>
      <c r="F98" s="26"/>
      <c r="G98" s="530">
        <f t="shared" ref="G98:J98" si="32">SUM(G100:G107)</f>
        <v>75.650000000000006</v>
      </c>
      <c r="H98" s="530">
        <f t="shared" si="32"/>
        <v>75.650000000000006</v>
      </c>
      <c r="I98" s="530"/>
      <c r="J98" s="530">
        <f t="shared" si="32"/>
        <v>94.730000000000018</v>
      </c>
      <c r="K98" s="190">
        <f>SUM(K100:K107)</f>
        <v>10026.56</v>
      </c>
      <c r="L98" s="376"/>
      <c r="M98"/>
      <c r="N98" s="11"/>
      <c r="O98" s="11"/>
      <c r="P98" s="11"/>
      <c r="Q98" s="11"/>
      <c r="R98" s="11"/>
    </row>
    <row r="99" spans="1:18" s="21" customFormat="1" ht="15.75" customHeight="1" x14ac:dyDescent="0.25">
      <c r="A99" s="191"/>
      <c r="B99" s="184"/>
      <c r="C99" s="184"/>
      <c r="D99" s="324" t="s">
        <v>6754</v>
      </c>
      <c r="E99" s="192"/>
      <c r="F99" s="194"/>
      <c r="G99" s="195"/>
      <c r="H99" s="516"/>
      <c r="I99" s="516"/>
      <c r="J99" s="516"/>
      <c r="K99" s="204"/>
      <c r="L99" s="376"/>
      <c r="M99"/>
      <c r="N99" s="11"/>
      <c r="O99" s="11"/>
      <c r="P99" s="11"/>
      <c r="Q99" s="11"/>
      <c r="R99" s="11"/>
    </row>
    <row r="100" spans="1:18" s="21" customFormat="1" ht="25.5" x14ac:dyDescent="0.25">
      <c r="A100" s="191" t="s">
        <v>169</v>
      </c>
      <c r="B100" s="188" t="s">
        <v>153</v>
      </c>
      <c r="C100" s="188">
        <v>92915</v>
      </c>
      <c r="D100" s="237" t="s">
        <v>6810</v>
      </c>
      <c r="E100" s="192" t="s">
        <v>6720</v>
      </c>
      <c r="F100" s="194">
        <f>VLOOKUP(A100,MC!$A$10:'MC'!$J$2079,9,FALSE)</f>
        <v>116</v>
      </c>
      <c r="G100" s="195">
        <f>VLOOKUP(C100,Serviço!A70:D6474,4,FALSE)</f>
        <v>12.86</v>
      </c>
      <c r="H100" s="195">
        <f>VLOOKUP(C100,Serviço!$A$9:$D$6413,4,FALSE)</f>
        <v>12.86</v>
      </c>
      <c r="I100" s="525">
        <f>BDI!$F$29</f>
        <v>0.25219999999999998</v>
      </c>
      <c r="J100" s="523">
        <f t="shared" ref="J100:J102" si="33">ROUND(H100*(1+I100),2)</f>
        <v>16.100000000000001</v>
      </c>
      <c r="K100" s="204">
        <f>ROUND(F100*J100,2)</f>
        <v>1867.6</v>
      </c>
      <c r="L100" s="376"/>
      <c r="M100"/>
      <c r="N100" s="11"/>
      <c r="O100" s="11"/>
      <c r="P100" s="11"/>
      <c r="Q100" s="11"/>
      <c r="R100" s="11"/>
    </row>
    <row r="101" spans="1:18" s="21" customFormat="1" ht="25.5" x14ac:dyDescent="0.25">
      <c r="A101" s="191" t="s">
        <v>170</v>
      </c>
      <c r="B101" s="188" t="s">
        <v>153</v>
      </c>
      <c r="C101" s="188">
        <v>92919</v>
      </c>
      <c r="D101" s="237" t="s">
        <v>6813</v>
      </c>
      <c r="E101" s="192" t="s">
        <v>6720</v>
      </c>
      <c r="F101" s="194">
        <f>VLOOKUP(A101,MC!$A$10:'MC'!$J$2079,9,FALSE)</f>
        <v>293.89999999999998</v>
      </c>
      <c r="G101" s="195">
        <f>VLOOKUP(C101,Serviço!A72:D6476,4,FALSE)</f>
        <v>9.34</v>
      </c>
      <c r="H101" s="195">
        <f>VLOOKUP(C101,Serviço!$A$9:$D$6413,4,FALSE)</f>
        <v>9.34</v>
      </c>
      <c r="I101" s="525">
        <f>BDI!$F$29</f>
        <v>0.25219999999999998</v>
      </c>
      <c r="J101" s="523">
        <f t="shared" si="33"/>
        <v>11.7</v>
      </c>
      <c r="K101" s="204">
        <f t="shared" ref="K101:K107" si="34">ROUND(F101*J101,2)</f>
        <v>3438.63</v>
      </c>
      <c r="L101" s="376"/>
      <c r="M101"/>
      <c r="N101" s="11"/>
      <c r="O101" s="11"/>
      <c r="P101" s="11"/>
      <c r="Q101" s="11"/>
      <c r="R101" s="11"/>
    </row>
    <row r="102" spans="1:18" s="21" customFormat="1" ht="25.5" x14ac:dyDescent="0.25">
      <c r="A102" s="191" t="s">
        <v>13048</v>
      </c>
      <c r="B102" s="188" t="s">
        <v>153</v>
      </c>
      <c r="C102" s="188">
        <v>92921</v>
      </c>
      <c r="D102" s="237" t="s">
        <v>6814</v>
      </c>
      <c r="E102" s="192" t="s">
        <v>6720</v>
      </c>
      <c r="F102" s="194">
        <f>VLOOKUP(A102,MC!$A$10:'MC'!$J$2079,9,FALSE)</f>
        <v>20.8</v>
      </c>
      <c r="G102" s="195">
        <f>VLOOKUP(C102,Serviço!A73:D6477,4,FALSE)</f>
        <v>8.39</v>
      </c>
      <c r="H102" s="195">
        <f>VLOOKUP(C102,Serviço!$A$9:$D$6413,4,FALSE)</f>
        <v>8.39</v>
      </c>
      <c r="I102" s="525">
        <f>BDI!$F$29</f>
        <v>0.25219999999999998</v>
      </c>
      <c r="J102" s="523">
        <f t="shared" si="33"/>
        <v>10.51</v>
      </c>
      <c r="K102" s="204">
        <f t="shared" si="34"/>
        <v>218.61</v>
      </c>
      <c r="L102" s="376"/>
      <c r="M102"/>
      <c r="N102" s="11"/>
      <c r="O102" s="11"/>
      <c r="P102" s="11"/>
      <c r="Q102" s="11"/>
      <c r="R102" s="11"/>
    </row>
    <row r="103" spans="1:18" s="21" customFormat="1" ht="15.75" customHeight="1" x14ac:dyDescent="0.25">
      <c r="A103" s="191"/>
      <c r="B103" s="188"/>
      <c r="C103" s="188"/>
      <c r="D103" s="324" t="s">
        <v>6836</v>
      </c>
      <c r="E103" s="192"/>
      <c r="F103" s="194"/>
      <c r="G103" s="195"/>
      <c r="H103" s="195"/>
      <c r="I103" s="516"/>
      <c r="J103" s="516"/>
      <c r="K103" s="204"/>
      <c r="L103" s="376"/>
      <c r="M103"/>
      <c r="N103" s="11"/>
      <c r="O103" s="11"/>
      <c r="P103" s="11"/>
      <c r="Q103" s="11"/>
      <c r="R103" s="11"/>
    </row>
    <row r="104" spans="1:18" s="21" customFormat="1" ht="25.5" x14ac:dyDescent="0.25">
      <c r="A104" s="191" t="s">
        <v>13049</v>
      </c>
      <c r="B104" s="188" t="s">
        <v>153</v>
      </c>
      <c r="C104" s="188">
        <v>92915</v>
      </c>
      <c r="D104" s="237" t="s">
        <v>6810</v>
      </c>
      <c r="E104" s="192" t="s">
        <v>6720</v>
      </c>
      <c r="F104" s="194">
        <f>VLOOKUP(A104,MC!$A$10:'MC'!$J$2079,9,FALSE)</f>
        <v>100.5</v>
      </c>
      <c r="G104" s="195">
        <f>VLOOKUP(C104,Serviço!A75:D6479,4,FALSE)</f>
        <v>12.86</v>
      </c>
      <c r="H104" s="195">
        <f>VLOOKUP(C104,Serviço!$A$9:$D$6413,4,FALSE)</f>
        <v>12.86</v>
      </c>
      <c r="I104" s="525">
        <f>BDI!$F$29</f>
        <v>0.25219999999999998</v>
      </c>
      <c r="J104" s="523">
        <f t="shared" ref="J104:J107" si="35">ROUND(H104*(1+I104),2)</f>
        <v>16.100000000000001</v>
      </c>
      <c r="K104" s="204">
        <f t="shared" si="34"/>
        <v>1618.05</v>
      </c>
      <c r="L104" s="376"/>
      <c r="M104"/>
      <c r="N104" s="11"/>
      <c r="O104" s="11"/>
      <c r="P104" s="11"/>
      <c r="Q104" s="11"/>
      <c r="R104" s="11"/>
    </row>
    <row r="105" spans="1:18" s="21" customFormat="1" ht="25.5" x14ac:dyDescent="0.25">
      <c r="A105" s="191" t="s">
        <v>13050</v>
      </c>
      <c r="B105" s="188" t="s">
        <v>153</v>
      </c>
      <c r="C105" s="188">
        <v>92916</v>
      </c>
      <c r="D105" s="237" t="s">
        <v>6811</v>
      </c>
      <c r="E105" s="192" t="s">
        <v>6720</v>
      </c>
      <c r="F105" s="194">
        <f>VLOOKUP(A105,MC!$A$10:'MC'!$J$2079,9,FALSE)</f>
        <v>0.2</v>
      </c>
      <c r="G105" s="195">
        <f>VLOOKUP(C105,Serviço!A76:D6480,4,FALSE)</f>
        <v>11.47</v>
      </c>
      <c r="H105" s="195">
        <f>VLOOKUP(C105,Serviço!$A$9:$D$6413,4,FALSE)</f>
        <v>11.47</v>
      </c>
      <c r="I105" s="525">
        <f>BDI!$F$29</f>
        <v>0.25219999999999998</v>
      </c>
      <c r="J105" s="523">
        <f t="shared" si="35"/>
        <v>14.36</v>
      </c>
      <c r="K105" s="204">
        <f t="shared" si="34"/>
        <v>2.87</v>
      </c>
      <c r="L105" s="376"/>
      <c r="M105"/>
      <c r="N105" s="11"/>
      <c r="O105" s="11"/>
      <c r="P105" s="11"/>
      <c r="Q105" s="11"/>
      <c r="R105" s="11"/>
    </row>
    <row r="106" spans="1:18" s="21" customFormat="1" ht="25.5" x14ac:dyDescent="0.25">
      <c r="A106" s="191" t="s">
        <v>13051</v>
      </c>
      <c r="B106" s="188" t="s">
        <v>153</v>
      </c>
      <c r="C106" s="188">
        <v>92917</v>
      </c>
      <c r="D106" s="237" t="s">
        <v>6812</v>
      </c>
      <c r="E106" s="192" t="s">
        <v>6720</v>
      </c>
      <c r="F106" s="194">
        <f>VLOOKUP(A106,MC!$A$10:'MC'!$J$2079,9,FALSE)</f>
        <v>175.6</v>
      </c>
      <c r="G106" s="195">
        <f>VLOOKUP(C106,Serviço!A77:D6481,4,FALSE)</f>
        <v>11.39</v>
      </c>
      <c r="H106" s="195">
        <f>VLOOKUP(C106,Serviço!$A$9:$D$6413,4,FALSE)</f>
        <v>11.39</v>
      </c>
      <c r="I106" s="525">
        <f>BDI!$F$29</f>
        <v>0.25219999999999998</v>
      </c>
      <c r="J106" s="523">
        <f t="shared" si="35"/>
        <v>14.26</v>
      </c>
      <c r="K106" s="204">
        <f t="shared" si="34"/>
        <v>2504.06</v>
      </c>
      <c r="L106" s="376"/>
      <c r="M106"/>
      <c r="N106" s="11"/>
      <c r="O106" s="11"/>
      <c r="P106" s="11"/>
      <c r="Q106" s="11"/>
      <c r="R106" s="11"/>
    </row>
    <row r="107" spans="1:18" s="21" customFormat="1" ht="26.25" thickBot="1" x14ac:dyDescent="0.3">
      <c r="A107" s="191" t="s">
        <v>13052</v>
      </c>
      <c r="B107" s="188" t="s">
        <v>153</v>
      </c>
      <c r="C107" s="188">
        <v>92919</v>
      </c>
      <c r="D107" s="237" t="s">
        <v>6813</v>
      </c>
      <c r="E107" s="192" t="s">
        <v>6720</v>
      </c>
      <c r="F107" s="194">
        <f>VLOOKUP(A107,MC!$A$10:'MC'!$J$2079,9,FALSE)</f>
        <v>32.200000000000003</v>
      </c>
      <c r="G107" s="195">
        <f>VLOOKUP(C107,Serviço!A78:D6482,4,FALSE)</f>
        <v>9.34</v>
      </c>
      <c r="H107" s="195">
        <f>VLOOKUP(C107,Serviço!$A$9:$D$6413,4,FALSE)</f>
        <v>9.34</v>
      </c>
      <c r="I107" s="525">
        <f>BDI!$F$29</f>
        <v>0.25219999999999998</v>
      </c>
      <c r="J107" s="523">
        <f t="shared" si="35"/>
        <v>11.7</v>
      </c>
      <c r="K107" s="204">
        <f t="shared" si="34"/>
        <v>376.74</v>
      </c>
      <c r="L107" s="376"/>
      <c r="M107"/>
      <c r="N107" s="11"/>
      <c r="O107" s="11"/>
      <c r="P107" s="11"/>
      <c r="Q107" s="11"/>
      <c r="R107" s="11"/>
    </row>
    <row r="108" spans="1:18" ht="16.5" thickBot="1" x14ac:dyDescent="0.3">
      <c r="A108" s="581"/>
      <c r="B108" s="582"/>
      <c r="C108" s="582"/>
      <c r="D108" s="582"/>
      <c r="E108" s="582"/>
      <c r="F108" s="582"/>
      <c r="G108" s="535"/>
      <c r="H108" s="535"/>
      <c r="I108" s="535"/>
      <c r="J108" s="535"/>
      <c r="K108" s="545"/>
      <c r="L108" s="376"/>
      <c r="M108" s="11"/>
      <c r="N108" s="11"/>
      <c r="O108" s="11"/>
      <c r="P108" s="11"/>
      <c r="Q108" s="11"/>
      <c r="R108" s="11"/>
    </row>
    <row r="109" spans="1:18" s="21" customFormat="1" ht="15.75" customHeight="1" thickBot="1" x14ac:dyDescent="0.3">
      <c r="A109" s="25" t="s">
        <v>68</v>
      </c>
      <c r="B109" s="26"/>
      <c r="C109" s="26"/>
      <c r="D109" s="26" t="s">
        <v>164</v>
      </c>
      <c r="E109" s="26"/>
      <c r="F109" s="26"/>
      <c r="G109" s="530">
        <f t="shared" ref="G109:J109" si="36">SUM(G111:G115)</f>
        <v>1132.44</v>
      </c>
      <c r="H109" s="530">
        <f t="shared" si="36"/>
        <v>1132.44</v>
      </c>
      <c r="I109" s="530"/>
      <c r="J109" s="530">
        <f t="shared" si="36"/>
        <v>1418.04</v>
      </c>
      <c r="K109" s="190">
        <f>SUM(K111:K115)</f>
        <v>5721.7900000000009</v>
      </c>
      <c r="L109" s="376"/>
      <c r="M109"/>
      <c r="N109" s="11"/>
      <c r="O109" s="11"/>
      <c r="P109" s="11"/>
      <c r="Q109" s="11"/>
      <c r="R109" s="11"/>
    </row>
    <row r="110" spans="1:18" s="21" customFormat="1" ht="15.75" customHeight="1" x14ac:dyDescent="0.25">
      <c r="A110" s="191"/>
      <c r="B110" s="184"/>
      <c r="C110" s="184"/>
      <c r="D110" s="324" t="s">
        <v>6754</v>
      </c>
      <c r="E110" s="192"/>
      <c r="F110" s="194"/>
      <c r="G110" s="195"/>
      <c r="H110" s="516"/>
      <c r="I110" s="516"/>
      <c r="J110" s="516"/>
      <c r="K110" s="204"/>
      <c r="L110" s="376"/>
      <c r="M110"/>
      <c r="N110" s="11"/>
      <c r="O110" s="11"/>
      <c r="P110" s="11"/>
      <c r="Q110" s="11"/>
      <c r="R110" s="11"/>
    </row>
    <row r="111" spans="1:18" s="21" customFormat="1" ht="15.75" customHeight="1" x14ac:dyDescent="0.25">
      <c r="A111" s="570" t="s">
        <v>13053</v>
      </c>
      <c r="B111" s="188" t="s">
        <v>153</v>
      </c>
      <c r="C111" s="188">
        <v>94965</v>
      </c>
      <c r="D111" s="237" t="s">
        <v>6755</v>
      </c>
      <c r="E111" s="192" t="s">
        <v>46</v>
      </c>
      <c r="F111" s="194">
        <f>VLOOKUP(A111,MC!$A$10:'MC'!$J$2079,9,FALSE)</f>
        <v>4.16</v>
      </c>
      <c r="G111" s="195">
        <f>VLOOKUP(C111,Serviço!A76:D6480,4,FALSE)</f>
        <v>410.59</v>
      </c>
      <c r="H111" s="195">
        <f>VLOOKUP(C111,Serviço!$A$9:$D$6413,4,FALSE)</f>
        <v>410.59</v>
      </c>
      <c r="I111" s="525">
        <f>BDI!$F$29</f>
        <v>0.25219999999999998</v>
      </c>
      <c r="J111" s="523">
        <f t="shared" ref="J111:J112" si="37">ROUND(H111*(1+I111),2)</f>
        <v>514.14</v>
      </c>
      <c r="K111" s="204">
        <f>ROUND(F111*J111,2)</f>
        <v>2138.8200000000002</v>
      </c>
      <c r="L111" s="376"/>
      <c r="M111"/>
      <c r="N111" s="11"/>
      <c r="O111" s="11"/>
      <c r="P111" s="11"/>
      <c r="Q111" s="11"/>
      <c r="R111" s="11"/>
    </row>
    <row r="112" spans="1:18" s="21" customFormat="1" ht="15.75" customHeight="1" x14ac:dyDescent="0.25">
      <c r="A112" s="191" t="s">
        <v>13054</v>
      </c>
      <c r="B112" s="188" t="s">
        <v>153</v>
      </c>
      <c r="C112" s="188">
        <v>92873</v>
      </c>
      <c r="D112" s="237" t="s">
        <v>6748</v>
      </c>
      <c r="E112" s="192" t="s">
        <v>46</v>
      </c>
      <c r="F112" s="194">
        <f>VLOOKUP(A112,MC!$A$10:'MC'!$J$2079,9,FALSE)</f>
        <v>4.16</v>
      </c>
      <c r="G112" s="195">
        <f>VLOOKUP(C112,Serviço!A77:D6481,4,FALSE)</f>
        <v>155.63</v>
      </c>
      <c r="H112" s="195">
        <f>VLOOKUP(C112,Serviço!$A$9:$D$6413,4,FALSE)</f>
        <v>155.63</v>
      </c>
      <c r="I112" s="525">
        <f>BDI!$F$29</f>
        <v>0.25219999999999998</v>
      </c>
      <c r="J112" s="523">
        <f t="shared" si="37"/>
        <v>194.88</v>
      </c>
      <c r="K112" s="204">
        <f t="shared" ref="K112:K114" si="38">ROUND(F112*J112,2)</f>
        <v>810.7</v>
      </c>
      <c r="L112" s="376"/>
      <c r="M112"/>
      <c r="N112" s="11"/>
      <c r="O112" s="11"/>
      <c r="P112" s="11"/>
      <c r="Q112" s="11"/>
      <c r="R112" s="11"/>
    </row>
    <row r="113" spans="1:18" s="21" customFormat="1" ht="15.75" customHeight="1" x14ac:dyDescent="0.25">
      <c r="A113" s="191"/>
      <c r="B113" s="188"/>
      <c r="C113" s="188"/>
      <c r="D113" s="324" t="s">
        <v>6836</v>
      </c>
      <c r="E113" s="192"/>
      <c r="F113" s="194"/>
      <c r="G113" s="195"/>
      <c r="H113" s="195"/>
      <c r="I113" s="516"/>
      <c r="J113" s="516"/>
      <c r="K113" s="204"/>
      <c r="L113" s="376"/>
      <c r="M113"/>
      <c r="N113" s="11"/>
      <c r="O113" s="11"/>
      <c r="P113" s="11"/>
      <c r="Q113" s="11"/>
      <c r="R113" s="11"/>
    </row>
    <row r="114" spans="1:18" s="21" customFormat="1" ht="15.75" customHeight="1" x14ac:dyDescent="0.25">
      <c r="A114" s="191" t="s">
        <v>13055</v>
      </c>
      <c r="B114" s="188" t="s">
        <v>153</v>
      </c>
      <c r="C114" s="188">
        <v>94965</v>
      </c>
      <c r="D114" s="237" t="s">
        <v>12999</v>
      </c>
      <c r="E114" s="192" t="s">
        <v>46</v>
      </c>
      <c r="F114" s="194">
        <f>VLOOKUP(A114,MC!$A$10:'MC'!$J$2079,9,FALSE)</f>
        <v>3.91</v>
      </c>
      <c r="G114" s="195">
        <f>VLOOKUP(C114,Serviço!A79:D6483,4,FALSE)</f>
        <v>410.59</v>
      </c>
      <c r="H114" s="195">
        <f>VLOOKUP(C114,Serviço!$A$9:$D$6413,4,FALSE)</f>
        <v>410.59</v>
      </c>
      <c r="I114" s="525">
        <f>BDI!$F$29</f>
        <v>0.25219999999999998</v>
      </c>
      <c r="J114" s="523">
        <f t="shared" ref="J114:J115" si="39">ROUND(H114*(1+I114),2)</f>
        <v>514.14</v>
      </c>
      <c r="K114" s="204">
        <f t="shared" si="38"/>
        <v>2010.29</v>
      </c>
      <c r="L114" s="376"/>
      <c r="M114"/>
      <c r="N114" s="11"/>
      <c r="O114" s="11"/>
      <c r="P114" s="11"/>
      <c r="Q114" s="11"/>
      <c r="R114" s="11"/>
    </row>
    <row r="115" spans="1:18" s="21" customFormat="1" ht="15.75" customHeight="1" thickBot="1" x14ac:dyDescent="0.3">
      <c r="A115" s="191" t="s">
        <v>13056</v>
      </c>
      <c r="B115" s="188" t="s">
        <v>153</v>
      </c>
      <c r="C115" s="188">
        <v>92873</v>
      </c>
      <c r="D115" s="237" t="s">
        <v>6748</v>
      </c>
      <c r="E115" s="192" t="s">
        <v>46</v>
      </c>
      <c r="F115" s="194">
        <f>VLOOKUP(A115,MC!$A$10:'MC'!$J$2079,9,FALSE)</f>
        <v>3.91</v>
      </c>
      <c r="G115" s="195">
        <f>VLOOKUP(C115,Serviço!A80:D6484,4,FALSE)</f>
        <v>155.63</v>
      </c>
      <c r="H115" s="195">
        <f>VLOOKUP(C115,Serviço!$A$9:$D$6413,4,FALSE)</f>
        <v>155.63</v>
      </c>
      <c r="I115" s="525">
        <f>BDI!$F$29</f>
        <v>0.25219999999999998</v>
      </c>
      <c r="J115" s="523">
        <f t="shared" si="39"/>
        <v>194.88</v>
      </c>
      <c r="K115" s="204">
        <f>ROUND(F115*J115,2)</f>
        <v>761.98</v>
      </c>
      <c r="L115" s="376"/>
      <c r="M115"/>
      <c r="N115" s="11"/>
      <c r="O115" s="11"/>
      <c r="P115" s="11"/>
      <c r="Q115" s="11"/>
      <c r="R115" s="11"/>
    </row>
    <row r="116" spans="1:18" ht="16.5" thickBot="1" x14ac:dyDescent="0.3">
      <c r="A116" s="581"/>
      <c r="B116" s="582"/>
      <c r="C116" s="582"/>
      <c r="D116" s="582"/>
      <c r="E116" s="582"/>
      <c r="F116" s="582"/>
      <c r="G116" s="535"/>
      <c r="H116" s="535"/>
      <c r="I116" s="535"/>
      <c r="J116" s="535"/>
      <c r="K116" s="545"/>
      <c r="L116" s="376"/>
      <c r="M116" s="11"/>
      <c r="N116" s="11"/>
      <c r="O116" s="11"/>
      <c r="P116" s="11"/>
      <c r="Q116" s="11"/>
      <c r="R116" s="11"/>
    </row>
    <row r="117" spans="1:18" s="21" customFormat="1" ht="15.75" customHeight="1" thickBot="1" x14ac:dyDescent="0.25">
      <c r="A117" s="529" t="s">
        <v>90</v>
      </c>
      <c r="B117" s="527"/>
      <c r="C117" s="527"/>
      <c r="D117" s="526" t="s">
        <v>6806</v>
      </c>
      <c r="E117" s="527"/>
      <c r="F117" s="527"/>
      <c r="G117" s="546">
        <f t="shared" ref="G117:J117" si="40">G118+G121</f>
        <v>256.17</v>
      </c>
      <c r="H117" s="546">
        <f t="shared" si="40"/>
        <v>256.17</v>
      </c>
      <c r="I117" s="546"/>
      <c r="J117" s="546">
        <f t="shared" si="40"/>
        <v>320.78000000000003</v>
      </c>
      <c r="K117" s="547">
        <f>ROUND(K118+K121,2)</f>
        <v>36519.06</v>
      </c>
      <c r="L117" s="376"/>
      <c r="M117" s="571"/>
      <c r="N117" s="11"/>
      <c r="O117" s="11"/>
      <c r="P117" s="11"/>
      <c r="Q117" s="11"/>
      <c r="R117" s="11"/>
    </row>
    <row r="118" spans="1:18" s="21" customFormat="1" ht="15.75" customHeight="1" thickBot="1" x14ac:dyDescent="0.3">
      <c r="A118" s="25" t="s">
        <v>121</v>
      </c>
      <c r="B118" s="26"/>
      <c r="C118" s="26"/>
      <c r="D118" s="26" t="s">
        <v>171</v>
      </c>
      <c r="E118" s="26"/>
      <c r="F118" s="26"/>
      <c r="G118" s="530">
        <f t="shared" ref="G118:J118" si="41">SUM(G119:G119)</f>
        <v>52.8</v>
      </c>
      <c r="H118" s="530">
        <f t="shared" si="41"/>
        <v>52.8</v>
      </c>
      <c r="I118" s="530"/>
      <c r="J118" s="530">
        <f t="shared" si="41"/>
        <v>66.12</v>
      </c>
      <c r="K118" s="190">
        <f>SUM(K119:K119)</f>
        <v>15212.89</v>
      </c>
      <c r="L118" s="376"/>
      <c r="M118"/>
      <c r="N118" s="11"/>
      <c r="O118" s="11"/>
      <c r="P118" s="11"/>
      <c r="Q118" s="11"/>
      <c r="R118" s="11"/>
    </row>
    <row r="119" spans="1:18" s="21" customFormat="1" ht="26.25" thickBot="1" x14ac:dyDescent="0.3">
      <c r="A119" s="191" t="s">
        <v>122</v>
      </c>
      <c r="B119" s="184" t="s">
        <v>153</v>
      </c>
      <c r="C119" s="184">
        <v>87503</v>
      </c>
      <c r="D119" s="193" t="s">
        <v>6617</v>
      </c>
      <c r="E119" s="192" t="s">
        <v>152</v>
      </c>
      <c r="F119" s="194">
        <f>VLOOKUP(A119,MC!$A$10:'MC'!$J$2079,9,FALSE)</f>
        <v>230.08</v>
      </c>
      <c r="G119" s="195">
        <f>VLOOKUP(C119,Serviço!A108:D6512,4,FALSE)</f>
        <v>52.8</v>
      </c>
      <c r="H119" s="195">
        <f>VLOOKUP(C119,Serviço!$A$9:$D$6413,4,FALSE)</f>
        <v>52.8</v>
      </c>
      <c r="I119" s="525">
        <f>BDI!$F$29</f>
        <v>0.25219999999999998</v>
      </c>
      <c r="J119" s="523">
        <f t="shared" ref="J119" si="42">ROUND(H119*(1+I119),2)</f>
        <v>66.12</v>
      </c>
      <c r="K119" s="204">
        <f>ROUND(F119*J119,2)</f>
        <v>15212.89</v>
      </c>
      <c r="L119" s="376"/>
      <c r="M119"/>
      <c r="N119" s="11"/>
      <c r="O119" s="11"/>
      <c r="P119" s="11"/>
      <c r="Q119" s="11"/>
      <c r="R119" s="11"/>
    </row>
    <row r="120" spans="1:18" ht="16.5" thickBot="1" x14ac:dyDescent="0.3">
      <c r="A120" s="581"/>
      <c r="B120" s="582"/>
      <c r="C120" s="582"/>
      <c r="D120" s="582"/>
      <c r="E120" s="582"/>
      <c r="F120" s="582"/>
      <c r="G120" s="535"/>
      <c r="H120" s="535"/>
      <c r="I120" s="535"/>
      <c r="J120" s="535"/>
      <c r="K120" s="545"/>
      <c r="L120" s="376"/>
      <c r="M120" s="11"/>
      <c r="N120" s="11"/>
      <c r="O120" s="11"/>
      <c r="P120" s="11"/>
      <c r="Q120" s="11"/>
      <c r="R120" s="11"/>
    </row>
    <row r="121" spans="1:18" s="21" customFormat="1" ht="15.75" customHeight="1" thickBot="1" x14ac:dyDescent="0.3">
      <c r="A121" s="25" t="s">
        <v>172</v>
      </c>
      <c r="B121" s="26"/>
      <c r="C121" s="26"/>
      <c r="D121" s="26" t="s">
        <v>173</v>
      </c>
      <c r="E121" s="26"/>
      <c r="F121" s="26"/>
      <c r="G121" s="530">
        <f t="shared" ref="G121:J121" si="43">SUM(G122:G123)</f>
        <v>203.37</v>
      </c>
      <c r="H121" s="530">
        <f t="shared" si="43"/>
        <v>203.37</v>
      </c>
      <c r="I121" s="530"/>
      <c r="J121" s="530">
        <f t="shared" si="43"/>
        <v>254.66000000000003</v>
      </c>
      <c r="K121" s="190">
        <f>SUM(K122:K123)</f>
        <v>21306.17</v>
      </c>
      <c r="L121" s="376"/>
      <c r="M121"/>
      <c r="N121" s="11"/>
      <c r="O121" s="11"/>
      <c r="P121" s="11"/>
      <c r="Q121" s="11"/>
      <c r="R121" s="11"/>
    </row>
    <row r="122" spans="1:18" s="21" customFormat="1" ht="25.5" customHeight="1" x14ac:dyDescent="0.25">
      <c r="A122" s="191" t="s">
        <v>174</v>
      </c>
      <c r="B122" s="577" t="s">
        <v>28</v>
      </c>
      <c r="C122" s="184" t="s">
        <v>6803</v>
      </c>
      <c r="D122" s="193" t="s">
        <v>6932</v>
      </c>
      <c r="E122" s="192" t="s">
        <v>152</v>
      </c>
      <c r="F122" s="194">
        <f>VLOOKUP(A122,MC!$A$10:'MC'!$J$2079,9,FALSE)</f>
        <v>70.349999999999994</v>
      </c>
      <c r="G122" s="195">
        <f>CPU!F459</f>
        <v>99.94</v>
      </c>
      <c r="H122" s="195">
        <f>CPU!F459</f>
        <v>99.94</v>
      </c>
      <c r="I122" s="525">
        <f>BDI!$F$29</f>
        <v>0.25219999999999998</v>
      </c>
      <c r="J122" s="523">
        <f t="shared" ref="J122:J123" si="44">ROUND(H122*(1+I122),2)</f>
        <v>125.14</v>
      </c>
      <c r="K122" s="204">
        <f>ROUND(F122*J122,2)</f>
        <v>8803.6</v>
      </c>
      <c r="L122" s="376"/>
      <c r="M122"/>
      <c r="N122" s="11"/>
      <c r="O122" s="11"/>
      <c r="P122" s="11"/>
      <c r="Q122" s="11"/>
      <c r="R122" s="11"/>
    </row>
    <row r="123" spans="1:18" s="21" customFormat="1" ht="26.25" thickBot="1" x14ac:dyDescent="0.3">
      <c r="A123" s="191" t="s">
        <v>175</v>
      </c>
      <c r="B123" s="578" t="s">
        <v>28</v>
      </c>
      <c r="C123" s="188" t="s">
        <v>6804</v>
      </c>
      <c r="D123" s="193" t="s">
        <v>6933</v>
      </c>
      <c r="E123" s="192" t="s">
        <v>152</v>
      </c>
      <c r="F123" s="194">
        <f>VLOOKUP(A123,MC!$A$10:'MC'!$J$2079,9,FALSE)</f>
        <v>96.530000000000015</v>
      </c>
      <c r="G123" s="195">
        <f>CPU!F492</f>
        <v>103.43</v>
      </c>
      <c r="H123" s="195">
        <f>CPU!F492</f>
        <v>103.43</v>
      </c>
      <c r="I123" s="525">
        <f>BDI!$F$29</f>
        <v>0.25219999999999998</v>
      </c>
      <c r="J123" s="523">
        <f t="shared" si="44"/>
        <v>129.52000000000001</v>
      </c>
      <c r="K123" s="204">
        <f>ROUND(F123*J123,2)</f>
        <v>12502.57</v>
      </c>
      <c r="L123" s="376"/>
      <c r="M123"/>
      <c r="N123" s="11"/>
      <c r="O123" s="11"/>
      <c r="P123" s="11"/>
      <c r="Q123" s="11"/>
      <c r="R123" s="11"/>
    </row>
    <row r="124" spans="1:18" ht="16.5" thickBot="1" x14ac:dyDescent="0.3">
      <c r="A124" s="581"/>
      <c r="B124" s="582"/>
      <c r="C124" s="582"/>
      <c r="D124" s="582"/>
      <c r="E124" s="582"/>
      <c r="F124" s="582"/>
      <c r="G124" s="535"/>
      <c r="H124" s="535"/>
      <c r="I124" s="535"/>
      <c r="J124" s="535"/>
      <c r="K124" s="545"/>
      <c r="L124" s="376"/>
      <c r="M124" s="11"/>
      <c r="N124" s="11"/>
      <c r="O124" s="11"/>
      <c r="P124" s="11"/>
      <c r="Q124" s="11"/>
      <c r="R124" s="11"/>
    </row>
    <row r="125" spans="1:18" s="21" customFormat="1" ht="15.75" customHeight="1" thickBot="1" x14ac:dyDescent="0.25">
      <c r="A125" s="529" t="s">
        <v>91</v>
      </c>
      <c r="B125" s="527"/>
      <c r="C125" s="527"/>
      <c r="D125" s="526" t="s">
        <v>124</v>
      </c>
      <c r="E125" s="527"/>
      <c r="F125" s="527"/>
      <c r="G125" s="546">
        <f t="shared" ref="G125:J125" si="45">G126+G131+G135+G139</f>
        <v>443.36999999999995</v>
      </c>
      <c r="H125" s="546">
        <f t="shared" si="45"/>
        <v>443.36999999999995</v>
      </c>
      <c r="I125" s="546"/>
      <c r="J125" s="546">
        <f t="shared" si="45"/>
        <v>555.19999999999993</v>
      </c>
      <c r="K125" s="547">
        <f>K126+K131+K135+K139</f>
        <v>115907.49000000002</v>
      </c>
      <c r="L125" s="376"/>
      <c r="M125" s="571"/>
      <c r="N125" s="11"/>
      <c r="O125" s="11"/>
      <c r="P125" s="11"/>
      <c r="Q125" s="11"/>
      <c r="R125" s="11"/>
    </row>
    <row r="126" spans="1:18" s="21" customFormat="1" ht="15.75" customHeight="1" thickBot="1" x14ac:dyDescent="0.3">
      <c r="A126" s="25" t="s">
        <v>125</v>
      </c>
      <c r="B126" s="26"/>
      <c r="C126" s="26"/>
      <c r="D126" s="26" t="s">
        <v>176</v>
      </c>
      <c r="E126" s="26"/>
      <c r="F126" s="26"/>
      <c r="G126" s="530">
        <f t="shared" ref="G126:J126" si="46">SUM(G127:G129)</f>
        <v>68.28</v>
      </c>
      <c r="H126" s="530">
        <f t="shared" si="46"/>
        <v>68.28</v>
      </c>
      <c r="I126" s="530"/>
      <c r="J126" s="530">
        <f t="shared" si="46"/>
        <v>85.51</v>
      </c>
      <c r="K126" s="190">
        <f>SUM(K127:K129)</f>
        <v>31936.260000000002</v>
      </c>
      <c r="L126" s="376"/>
      <c r="M126"/>
      <c r="N126" s="11"/>
      <c r="O126" s="11"/>
      <c r="P126" s="11"/>
      <c r="Q126" s="11"/>
      <c r="R126" s="11"/>
    </row>
    <row r="127" spans="1:18" s="21" customFormat="1" ht="25.5" x14ac:dyDescent="0.25">
      <c r="A127" s="191" t="s">
        <v>126</v>
      </c>
      <c r="B127" s="577" t="s">
        <v>28</v>
      </c>
      <c r="C127" s="184" t="s">
        <v>6684</v>
      </c>
      <c r="D127" s="193" t="s">
        <v>6718</v>
      </c>
      <c r="E127" s="192" t="s">
        <v>6720</v>
      </c>
      <c r="F127" s="194">
        <f>VLOOKUP(A127,MC!$A$10:'MC'!$J$2079,9,FALSE)</f>
        <v>752</v>
      </c>
      <c r="G127" s="195">
        <f>CPU!F288</f>
        <v>12.16</v>
      </c>
      <c r="H127" s="516">
        <f>CPU!F288</f>
        <v>12.16</v>
      </c>
      <c r="I127" s="525">
        <f>BDI!$F$29</f>
        <v>0.25219999999999998</v>
      </c>
      <c r="J127" s="523">
        <f t="shared" ref="J127:J129" si="47">ROUND(H127*(1+I127),2)</f>
        <v>15.23</v>
      </c>
      <c r="K127" s="204">
        <f>ROUND(F127*J127,2)</f>
        <v>11452.96</v>
      </c>
      <c r="L127" s="376"/>
      <c r="M127"/>
      <c r="N127" s="11"/>
      <c r="O127" s="11"/>
      <c r="P127" s="11"/>
      <c r="Q127" s="11"/>
      <c r="R127" s="11"/>
    </row>
    <row r="128" spans="1:18" s="21" customFormat="1" ht="25.5" x14ac:dyDescent="0.25">
      <c r="A128" s="191" t="s">
        <v>127</v>
      </c>
      <c r="B128" s="188" t="s">
        <v>153</v>
      </c>
      <c r="C128" s="188">
        <v>92580</v>
      </c>
      <c r="D128" s="193" t="s">
        <v>6805</v>
      </c>
      <c r="E128" s="192" t="s">
        <v>152</v>
      </c>
      <c r="F128" s="194">
        <f>VLOOKUP(A128,MC!$A$10:'MC'!$J$2079,9,FALSE)</f>
        <v>313.01</v>
      </c>
      <c r="G128" s="195">
        <f>VLOOKUP(C128,Serviço!A123:D6527,4,FALSE)</f>
        <v>38.68</v>
      </c>
      <c r="H128" s="195">
        <f>VLOOKUP(C128,Serviço!$A$9:$D$6413,4,FALSE)</f>
        <v>38.68</v>
      </c>
      <c r="I128" s="525">
        <f>BDI!$F$29</f>
        <v>0.25219999999999998</v>
      </c>
      <c r="J128" s="523">
        <f t="shared" si="47"/>
        <v>48.44</v>
      </c>
      <c r="K128" s="204">
        <f t="shared" ref="K128:K129" si="48">ROUND(F128*J128,2)</f>
        <v>15162.2</v>
      </c>
      <c r="L128" s="376"/>
      <c r="M128"/>
      <c r="N128" s="11"/>
      <c r="O128" s="11"/>
      <c r="P128" s="11"/>
      <c r="Q128" s="11"/>
      <c r="R128" s="11"/>
    </row>
    <row r="129" spans="1:18" s="21" customFormat="1" ht="15.75" thickBot="1" x14ac:dyDescent="0.3">
      <c r="A129" s="191" t="s">
        <v>13057</v>
      </c>
      <c r="B129" s="188" t="s">
        <v>153</v>
      </c>
      <c r="C129" s="188" t="s">
        <v>5675</v>
      </c>
      <c r="D129" s="193" t="s">
        <v>6815</v>
      </c>
      <c r="E129" s="192" t="s">
        <v>152</v>
      </c>
      <c r="F129" s="194">
        <f>VLOOKUP(A129,MC!$A$10:'MC'!$J$2079,9,FALSE)</f>
        <v>243.64</v>
      </c>
      <c r="G129" s="195">
        <f>VLOOKUP(C129,Serviço!A124:D6528,4,FALSE)</f>
        <v>17.440000000000001</v>
      </c>
      <c r="H129" s="195">
        <f>VLOOKUP(C129,Serviço!$A$9:$D$6413,4,FALSE)</f>
        <v>17.440000000000001</v>
      </c>
      <c r="I129" s="525">
        <f>BDI!$F$29</f>
        <v>0.25219999999999998</v>
      </c>
      <c r="J129" s="523">
        <f t="shared" si="47"/>
        <v>21.84</v>
      </c>
      <c r="K129" s="204">
        <f t="shared" si="48"/>
        <v>5321.1</v>
      </c>
      <c r="L129" s="376"/>
      <c r="M129"/>
      <c r="N129" s="11"/>
      <c r="O129" s="11"/>
      <c r="P129" s="11"/>
      <c r="Q129" s="11"/>
      <c r="R129" s="11"/>
    </row>
    <row r="130" spans="1:18" ht="16.5" thickBot="1" x14ac:dyDescent="0.3">
      <c r="A130" s="581"/>
      <c r="B130" s="582"/>
      <c r="C130" s="582"/>
      <c r="D130" s="582"/>
      <c r="E130" s="582"/>
      <c r="F130" s="582"/>
      <c r="G130" s="535"/>
      <c r="H130" s="535"/>
      <c r="I130" s="535"/>
      <c r="J130" s="535"/>
      <c r="K130" s="545"/>
      <c r="L130" s="376"/>
      <c r="M130" s="11"/>
      <c r="N130" s="11"/>
      <c r="O130" s="11"/>
      <c r="P130" s="11"/>
      <c r="Q130" s="11"/>
      <c r="R130" s="11"/>
    </row>
    <row r="131" spans="1:18" s="21" customFormat="1" ht="15.75" customHeight="1" thickBot="1" x14ac:dyDescent="0.3">
      <c r="A131" s="25" t="s">
        <v>128</v>
      </c>
      <c r="B131" s="26"/>
      <c r="C131" s="26"/>
      <c r="D131" s="26" t="s">
        <v>177</v>
      </c>
      <c r="E131" s="26"/>
      <c r="F131" s="26"/>
      <c r="G131" s="530">
        <f t="shared" ref="G131:J131" si="49">SUM(G132:G133)</f>
        <v>229.01</v>
      </c>
      <c r="H131" s="530">
        <f t="shared" si="49"/>
        <v>229.01</v>
      </c>
      <c r="I131" s="530"/>
      <c r="J131" s="530">
        <f t="shared" si="49"/>
        <v>286.77</v>
      </c>
      <c r="K131" s="190">
        <f>SUM(K132:K133)</f>
        <v>65641.94</v>
      </c>
      <c r="L131" s="376"/>
      <c r="M131"/>
      <c r="N131" s="11"/>
      <c r="O131" s="11"/>
      <c r="P131" s="11"/>
      <c r="Q131" s="11"/>
      <c r="R131" s="11"/>
    </row>
    <row r="132" spans="1:18" s="21" customFormat="1" ht="25.5" x14ac:dyDescent="0.25">
      <c r="A132" s="191" t="s">
        <v>130</v>
      </c>
      <c r="B132" s="224" t="s">
        <v>153</v>
      </c>
      <c r="C132" s="224">
        <v>94216</v>
      </c>
      <c r="D132" s="193" t="s">
        <v>6816</v>
      </c>
      <c r="E132" s="192" t="s">
        <v>152</v>
      </c>
      <c r="F132" s="194">
        <f>VLOOKUP(A132,MC!$A$10:'MC'!$J$2079,9,FALSE)</f>
        <v>310.17</v>
      </c>
      <c r="G132" s="195">
        <f>VLOOKUP(C132,Serviço!A135:D6539,4,FALSE)</f>
        <v>165.21</v>
      </c>
      <c r="H132" s="195">
        <f>VLOOKUP(C132,Serviço!$A$9:$D$6413,4,FALSE)</f>
        <v>165.21</v>
      </c>
      <c r="I132" s="525">
        <f>BDI!$F$29</f>
        <v>0.25219999999999998</v>
      </c>
      <c r="J132" s="523">
        <f t="shared" ref="J132:J133" si="50">ROUND(H132*(1+I132),2)</f>
        <v>206.88</v>
      </c>
      <c r="K132" s="204">
        <f>ROUND(F132*J132,2)</f>
        <v>64167.97</v>
      </c>
      <c r="L132" s="376"/>
      <c r="M132"/>
      <c r="N132" s="11"/>
      <c r="O132" s="11"/>
      <c r="P132" s="11"/>
      <c r="Q132" s="11"/>
      <c r="R132" s="11"/>
    </row>
    <row r="133" spans="1:18" s="21" customFormat="1" ht="26.25" thickBot="1" x14ac:dyDescent="0.3">
      <c r="A133" s="191" t="s">
        <v>13058</v>
      </c>
      <c r="B133" s="296" t="s">
        <v>151</v>
      </c>
      <c r="C133" s="296" t="s">
        <v>12813</v>
      </c>
      <c r="D133" s="193" t="s">
        <v>12812</v>
      </c>
      <c r="E133" s="192" t="s">
        <v>51</v>
      </c>
      <c r="F133" s="194">
        <f>VLOOKUP(A133,MC!$A$10:'MC'!$J$2079,9,FALSE)</f>
        <v>18.45</v>
      </c>
      <c r="G133" s="195">
        <v>63.8</v>
      </c>
      <c r="H133" s="195">
        <f>G133</f>
        <v>63.8</v>
      </c>
      <c r="I133" s="525">
        <f>BDI!$F$29</f>
        <v>0.25219999999999998</v>
      </c>
      <c r="J133" s="523">
        <f t="shared" si="50"/>
        <v>79.89</v>
      </c>
      <c r="K133" s="204">
        <f>ROUND(F133*J133,2)</f>
        <v>1473.97</v>
      </c>
      <c r="L133" s="376"/>
      <c r="M133"/>
      <c r="N133" s="11"/>
      <c r="O133" s="11"/>
      <c r="P133" s="11"/>
      <c r="Q133" s="11"/>
      <c r="R133" s="11"/>
    </row>
    <row r="134" spans="1:18" ht="16.5" thickBot="1" x14ac:dyDescent="0.3">
      <c r="A134" s="581"/>
      <c r="B134" s="582"/>
      <c r="C134" s="582"/>
      <c r="D134" s="582"/>
      <c r="E134" s="582"/>
      <c r="F134" s="582"/>
      <c r="G134" s="535"/>
      <c r="H134" s="535"/>
      <c r="I134" s="535"/>
      <c r="J134" s="535"/>
      <c r="K134" s="545"/>
      <c r="L134" s="376"/>
      <c r="M134" s="11"/>
      <c r="N134" s="11"/>
      <c r="O134" s="11"/>
      <c r="P134" s="11"/>
      <c r="Q134" s="11"/>
      <c r="R134" s="11"/>
    </row>
    <row r="135" spans="1:18" s="21" customFormat="1" ht="15.75" customHeight="1" thickBot="1" x14ac:dyDescent="0.3">
      <c r="A135" s="25" t="s">
        <v>129</v>
      </c>
      <c r="B135" s="26"/>
      <c r="C135" s="26"/>
      <c r="D135" s="26" t="s">
        <v>178</v>
      </c>
      <c r="E135" s="26"/>
      <c r="F135" s="26"/>
      <c r="G135" s="530">
        <f t="shared" ref="G135:J135" si="51">SUM(G136:G137)</f>
        <v>99.550000000000011</v>
      </c>
      <c r="H135" s="530">
        <f t="shared" si="51"/>
        <v>99.550000000000011</v>
      </c>
      <c r="I135" s="530"/>
      <c r="J135" s="530">
        <f t="shared" si="51"/>
        <v>124.66</v>
      </c>
      <c r="K135" s="190">
        <f>SUM(K136:K137)</f>
        <v>4812.41</v>
      </c>
      <c r="L135" s="376"/>
      <c r="M135"/>
      <c r="N135" s="11"/>
      <c r="O135" s="11"/>
      <c r="P135" s="11"/>
      <c r="Q135" s="11"/>
      <c r="R135" s="11"/>
    </row>
    <row r="136" spans="1:18" s="21" customFormat="1" ht="25.5" x14ac:dyDescent="0.25">
      <c r="A136" s="191" t="s">
        <v>131</v>
      </c>
      <c r="B136" s="224" t="s">
        <v>153</v>
      </c>
      <c r="C136" s="224">
        <v>94228</v>
      </c>
      <c r="D136" s="193" t="s">
        <v>6817</v>
      </c>
      <c r="E136" s="192" t="s">
        <v>51</v>
      </c>
      <c r="F136" s="194">
        <f>VLOOKUP(A136,MC!$A$10:'MC'!$J$2079,9,FALSE)</f>
        <v>52.33</v>
      </c>
      <c r="G136" s="195">
        <f>VLOOKUP(C136,Serviço!A142:D6546,4,FALSE)</f>
        <v>62.52</v>
      </c>
      <c r="H136" s="195">
        <f>VLOOKUP(C136,Serviço!$A$9:$D$6413,4,FALSE)</f>
        <v>62.52</v>
      </c>
      <c r="I136" s="525">
        <f>BDI!$F$29</f>
        <v>0.25219999999999998</v>
      </c>
      <c r="J136" s="523">
        <f t="shared" ref="J136:J137" si="52">ROUND(H136*(1+I136),2)</f>
        <v>78.290000000000006</v>
      </c>
      <c r="K136" s="204">
        <f>ROUND(F136*J136,2)</f>
        <v>4096.92</v>
      </c>
      <c r="L136" s="376"/>
      <c r="M136"/>
      <c r="N136" s="11"/>
      <c r="O136" s="11"/>
      <c r="P136" s="11"/>
      <c r="Q136" s="11"/>
      <c r="R136" s="11"/>
    </row>
    <row r="137" spans="1:18" s="21" customFormat="1" ht="26.25" thickBot="1" x14ac:dyDescent="0.3">
      <c r="A137" s="191" t="s">
        <v>13059</v>
      </c>
      <c r="B137" s="296" t="s">
        <v>153</v>
      </c>
      <c r="C137" s="296">
        <v>94231</v>
      </c>
      <c r="D137" s="193" t="s">
        <v>6818</v>
      </c>
      <c r="E137" s="192" t="s">
        <v>51</v>
      </c>
      <c r="F137" s="194">
        <f>VLOOKUP(A137,MC!$A$10:'MC'!$J$2079,9,FALSE)</f>
        <v>15.43</v>
      </c>
      <c r="G137" s="195">
        <f>VLOOKUP(C137,Serviço!A143:D6547,4,FALSE)</f>
        <v>37.03</v>
      </c>
      <c r="H137" s="195">
        <f>VLOOKUP(C137,Serviço!$A$9:$D$6413,4,FALSE)</f>
        <v>37.03</v>
      </c>
      <c r="I137" s="525">
        <f>BDI!$F$29</f>
        <v>0.25219999999999998</v>
      </c>
      <c r="J137" s="523">
        <f t="shared" si="52"/>
        <v>46.37</v>
      </c>
      <c r="K137" s="204">
        <f>ROUND(F137*J137,2)</f>
        <v>715.49</v>
      </c>
      <c r="L137" s="376"/>
      <c r="M137"/>
      <c r="N137" s="11"/>
      <c r="O137" s="11"/>
      <c r="P137" s="11"/>
      <c r="Q137" s="11"/>
      <c r="R137" s="11"/>
    </row>
    <row r="138" spans="1:18" ht="16.5" thickBot="1" x14ac:dyDescent="0.3">
      <c r="A138" s="581"/>
      <c r="B138" s="582"/>
      <c r="C138" s="582"/>
      <c r="D138" s="582"/>
      <c r="E138" s="582"/>
      <c r="F138" s="582"/>
      <c r="G138" s="535"/>
      <c r="H138" s="535"/>
      <c r="I138" s="535"/>
      <c r="J138" s="535"/>
      <c r="K138" s="545"/>
      <c r="L138" s="376"/>
      <c r="M138" s="11"/>
      <c r="N138" s="11"/>
      <c r="O138" s="11"/>
      <c r="P138" s="11"/>
      <c r="Q138" s="11"/>
      <c r="R138" s="11"/>
    </row>
    <row r="139" spans="1:18" s="21" customFormat="1" ht="15.75" customHeight="1" thickBot="1" x14ac:dyDescent="0.3">
      <c r="A139" s="25" t="s">
        <v>179</v>
      </c>
      <c r="B139" s="26"/>
      <c r="C139" s="26"/>
      <c r="D139" s="26" t="s">
        <v>6716</v>
      </c>
      <c r="E139" s="26"/>
      <c r="F139" s="530"/>
      <c r="G139" s="530">
        <f t="shared" ref="G139:J139" si="53">SUM(G140:G141)</f>
        <v>46.529999999999994</v>
      </c>
      <c r="H139" s="530">
        <f t="shared" si="53"/>
        <v>46.529999999999994</v>
      </c>
      <c r="I139" s="530"/>
      <c r="J139" s="530">
        <f t="shared" si="53"/>
        <v>58.260000000000005</v>
      </c>
      <c r="K139" s="190">
        <f>SUM(K140:K141)</f>
        <v>13516.88</v>
      </c>
      <c r="L139" s="376"/>
      <c r="M139"/>
      <c r="N139" s="11"/>
      <c r="O139" s="11"/>
      <c r="P139" s="11"/>
      <c r="Q139" s="11"/>
      <c r="R139" s="11"/>
    </row>
    <row r="140" spans="1:18" s="21" customFormat="1" ht="15.75" customHeight="1" x14ac:dyDescent="0.25">
      <c r="A140" s="191" t="s">
        <v>180</v>
      </c>
      <c r="B140" s="224" t="s">
        <v>153</v>
      </c>
      <c r="C140" s="224">
        <v>96111</v>
      </c>
      <c r="D140" s="193" t="s">
        <v>6717</v>
      </c>
      <c r="E140" s="192" t="s">
        <v>152</v>
      </c>
      <c r="F140" s="194">
        <f>VLOOKUP(A140,MC!$A$10:'MC'!$J$2079,9,FALSE)</f>
        <v>234.85</v>
      </c>
      <c r="G140" s="195">
        <f>VLOOKUP(C140,Serviço!A146:D6550,4,FALSE)</f>
        <v>38.159999999999997</v>
      </c>
      <c r="H140" s="195">
        <f>VLOOKUP(C140,Serviço!$A$9:$D$6413,4,FALSE)</f>
        <v>38.159999999999997</v>
      </c>
      <c r="I140" s="525">
        <f>BDI!$F$29</f>
        <v>0.25219999999999998</v>
      </c>
      <c r="J140" s="523">
        <f t="shared" ref="J140:J141" si="54">ROUND(H140*(1+I140),2)</f>
        <v>47.78</v>
      </c>
      <c r="K140" s="204">
        <f>ROUND(F140*J140,2)</f>
        <v>11221.13</v>
      </c>
      <c r="L140" s="376"/>
      <c r="M140"/>
      <c r="N140" s="11"/>
      <c r="O140" s="11"/>
      <c r="P140" s="11"/>
      <c r="Q140" s="11"/>
      <c r="R140" s="11"/>
    </row>
    <row r="141" spans="1:18" s="21" customFormat="1" ht="15.75" customHeight="1" thickBot="1" x14ac:dyDescent="0.3">
      <c r="A141" s="191" t="s">
        <v>181</v>
      </c>
      <c r="B141" s="296" t="s">
        <v>153</v>
      </c>
      <c r="C141" s="188">
        <v>96121</v>
      </c>
      <c r="D141" s="193" t="s">
        <v>6940</v>
      </c>
      <c r="E141" s="192" t="s">
        <v>51</v>
      </c>
      <c r="F141" s="194">
        <f>VLOOKUP(A141,MC!$A$10:'MC'!$J$2079,9,FALSE)</f>
        <v>219.06000000000003</v>
      </c>
      <c r="G141" s="195">
        <f>VLOOKUP(C141,Serviço!A147:D6551,4,FALSE)</f>
        <v>8.3699999999999992</v>
      </c>
      <c r="H141" s="195">
        <f>VLOOKUP(C141,Serviço!$A$9:$D$6413,4,FALSE)</f>
        <v>8.3699999999999992</v>
      </c>
      <c r="I141" s="525">
        <f>BDI!$F$29</f>
        <v>0.25219999999999998</v>
      </c>
      <c r="J141" s="523">
        <f t="shared" si="54"/>
        <v>10.48</v>
      </c>
      <c r="K141" s="204">
        <f>ROUND(F141*J141,2)</f>
        <v>2295.75</v>
      </c>
      <c r="L141" s="376"/>
      <c r="M141"/>
      <c r="N141" s="11"/>
      <c r="O141" s="11"/>
      <c r="P141" s="11"/>
      <c r="Q141" s="11"/>
      <c r="R141" s="11"/>
    </row>
    <row r="142" spans="1:18" ht="16.5" thickBot="1" x14ac:dyDescent="0.3">
      <c r="A142" s="581"/>
      <c r="B142" s="582"/>
      <c r="C142" s="582"/>
      <c r="D142" s="582"/>
      <c r="E142" s="582"/>
      <c r="F142" s="582"/>
      <c r="G142" s="535"/>
      <c r="H142" s="535"/>
      <c r="I142" s="535"/>
      <c r="J142" s="535"/>
      <c r="K142" s="545"/>
      <c r="L142" s="376"/>
      <c r="M142" s="11"/>
      <c r="N142" s="11"/>
      <c r="O142" s="11"/>
      <c r="P142" s="11"/>
      <c r="Q142" s="11"/>
      <c r="R142" s="11"/>
    </row>
    <row r="143" spans="1:18" s="21" customFormat="1" ht="15.75" customHeight="1" thickTop="1" thickBot="1" x14ac:dyDescent="0.3">
      <c r="A143" s="22" t="s">
        <v>92</v>
      </c>
      <c r="B143" s="23"/>
      <c r="C143" s="23"/>
      <c r="D143" s="143" t="s">
        <v>132</v>
      </c>
      <c r="E143" s="23"/>
      <c r="F143" s="543"/>
      <c r="G143" s="543">
        <f t="shared" ref="G143:J143" si="55">G144+G148+G151+G154+G160</f>
        <v>669.3</v>
      </c>
      <c r="H143" s="543">
        <f t="shared" si="55"/>
        <v>669.3</v>
      </c>
      <c r="I143" s="543"/>
      <c r="J143" s="543">
        <f t="shared" si="55"/>
        <v>838.08999999999992</v>
      </c>
      <c r="K143" s="544">
        <f>ROUND(K144+K148+K151+K154+K160,2)</f>
        <v>40367.96</v>
      </c>
      <c r="L143" s="376"/>
      <c r="M143" s="573"/>
      <c r="N143" s="574"/>
      <c r="O143" s="11"/>
      <c r="P143" s="11"/>
      <c r="Q143" s="11"/>
      <c r="R143" s="11"/>
    </row>
    <row r="144" spans="1:18" s="21" customFormat="1" ht="15.75" customHeight="1" thickBot="1" x14ac:dyDescent="0.3">
      <c r="A144" s="537" t="s">
        <v>133</v>
      </c>
      <c r="B144" s="539"/>
      <c r="C144" s="539"/>
      <c r="D144" s="539" t="s">
        <v>182</v>
      </c>
      <c r="E144" s="539"/>
      <c r="F144" s="539"/>
      <c r="G144" s="539"/>
      <c r="H144" s="539"/>
      <c r="I144" s="539"/>
      <c r="J144" s="539"/>
      <c r="K144" s="542">
        <f>SUM(K145:K146)</f>
        <v>19269.349999999999</v>
      </c>
      <c r="L144" s="376"/>
      <c r="M144"/>
      <c r="N144" s="11"/>
      <c r="O144" s="11"/>
      <c r="P144" s="11"/>
      <c r="Q144" s="11"/>
      <c r="R144" s="11"/>
    </row>
    <row r="145" spans="1:18" s="21" customFormat="1" ht="15" x14ac:dyDescent="0.25">
      <c r="A145" s="191" t="s">
        <v>134</v>
      </c>
      <c r="B145" s="188" t="s">
        <v>153</v>
      </c>
      <c r="C145" s="188">
        <v>83534</v>
      </c>
      <c r="D145" s="193" t="s">
        <v>7055</v>
      </c>
      <c r="E145" s="192" t="s">
        <v>46</v>
      </c>
      <c r="F145" s="194">
        <f>VLOOKUP(A145,MC!$A$10:'MC'!$J$2079,9,FALSE)</f>
        <v>14.639999999999999</v>
      </c>
      <c r="G145" s="195">
        <f>VLOOKUP(C145,Serviço!A150:D6554,4,FALSE)</f>
        <v>558.97</v>
      </c>
      <c r="H145" s="195">
        <f>VLOOKUP(C145,Serviço!$A$9:$D$6413,4,FALSE)</f>
        <v>558.97</v>
      </c>
      <c r="I145" s="525">
        <f>BDI!$F$29</f>
        <v>0.25219999999999998</v>
      </c>
      <c r="J145" s="523">
        <f t="shared" ref="J145:J146" si="56">ROUND(H145*(1+I145),2)</f>
        <v>699.94</v>
      </c>
      <c r="K145" s="204">
        <f>ROUND(F145*J145,2)</f>
        <v>10247.120000000001</v>
      </c>
      <c r="L145" s="376"/>
      <c r="M145"/>
      <c r="N145" s="11"/>
      <c r="O145" s="11"/>
      <c r="P145" s="11"/>
      <c r="Q145" s="11"/>
      <c r="R145" s="11"/>
    </row>
    <row r="146" spans="1:18" s="21" customFormat="1" ht="26.25" thickBot="1" x14ac:dyDescent="0.3">
      <c r="A146" s="191" t="s">
        <v>135</v>
      </c>
      <c r="B146" s="578" t="s">
        <v>28</v>
      </c>
      <c r="C146" s="188" t="s">
        <v>6788</v>
      </c>
      <c r="D146" s="193" t="s">
        <v>13000</v>
      </c>
      <c r="E146" s="192" t="s">
        <v>152</v>
      </c>
      <c r="F146" s="194">
        <f>VLOOKUP(A146,MC!$A$10:'MC'!$J$2079,9,FALSE)</f>
        <v>243.91</v>
      </c>
      <c r="G146" s="195">
        <f>CPU!F426</f>
        <v>29.54</v>
      </c>
      <c r="H146" s="516">
        <f>CPU!F426</f>
        <v>29.54</v>
      </c>
      <c r="I146" s="525">
        <f>BDI!$F$29</f>
        <v>0.25219999999999998</v>
      </c>
      <c r="J146" s="523">
        <f t="shared" si="56"/>
        <v>36.99</v>
      </c>
      <c r="K146" s="204">
        <f>ROUND(F146*J146,2)</f>
        <v>9022.23</v>
      </c>
      <c r="L146" s="376"/>
      <c r="M146"/>
      <c r="N146" s="11"/>
      <c r="O146" s="11"/>
      <c r="P146" s="11"/>
      <c r="Q146" s="11"/>
      <c r="R146" s="11"/>
    </row>
    <row r="147" spans="1:18" ht="16.5" thickBot="1" x14ac:dyDescent="0.3">
      <c r="A147" s="581"/>
      <c r="B147" s="582"/>
      <c r="C147" s="582"/>
      <c r="D147" s="582"/>
      <c r="E147" s="582"/>
      <c r="F147" s="582"/>
      <c r="G147" s="535"/>
      <c r="H147" s="535"/>
      <c r="I147" s="535"/>
      <c r="J147" s="535"/>
      <c r="K147" s="545"/>
      <c r="L147" s="376"/>
      <c r="M147" s="11"/>
      <c r="N147" s="11"/>
      <c r="O147" s="11"/>
      <c r="P147" s="11"/>
      <c r="Q147" s="11"/>
      <c r="R147" s="11"/>
    </row>
    <row r="148" spans="1:18" s="21" customFormat="1" ht="15.75" customHeight="1" thickBot="1" x14ac:dyDescent="0.3">
      <c r="A148" s="25" t="s">
        <v>136</v>
      </c>
      <c r="B148" s="26"/>
      <c r="C148" s="26"/>
      <c r="D148" s="26" t="s">
        <v>12918</v>
      </c>
      <c r="E148" s="26"/>
      <c r="F148" s="26"/>
      <c r="G148" s="530">
        <f t="shared" ref="G148:J148" si="57">SUM(G149:G149)</f>
        <v>39.19</v>
      </c>
      <c r="H148" s="530">
        <f t="shared" si="57"/>
        <v>39.19</v>
      </c>
      <c r="I148" s="530"/>
      <c r="J148" s="530">
        <f t="shared" si="57"/>
        <v>49.07</v>
      </c>
      <c r="K148" s="190">
        <f>SUM(K149:K149)</f>
        <v>11377.37</v>
      </c>
      <c r="L148" s="376"/>
      <c r="M148"/>
      <c r="N148" s="11"/>
      <c r="O148" s="11"/>
      <c r="P148" s="11"/>
      <c r="Q148" s="11"/>
      <c r="R148" s="11"/>
    </row>
    <row r="149" spans="1:18" s="21" customFormat="1" ht="26.25" thickBot="1" x14ac:dyDescent="0.3">
      <c r="A149" s="191" t="s">
        <v>137</v>
      </c>
      <c r="B149" s="184" t="s">
        <v>153</v>
      </c>
      <c r="C149" s="184">
        <v>87251</v>
      </c>
      <c r="D149" s="193" t="s">
        <v>12919</v>
      </c>
      <c r="E149" s="192" t="s">
        <v>152</v>
      </c>
      <c r="F149" s="194">
        <f>VLOOKUP(A149,MC!$A$10:'MC'!$J$2079,9,FALSE)</f>
        <v>231.85999999999996</v>
      </c>
      <c r="G149" s="195">
        <f>VLOOKUP(C149,Serviço!A155:D6559,4,FALSE)</f>
        <v>39.19</v>
      </c>
      <c r="H149" s="195">
        <f>VLOOKUP(C149,Serviço!$A$9:$D$6413,4,FALSE)</f>
        <v>39.19</v>
      </c>
      <c r="I149" s="525">
        <f>BDI!$F$29</f>
        <v>0.25219999999999998</v>
      </c>
      <c r="J149" s="523">
        <f t="shared" ref="J149" si="58">ROUND(H149*(1+I149),2)</f>
        <v>49.07</v>
      </c>
      <c r="K149" s="204">
        <f>ROUND(F149*J149,2)</f>
        <v>11377.37</v>
      </c>
      <c r="L149" s="376"/>
      <c r="M149"/>
      <c r="N149" s="11"/>
      <c r="O149" s="11"/>
      <c r="P149" s="11"/>
      <c r="Q149" s="11"/>
      <c r="R149" s="11"/>
    </row>
    <row r="150" spans="1:18" ht="16.5" thickBot="1" x14ac:dyDescent="0.3">
      <c r="A150" s="581"/>
      <c r="B150" s="582"/>
      <c r="C150" s="582"/>
      <c r="D150" s="582"/>
      <c r="E150" s="582"/>
      <c r="F150" s="582"/>
      <c r="G150" s="535"/>
      <c r="H150" s="535"/>
      <c r="I150" s="535"/>
      <c r="J150" s="535"/>
      <c r="K150" s="545"/>
      <c r="L150" s="376"/>
      <c r="M150" s="11"/>
      <c r="N150" s="11"/>
      <c r="O150" s="11"/>
      <c r="P150" s="11"/>
      <c r="Q150" s="11"/>
      <c r="R150" s="11"/>
    </row>
    <row r="151" spans="1:18" s="21" customFormat="1" ht="15.75" customHeight="1" thickBot="1" x14ac:dyDescent="0.3">
      <c r="A151" s="25" t="s">
        <v>13060</v>
      </c>
      <c r="B151" s="26"/>
      <c r="C151" s="26"/>
      <c r="D151" s="26" t="s">
        <v>183</v>
      </c>
      <c r="E151" s="26"/>
      <c r="F151" s="26"/>
      <c r="G151" s="530">
        <f t="shared" ref="G151:J151" si="59">SUM(G152:G152)</f>
        <v>6.48</v>
      </c>
      <c r="H151" s="530">
        <f t="shared" si="59"/>
        <v>6.48</v>
      </c>
      <c r="I151" s="530"/>
      <c r="J151" s="530">
        <f t="shared" si="59"/>
        <v>8.11</v>
      </c>
      <c r="K151" s="190">
        <f>SUM(K152:K152)</f>
        <v>1728.57</v>
      </c>
      <c r="L151" s="376"/>
      <c r="M151"/>
      <c r="N151" s="11"/>
      <c r="O151" s="11"/>
      <c r="P151" s="11"/>
      <c r="Q151" s="11"/>
      <c r="R151" s="11"/>
    </row>
    <row r="152" spans="1:18" s="21" customFormat="1" ht="26.25" thickBot="1" x14ac:dyDescent="0.3">
      <c r="A152" s="191" t="s">
        <v>13061</v>
      </c>
      <c r="B152" s="184" t="s">
        <v>153</v>
      </c>
      <c r="C152" s="184">
        <v>88649</v>
      </c>
      <c r="D152" s="193" t="s">
        <v>12920</v>
      </c>
      <c r="E152" s="192" t="s">
        <v>51</v>
      </c>
      <c r="F152" s="194">
        <f>VLOOKUP(A152,MC!$A$10:'MC'!$J$2079,9,FALSE)</f>
        <v>213.14000000000001</v>
      </c>
      <c r="G152" s="195">
        <f>VLOOKUP(C152,Serviço!A158:D6562,4,FALSE)</f>
        <v>6.48</v>
      </c>
      <c r="H152" s="195">
        <f>VLOOKUP(C152,Serviço!$A$9:$D$6413,4,FALSE)</f>
        <v>6.48</v>
      </c>
      <c r="I152" s="525">
        <f>BDI!$F$29</f>
        <v>0.25219999999999998</v>
      </c>
      <c r="J152" s="523">
        <f t="shared" ref="J152" si="60">ROUND(H152*(1+I152),2)</f>
        <v>8.11</v>
      </c>
      <c r="K152" s="204">
        <f>ROUND(F152*J152,2)</f>
        <v>1728.57</v>
      </c>
      <c r="L152" s="376"/>
      <c r="M152"/>
      <c r="N152" s="11"/>
      <c r="O152" s="11"/>
      <c r="P152" s="11"/>
      <c r="Q152" s="11"/>
      <c r="R152" s="11"/>
    </row>
    <row r="153" spans="1:18" ht="16.5" thickBot="1" x14ac:dyDescent="0.3">
      <c r="A153" s="581"/>
      <c r="B153" s="582"/>
      <c r="C153" s="582"/>
      <c r="D153" s="582"/>
      <c r="E153" s="582"/>
      <c r="F153" s="582"/>
      <c r="G153" s="535"/>
      <c r="H153" s="535"/>
      <c r="I153" s="535"/>
      <c r="J153" s="535"/>
      <c r="K153" s="545"/>
      <c r="L153" s="376"/>
      <c r="M153" s="11"/>
      <c r="N153" s="11"/>
      <c r="O153" s="11"/>
      <c r="P153" s="11"/>
      <c r="Q153" s="11"/>
      <c r="R153" s="11"/>
    </row>
    <row r="154" spans="1:18" s="21" customFormat="1" ht="15.75" customHeight="1" thickBot="1" x14ac:dyDescent="0.3">
      <c r="A154" s="25" t="s">
        <v>13062</v>
      </c>
      <c r="B154" s="26"/>
      <c r="C154" s="26"/>
      <c r="D154" s="26" t="s">
        <v>6807</v>
      </c>
      <c r="E154" s="26"/>
      <c r="F154" s="26"/>
      <c r="G154" s="530">
        <f t="shared" ref="G154:J154" si="61">SUM(G155:G158)</f>
        <v>545.69000000000005</v>
      </c>
      <c r="H154" s="530">
        <f t="shared" si="61"/>
        <v>545.69000000000005</v>
      </c>
      <c r="I154" s="530"/>
      <c r="J154" s="530">
        <f t="shared" si="61"/>
        <v>683.31</v>
      </c>
      <c r="K154" s="190">
        <f>SUM(K155:K158)</f>
        <v>6645.79</v>
      </c>
      <c r="L154" s="376"/>
      <c r="M154"/>
      <c r="N154" s="11"/>
      <c r="O154" s="11"/>
      <c r="P154" s="11"/>
      <c r="Q154" s="11"/>
      <c r="R154" s="11"/>
    </row>
    <row r="155" spans="1:18" s="193" customFormat="1" ht="25.5" x14ac:dyDescent="0.25">
      <c r="A155" s="411" t="s">
        <v>13063</v>
      </c>
      <c r="B155" s="184" t="s">
        <v>153</v>
      </c>
      <c r="C155" s="184">
        <v>94997</v>
      </c>
      <c r="D155" s="193" t="s">
        <v>6630</v>
      </c>
      <c r="E155" s="192" t="s">
        <v>152</v>
      </c>
      <c r="F155" s="194">
        <f>VLOOKUP(A155,MC!$A$10:'MC'!$J$2079,9,FALSE)</f>
        <v>37.729999999999997</v>
      </c>
      <c r="G155" s="195">
        <f>VLOOKUP(C155,Serviço!A162:D6566,4,FALSE)</f>
        <v>83.55</v>
      </c>
      <c r="H155" s="195">
        <f>VLOOKUP(C155,Serviço!$A$9:$D$6413,4,FALSE)</f>
        <v>83.55</v>
      </c>
      <c r="I155" s="525">
        <f>BDI!$F$29</f>
        <v>0.25219999999999998</v>
      </c>
      <c r="J155" s="523">
        <f t="shared" ref="J155:J158" si="62">ROUND(H155*(1+I155),2)</f>
        <v>104.62</v>
      </c>
      <c r="K155" s="204">
        <f>ROUND(F155*J155,2)</f>
        <v>3947.31</v>
      </c>
      <c r="L155" s="376"/>
    </row>
    <row r="156" spans="1:18" s="314" customFormat="1" x14ac:dyDescent="0.25">
      <c r="A156" s="411" t="s">
        <v>13064</v>
      </c>
      <c r="B156" s="578" t="s">
        <v>28</v>
      </c>
      <c r="C156" s="188" t="s">
        <v>6686</v>
      </c>
      <c r="D156" s="193" t="s">
        <v>6785</v>
      </c>
      <c r="E156" s="192" t="s">
        <v>152</v>
      </c>
      <c r="F156" s="194">
        <f>VLOOKUP(A156,MC!$A$10:'MC'!$J$2079,9,FALSE)</f>
        <v>5.9</v>
      </c>
      <c r="G156" s="195">
        <f>CPU!F315</f>
        <v>33.04</v>
      </c>
      <c r="H156" s="516">
        <f>CPU!F315</f>
        <v>33.04</v>
      </c>
      <c r="I156" s="525">
        <f>BDI!$F$29</f>
        <v>0.25219999999999998</v>
      </c>
      <c r="J156" s="523">
        <f t="shared" si="62"/>
        <v>41.37</v>
      </c>
      <c r="K156" s="204">
        <f t="shared" ref="K156:K158" si="63">ROUND(F156*J156,2)</f>
        <v>244.08</v>
      </c>
      <c r="L156" s="376"/>
    </row>
    <row r="157" spans="1:18" s="21" customFormat="1" ht="38.25" x14ac:dyDescent="0.25">
      <c r="A157" s="411" t="s">
        <v>13065</v>
      </c>
      <c r="B157" s="188" t="s">
        <v>153</v>
      </c>
      <c r="C157" s="188">
        <v>99837</v>
      </c>
      <c r="D157" s="193" t="s">
        <v>6797</v>
      </c>
      <c r="E157" s="192" t="s">
        <v>51</v>
      </c>
      <c r="F157" s="194">
        <f>VLOOKUP(A157,MC!$A$10:'MC'!$J$2079,9,FALSE)</f>
        <v>4.5999999999999996</v>
      </c>
      <c r="G157" s="195">
        <f>VLOOKUP(C157,Serviço!A155:D6559,4,FALSE)</f>
        <v>406.11</v>
      </c>
      <c r="H157" s="195">
        <f>VLOOKUP(C157,Serviço!$A$9:$D$6413,4,FALSE)</f>
        <v>406.11</v>
      </c>
      <c r="I157" s="525">
        <f>BDI!$F$29</f>
        <v>0.25219999999999998</v>
      </c>
      <c r="J157" s="523">
        <f t="shared" si="62"/>
        <v>508.53</v>
      </c>
      <c r="K157" s="204">
        <f t="shared" si="63"/>
        <v>2339.2399999999998</v>
      </c>
      <c r="L157" s="376"/>
      <c r="M157"/>
      <c r="N157" s="11"/>
      <c r="O157" s="11"/>
      <c r="P157" s="11"/>
      <c r="Q157" s="11"/>
      <c r="R157" s="11"/>
    </row>
    <row r="158" spans="1:18" s="21" customFormat="1" ht="15.75" thickBot="1" x14ac:dyDescent="0.3">
      <c r="A158" s="411" t="s">
        <v>13066</v>
      </c>
      <c r="B158" s="188" t="s">
        <v>153</v>
      </c>
      <c r="C158" s="188" t="s">
        <v>5669</v>
      </c>
      <c r="D158" s="193" t="s">
        <v>6798</v>
      </c>
      <c r="E158" s="192" t="s">
        <v>152</v>
      </c>
      <c r="F158" s="194">
        <f>VLOOKUP(A158,MC!$A$10:'MC'!$J$2079,9,FALSE)</f>
        <v>4</v>
      </c>
      <c r="G158" s="195">
        <f>VLOOKUP(C158,Serviço!A156:D6560,4,FALSE)</f>
        <v>22.99</v>
      </c>
      <c r="H158" s="195">
        <f>VLOOKUP(C158,Serviço!$A$9:$D$6413,4,FALSE)</f>
        <v>22.99</v>
      </c>
      <c r="I158" s="525">
        <f>BDI!$F$29</f>
        <v>0.25219999999999998</v>
      </c>
      <c r="J158" s="523">
        <f t="shared" si="62"/>
        <v>28.79</v>
      </c>
      <c r="K158" s="204">
        <f t="shared" si="63"/>
        <v>115.16</v>
      </c>
      <c r="L158" s="376"/>
      <c r="M158"/>
      <c r="N158" s="11"/>
      <c r="O158" s="11"/>
      <c r="P158" s="11"/>
      <c r="Q158" s="11"/>
      <c r="R158" s="11"/>
    </row>
    <row r="159" spans="1:18" ht="16.5" thickBot="1" x14ac:dyDescent="0.3">
      <c r="A159" s="581"/>
      <c r="B159" s="582"/>
      <c r="C159" s="582"/>
      <c r="D159" s="582"/>
      <c r="E159" s="582"/>
      <c r="F159" s="582"/>
      <c r="G159" s="535"/>
      <c r="H159" s="535"/>
      <c r="I159" s="535"/>
      <c r="J159" s="535"/>
      <c r="K159" s="545"/>
      <c r="L159" s="376"/>
      <c r="M159" s="11"/>
      <c r="N159" s="11"/>
      <c r="O159" s="11"/>
      <c r="P159" s="11"/>
      <c r="Q159" s="11"/>
      <c r="R159" s="11"/>
    </row>
    <row r="160" spans="1:18" s="21" customFormat="1" ht="15.75" customHeight="1" thickBot="1" x14ac:dyDescent="0.3">
      <c r="A160" s="25" t="s">
        <v>13067</v>
      </c>
      <c r="B160" s="26"/>
      <c r="C160" s="26"/>
      <c r="D160" s="26" t="s">
        <v>189</v>
      </c>
      <c r="E160" s="26"/>
      <c r="F160" s="26"/>
      <c r="G160" s="530">
        <f t="shared" ref="G160:J160" si="64">SUM(G161:G161)</f>
        <v>77.94</v>
      </c>
      <c r="H160" s="530">
        <f t="shared" si="64"/>
        <v>77.94</v>
      </c>
      <c r="I160" s="530"/>
      <c r="J160" s="530">
        <f t="shared" si="64"/>
        <v>97.6</v>
      </c>
      <c r="K160" s="190">
        <f>SUM(K161:K161)</f>
        <v>1346.88</v>
      </c>
      <c r="L160" s="376"/>
      <c r="M160"/>
      <c r="N160" s="11"/>
      <c r="O160" s="11"/>
      <c r="P160" s="11"/>
      <c r="Q160" s="11"/>
      <c r="R160" s="11"/>
    </row>
    <row r="161" spans="1:18" s="21" customFormat="1" ht="15.75" customHeight="1" thickBot="1" x14ac:dyDescent="0.3">
      <c r="A161" s="191" t="s">
        <v>13068</v>
      </c>
      <c r="B161" s="184" t="s">
        <v>153</v>
      </c>
      <c r="C161" s="184">
        <v>98689</v>
      </c>
      <c r="D161" s="193" t="s">
        <v>6819</v>
      </c>
      <c r="E161" s="192" t="s">
        <v>51</v>
      </c>
      <c r="F161" s="194">
        <f>VLOOKUP(A161,MC!$A$10:'MC'!$J$2079,9,FALSE)</f>
        <v>13.800000000000002</v>
      </c>
      <c r="G161" s="195">
        <f>VLOOKUP(C161,Serviço!A168:D6572,4,FALSE)</f>
        <v>77.94</v>
      </c>
      <c r="H161" s="195">
        <f>VLOOKUP(C161,Serviço!$A$9:$D$6413,4,FALSE)</f>
        <v>77.94</v>
      </c>
      <c r="I161" s="525">
        <f>BDI!$F$29</f>
        <v>0.25219999999999998</v>
      </c>
      <c r="J161" s="523">
        <f t="shared" ref="J161" si="65">ROUND(H161*(1+I161),2)</f>
        <v>97.6</v>
      </c>
      <c r="K161" s="204">
        <f t="shared" ref="K161" si="66">ROUND(F161*J161,2)</f>
        <v>1346.88</v>
      </c>
      <c r="L161" s="376"/>
      <c r="M161"/>
      <c r="N161" s="11"/>
      <c r="O161" s="11"/>
      <c r="P161" s="11"/>
      <c r="Q161" s="11"/>
      <c r="R161" s="11"/>
    </row>
    <row r="162" spans="1:18" ht="16.5" thickBot="1" x14ac:dyDescent="0.3">
      <c r="A162" s="581"/>
      <c r="B162" s="582"/>
      <c r="C162" s="582"/>
      <c r="D162" s="582"/>
      <c r="E162" s="582"/>
      <c r="F162" s="582"/>
      <c r="G162" s="535"/>
      <c r="H162" s="535"/>
      <c r="I162" s="535"/>
      <c r="J162" s="535"/>
      <c r="K162" s="545"/>
      <c r="L162" s="376"/>
      <c r="M162" s="11"/>
      <c r="N162" s="11"/>
      <c r="O162" s="11"/>
      <c r="P162" s="11"/>
      <c r="Q162" s="11"/>
      <c r="R162" s="11"/>
    </row>
    <row r="163" spans="1:18" s="21" customFormat="1" ht="15.75" customHeight="1" thickBot="1" x14ac:dyDescent="0.25">
      <c r="A163" s="529" t="s">
        <v>93</v>
      </c>
      <c r="B163" s="527"/>
      <c r="C163" s="527"/>
      <c r="D163" s="526" t="s">
        <v>184</v>
      </c>
      <c r="E163" s="527"/>
      <c r="F163" s="527"/>
      <c r="G163" s="546">
        <f t="shared" ref="G163:J163" si="67">G164+G170</f>
        <v>204.77</v>
      </c>
      <c r="H163" s="546">
        <f t="shared" si="67"/>
        <v>204.77</v>
      </c>
      <c r="I163" s="546"/>
      <c r="J163" s="546">
        <f t="shared" si="67"/>
        <v>256.40999999999997</v>
      </c>
      <c r="K163" s="547">
        <f>ROUND(K164+K170,2)</f>
        <v>38976.129999999997</v>
      </c>
      <c r="L163" s="376"/>
      <c r="M163" s="571"/>
      <c r="N163" s="11"/>
      <c r="O163" s="11"/>
      <c r="P163" s="11"/>
      <c r="Q163" s="11"/>
      <c r="R163" s="11"/>
    </row>
    <row r="164" spans="1:18" s="21" customFormat="1" ht="15.75" customHeight="1" thickBot="1" x14ac:dyDescent="0.3">
      <c r="A164" s="25" t="s">
        <v>138</v>
      </c>
      <c r="B164" s="26"/>
      <c r="C164" s="26"/>
      <c r="D164" s="26" t="s">
        <v>185</v>
      </c>
      <c r="E164" s="26"/>
      <c r="F164" s="26"/>
      <c r="G164" s="530">
        <f t="shared" ref="G164:J164" si="68">SUM(G165:G168)</f>
        <v>97.03</v>
      </c>
      <c r="H164" s="530">
        <f t="shared" si="68"/>
        <v>97.03</v>
      </c>
      <c r="I164" s="530"/>
      <c r="J164" s="530">
        <f t="shared" si="68"/>
        <v>121.5</v>
      </c>
      <c r="K164" s="190">
        <f>SUM(K165:K168)</f>
        <v>21341.3</v>
      </c>
      <c r="L164" s="376"/>
      <c r="M164"/>
      <c r="N164" s="11"/>
      <c r="O164" s="11"/>
      <c r="P164" s="11"/>
      <c r="Q164" s="11"/>
      <c r="R164" s="11"/>
    </row>
    <row r="165" spans="1:18" s="21" customFormat="1" ht="25.5" x14ac:dyDescent="0.25">
      <c r="A165" s="191" t="s">
        <v>139</v>
      </c>
      <c r="B165" s="184" t="s">
        <v>153</v>
      </c>
      <c r="C165" s="184">
        <v>87879</v>
      </c>
      <c r="D165" s="193" t="s">
        <v>6632</v>
      </c>
      <c r="E165" s="192" t="s">
        <v>152</v>
      </c>
      <c r="F165" s="194">
        <f>VLOOKUP(A165,MC!$A$10:'MC'!$J$2079,9,FALSE)</f>
        <v>478.66000000000008</v>
      </c>
      <c r="G165" s="195">
        <f>VLOOKUP(C165,Serviço!A169:D6573,4,FALSE)</f>
        <v>3.2</v>
      </c>
      <c r="H165" s="195">
        <f>VLOOKUP(C165,Serviço!$A$9:$D$6413,4,FALSE)</f>
        <v>3.2</v>
      </c>
      <c r="I165" s="525">
        <f>BDI!$F$29</f>
        <v>0.25219999999999998</v>
      </c>
      <c r="J165" s="523">
        <f t="shared" ref="J165:J168" si="69">ROUND(H165*(1+I165),2)</f>
        <v>4.01</v>
      </c>
      <c r="K165" s="204">
        <f t="shared" ref="K165:K168" si="70">ROUND(F165*J165,2)</f>
        <v>1919.43</v>
      </c>
      <c r="L165" s="376"/>
      <c r="M165"/>
      <c r="N165" s="11"/>
      <c r="O165" s="11"/>
      <c r="P165" s="11"/>
      <c r="Q165" s="11"/>
      <c r="R165" s="11"/>
    </row>
    <row r="166" spans="1:18" s="21" customFormat="1" ht="25.5" x14ac:dyDescent="0.25">
      <c r="A166" s="191" t="s">
        <v>140</v>
      </c>
      <c r="B166" s="188" t="s">
        <v>153</v>
      </c>
      <c r="C166" s="188">
        <v>87527</v>
      </c>
      <c r="D166" s="193" t="s">
        <v>6633</v>
      </c>
      <c r="E166" s="192" t="s">
        <v>152</v>
      </c>
      <c r="F166" s="194">
        <f>VLOOKUP(A166,MC!$A$10:'MC'!$J$2079,9,FALSE)</f>
        <v>140.64999999999998</v>
      </c>
      <c r="G166" s="195">
        <f>VLOOKUP(C166,Serviço!A170:D6574,4,FALSE)</f>
        <v>30.49</v>
      </c>
      <c r="H166" s="195">
        <f>VLOOKUP(C166,Serviço!$A$9:$D$6413,4,FALSE)</f>
        <v>30.49</v>
      </c>
      <c r="I166" s="525">
        <f>BDI!$F$29</f>
        <v>0.25219999999999998</v>
      </c>
      <c r="J166" s="523">
        <f t="shared" si="69"/>
        <v>38.18</v>
      </c>
      <c r="K166" s="204">
        <f t="shared" si="70"/>
        <v>5370.02</v>
      </c>
      <c r="L166" s="376"/>
      <c r="M166"/>
      <c r="N166" s="11"/>
      <c r="O166" s="11"/>
      <c r="P166" s="11"/>
      <c r="Q166" s="11"/>
      <c r="R166" s="11"/>
    </row>
    <row r="167" spans="1:18" s="21" customFormat="1" ht="25.5" x14ac:dyDescent="0.25">
      <c r="A167" s="191" t="s">
        <v>13069</v>
      </c>
      <c r="B167" s="188" t="s">
        <v>153</v>
      </c>
      <c r="C167" s="188">
        <v>87530</v>
      </c>
      <c r="D167" s="193" t="s">
        <v>6634</v>
      </c>
      <c r="E167" s="192" t="s">
        <v>152</v>
      </c>
      <c r="F167" s="194">
        <f>VLOOKUP(A167,MC!$A$10:'MC'!$J$2079,9,FALSE)</f>
        <v>338.0100000000001</v>
      </c>
      <c r="G167" s="195">
        <f>VLOOKUP(C167,Serviço!A171:D6575,4,FALSE)</f>
        <v>31.21</v>
      </c>
      <c r="H167" s="195">
        <f>VLOOKUP(C167,Serviço!$A$9:$D$6413,4,FALSE)</f>
        <v>31.21</v>
      </c>
      <c r="I167" s="525">
        <f>BDI!$F$29</f>
        <v>0.25219999999999998</v>
      </c>
      <c r="J167" s="523">
        <f t="shared" si="69"/>
        <v>39.08</v>
      </c>
      <c r="K167" s="204">
        <f t="shared" si="70"/>
        <v>13209.43</v>
      </c>
      <c r="L167" s="376"/>
      <c r="M167"/>
      <c r="N167" s="11"/>
      <c r="O167" s="11"/>
      <c r="P167" s="11"/>
      <c r="Q167" s="11"/>
      <c r="R167" s="11"/>
    </row>
    <row r="168" spans="1:18" s="21" customFormat="1" ht="15.75" thickBot="1" x14ac:dyDescent="0.3">
      <c r="A168" s="191" t="s">
        <v>13070</v>
      </c>
      <c r="B168" s="188" t="s">
        <v>153</v>
      </c>
      <c r="C168" s="188">
        <v>98561</v>
      </c>
      <c r="D168" s="193" t="s">
        <v>6906</v>
      </c>
      <c r="E168" s="192" t="s">
        <v>152</v>
      </c>
      <c r="F168" s="194">
        <f>VLOOKUP(A168,MC!$A$10:'MC'!$J$2079,9,FALSE)</f>
        <v>20.94</v>
      </c>
      <c r="G168" s="195">
        <f>VLOOKUP(C168,Serviço!A172:D6576,4,FALSE)</f>
        <v>32.130000000000003</v>
      </c>
      <c r="H168" s="195">
        <f>VLOOKUP(C168,Serviço!$A$9:$D$6413,4,FALSE)</f>
        <v>32.130000000000003</v>
      </c>
      <c r="I168" s="525">
        <f>BDI!$F$29</f>
        <v>0.25219999999999998</v>
      </c>
      <c r="J168" s="523">
        <f t="shared" si="69"/>
        <v>40.229999999999997</v>
      </c>
      <c r="K168" s="204">
        <f t="shared" si="70"/>
        <v>842.42</v>
      </c>
      <c r="L168" s="376"/>
      <c r="M168"/>
      <c r="N168" s="11"/>
      <c r="O168" s="11"/>
      <c r="P168" s="11"/>
      <c r="Q168" s="11"/>
      <c r="R168" s="11"/>
    </row>
    <row r="169" spans="1:18" ht="16.5" thickBot="1" x14ac:dyDescent="0.3">
      <c r="A169" s="581"/>
      <c r="B169" s="582"/>
      <c r="C169" s="582"/>
      <c r="D169" s="582"/>
      <c r="E169" s="582"/>
      <c r="F169" s="582"/>
      <c r="G169" s="535"/>
      <c r="H169" s="535"/>
      <c r="I169" s="535"/>
      <c r="J169" s="535"/>
      <c r="K169" s="545"/>
      <c r="L169" s="376"/>
      <c r="M169" s="11"/>
      <c r="N169" s="11"/>
      <c r="O169" s="11"/>
      <c r="P169" s="11"/>
      <c r="Q169" s="11"/>
      <c r="R169" s="11"/>
    </row>
    <row r="170" spans="1:18" s="21" customFormat="1" ht="15.75" customHeight="1" thickBot="1" x14ac:dyDescent="0.3">
      <c r="A170" s="25" t="s">
        <v>141</v>
      </c>
      <c r="B170" s="26"/>
      <c r="C170" s="26"/>
      <c r="D170" s="26" t="s">
        <v>186</v>
      </c>
      <c r="E170" s="26"/>
      <c r="F170" s="26"/>
      <c r="G170" s="530">
        <f t="shared" ref="G170:J170" si="71">SUM(G171:G172)</f>
        <v>107.74000000000001</v>
      </c>
      <c r="H170" s="530">
        <f t="shared" si="71"/>
        <v>107.74000000000001</v>
      </c>
      <c r="I170" s="530"/>
      <c r="J170" s="530">
        <f t="shared" si="71"/>
        <v>134.91</v>
      </c>
      <c r="K170" s="190">
        <f>SUM(K171:K172)</f>
        <v>17634.830000000002</v>
      </c>
      <c r="L170" s="376"/>
      <c r="M170"/>
      <c r="N170" s="11"/>
      <c r="O170" s="11"/>
      <c r="P170" s="11"/>
      <c r="Q170" s="11"/>
      <c r="R170" s="11"/>
    </row>
    <row r="171" spans="1:18" s="21" customFormat="1" ht="25.5" x14ac:dyDescent="0.25">
      <c r="A171" s="191" t="s">
        <v>142</v>
      </c>
      <c r="B171" s="184" t="s">
        <v>153</v>
      </c>
      <c r="C171" s="184">
        <v>87268</v>
      </c>
      <c r="D171" s="193" t="s">
        <v>12838</v>
      </c>
      <c r="E171" s="192" t="s">
        <v>152</v>
      </c>
      <c r="F171" s="194">
        <f>VLOOKUP(A171,MC!$A$10:'MC'!$J$2079,9,FALSE)</f>
        <v>140.64999999999998</v>
      </c>
      <c r="G171" s="195">
        <f>VLOOKUP(C171,Serviço!A175:D6579,4,FALSE)</f>
        <v>54.17</v>
      </c>
      <c r="H171" s="195">
        <f>VLOOKUP(C171,Serviço!$A$9:$D$6413,4,FALSE)</f>
        <v>54.17</v>
      </c>
      <c r="I171" s="525">
        <f>BDI!$F$29</f>
        <v>0.25219999999999998</v>
      </c>
      <c r="J171" s="523">
        <f t="shared" ref="J171:J172" si="72">ROUND(H171*(1+I171),2)</f>
        <v>67.83</v>
      </c>
      <c r="K171" s="204">
        <f t="shared" ref="K171:K172" si="73">ROUND(F171*J171,2)</f>
        <v>9540.2900000000009</v>
      </c>
      <c r="L171" s="376"/>
      <c r="M171"/>
      <c r="N171" s="11"/>
      <c r="O171" s="11"/>
      <c r="P171" s="11"/>
      <c r="Q171" s="11"/>
      <c r="R171" s="11"/>
    </row>
    <row r="172" spans="1:18" s="21" customFormat="1" ht="26.25" thickBot="1" x14ac:dyDescent="0.3">
      <c r="A172" s="191" t="s">
        <v>12991</v>
      </c>
      <c r="B172" s="578" t="s">
        <v>28</v>
      </c>
      <c r="C172" s="188" t="s">
        <v>7027</v>
      </c>
      <c r="D172" s="193" t="s">
        <v>12839</v>
      </c>
      <c r="E172" s="192" t="s">
        <v>152</v>
      </c>
      <c r="F172" s="194">
        <f>VLOOKUP(A172,MC!$A$10:'MC'!$J$2079,9,FALSE)</f>
        <v>120.66999999999999</v>
      </c>
      <c r="G172" s="195">
        <f>CPU!F921</f>
        <v>53.57</v>
      </c>
      <c r="H172" s="516">
        <f>CPU!F921</f>
        <v>53.57</v>
      </c>
      <c r="I172" s="525">
        <f>BDI!$F$29</f>
        <v>0.25219999999999998</v>
      </c>
      <c r="J172" s="523">
        <f t="shared" si="72"/>
        <v>67.08</v>
      </c>
      <c r="K172" s="204">
        <f t="shared" si="73"/>
        <v>8094.54</v>
      </c>
      <c r="L172" s="376"/>
      <c r="M172"/>
      <c r="N172" s="11"/>
      <c r="O172" s="11"/>
      <c r="P172" s="11"/>
      <c r="Q172" s="11"/>
      <c r="R172" s="11"/>
    </row>
    <row r="173" spans="1:18" ht="16.5" thickBot="1" x14ac:dyDescent="0.3">
      <c r="A173" s="581"/>
      <c r="B173" s="582"/>
      <c r="C173" s="582"/>
      <c r="D173" s="582"/>
      <c r="E173" s="582"/>
      <c r="F173" s="582"/>
      <c r="G173" s="535"/>
      <c r="H173" s="535"/>
      <c r="I173" s="535"/>
      <c r="J173" s="535"/>
      <c r="K173" s="545"/>
      <c r="L173" s="376"/>
      <c r="M173" s="11"/>
      <c r="N173" s="11"/>
      <c r="O173" s="11"/>
      <c r="P173" s="11"/>
      <c r="Q173" s="11"/>
      <c r="R173" s="11"/>
    </row>
    <row r="174" spans="1:18" s="21" customFormat="1" ht="15.75" customHeight="1" thickBot="1" x14ac:dyDescent="0.25">
      <c r="A174" s="529" t="s">
        <v>94</v>
      </c>
      <c r="B174" s="527"/>
      <c r="C174" s="527"/>
      <c r="D174" s="526" t="s">
        <v>143</v>
      </c>
      <c r="E174" s="527"/>
      <c r="F174" s="527"/>
      <c r="G174" s="546">
        <f t="shared" ref="G174:J174" si="74">G175+G179+G184</f>
        <v>1018.3199999999999</v>
      </c>
      <c r="H174" s="546">
        <f t="shared" si="74"/>
        <v>1018.3199999999999</v>
      </c>
      <c r="I174" s="546"/>
      <c r="J174" s="546">
        <f t="shared" si="74"/>
        <v>1275.1399999999999</v>
      </c>
      <c r="K174" s="547">
        <f>ROUND(K175+K179+K184,2)</f>
        <v>28186.84</v>
      </c>
      <c r="L174" s="376"/>
      <c r="M174" s="571"/>
      <c r="N174" s="11"/>
      <c r="O174" s="11"/>
      <c r="P174" s="11"/>
      <c r="Q174" s="11"/>
      <c r="R174" s="11"/>
    </row>
    <row r="175" spans="1:18" s="21" customFormat="1" ht="15.75" customHeight="1" thickBot="1" x14ac:dyDescent="0.3">
      <c r="A175" s="25" t="s">
        <v>144</v>
      </c>
      <c r="B175" s="26"/>
      <c r="C175" s="26"/>
      <c r="D175" s="26" t="s">
        <v>187</v>
      </c>
      <c r="E175" s="26"/>
      <c r="F175" s="26"/>
      <c r="G175" s="530">
        <f t="shared" ref="G175:J175" si="75">SUM(G176:G177)</f>
        <v>583.16</v>
      </c>
      <c r="H175" s="530">
        <f t="shared" si="75"/>
        <v>583.16</v>
      </c>
      <c r="I175" s="530"/>
      <c r="J175" s="530">
        <f t="shared" si="75"/>
        <v>730.24</v>
      </c>
      <c r="K175" s="190">
        <f>SUM(K176:K177)</f>
        <v>12837.62</v>
      </c>
      <c r="L175" s="376"/>
      <c r="M175"/>
      <c r="N175" s="11"/>
      <c r="O175" s="11"/>
      <c r="P175" s="11"/>
      <c r="Q175" s="11"/>
      <c r="R175" s="11"/>
    </row>
    <row r="176" spans="1:18" s="21" customFormat="1" ht="15.75" customHeight="1" x14ac:dyDescent="0.25">
      <c r="A176" s="191" t="s">
        <v>145</v>
      </c>
      <c r="B176" s="577" t="s">
        <v>28</v>
      </c>
      <c r="C176" s="184" t="s">
        <v>6638</v>
      </c>
      <c r="D176" s="193" t="s">
        <v>6862</v>
      </c>
      <c r="E176" s="192" t="s">
        <v>152</v>
      </c>
      <c r="F176" s="194">
        <f>VLOOKUP(A176,MC!$A$10:'MC'!$J$2079,9,FALSE)</f>
        <v>34.199999999999996</v>
      </c>
      <c r="G176" s="195">
        <f>CPU!F200</f>
        <v>291.58</v>
      </c>
      <c r="H176" s="195">
        <f>CPU!F200</f>
        <v>291.58</v>
      </c>
      <c r="I176" s="525">
        <f>BDI!$F$29</f>
        <v>0.25219999999999998</v>
      </c>
      <c r="J176" s="523">
        <f t="shared" ref="J176:J177" si="76">ROUND(H176*(1+I176),2)</f>
        <v>365.12</v>
      </c>
      <c r="K176" s="204">
        <f>ROUND(F176*J176,2)</f>
        <v>12487.1</v>
      </c>
      <c r="L176" s="376"/>
      <c r="M176"/>
      <c r="N176" s="11"/>
      <c r="O176" s="11"/>
      <c r="P176" s="11"/>
      <c r="Q176" s="11"/>
      <c r="R176" s="11"/>
    </row>
    <row r="177" spans="1:18" s="21" customFormat="1" ht="15.75" customHeight="1" thickBot="1" x14ac:dyDescent="0.3">
      <c r="A177" s="191" t="s">
        <v>146</v>
      </c>
      <c r="B177" s="578" t="s">
        <v>28</v>
      </c>
      <c r="C177" s="188" t="s">
        <v>6638</v>
      </c>
      <c r="D177" s="193" t="s">
        <v>6863</v>
      </c>
      <c r="E177" s="192" t="s">
        <v>152</v>
      </c>
      <c r="F177" s="194">
        <f>VLOOKUP(A177,MC!$A$10:'MC'!$J$2079,9,FALSE)</f>
        <v>0.96</v>
      </c>
      <c r="G177" s="195">
        <f>CPU!F200</f>
        <v>291.58</v>
      </c>
      <c r="H177" s="516">
        <f>CPU!F200</f>
        <v>291.58</v>
      </c>
      <c r="I177" s="525">
        <f>BDI!$F$29</f>
        <v>0.25219999999999998</v>
      </c>
      <c r="J177" s="523">
        <f t="shared" si="76"/>
        <v>365.12</v>
      </c>
      <c r="K177" s="204">
        <f>ROUND(F177*J177,2)</f>
        <v>350.52</v>
      </c>
      <c r="L177" s="376"/>
      <c r="M177"/>
      <c r="N177" s="11"/>
      <c r="O177" s="11"/>
      <c r="P177" s="11"/>
      <c r="Q177" s="11"/>
      <c r="R177" s="11"/>
    </row>
    <row r="178" spans="1:18" ht="16.5" thickBot="1" x14ac:dyDescent="0.3">
      <c r="A178" s="581" t="s">
        <v>146</v>
      </c>
      <c r="B178" s="582"/>
      <c r="C178" s="582"/>
      <c r="D178" s="582"/>
      <c r="E178" s="582"/>
      <c r="F178" s="582"/>
      <c r="G178" s="535"/>
      <c r="H178" s="535"/>
      <c r="I178" s="535"/>
      <c r="J178" s="535"/>
      <c r="K178" s="545"/>
      <c r="L178" s="376"/>
      <c r="M178" s="11"/>
      <c r="N178" s="11"/>
      <c r="O178" s="11"/>
      <c r="P178" s="11"/>
      <c r="Q178" s="11"/>
      <c r="R178" s="11"/>
    </row>
    <row r="179" spans="1:18" s="21" customFormat="1" ht="15.75" customHeight="1" thickBot="1" x14ac:dyDescent="0.3">
      <c r="A179" s="25" t="s">
        <v>13071</v>
      </c>
      <c r="B179" s="26"/>
      <c r="C179" s="26"/>
      <c r="D179" s="26" t="s">
        <v>188</v>
      </c>
      <c r="E179" s="26"/>
      <c r="F179" s="26"/>
      <c r="G179" s="530">
        <f t="shared" ref="G179:J179" si="77">SUM(G180:G180)</f>
        <v>298.70999999999998</v>
      </c>
      <c r="H179" s="530">
        <f t="shared" si="77"/>
        <v>298.70999999999998</v>
      </c>
      <c r="I179" s="530"/>
      <c r="J179" s="530">
        <f t="shared" si="77"/>
        <v>374.04</v>
      </c>
      <c r="K179" s="190">
        <f>SUM(K180:K182)</f>
        <v>12613</v>
      </c>
      <c r="L179" s="376"/>
      <c r="M179"/>
      <c r="N179" s="11"/>
      <c r="O179" s="11"/>
      <c r="P179" s="11"/>
      <c r="Q179" s="11"/>
      <c r="R179" s="11"/>
    </row>
    <row r="180" spans="1:18" s="21" customFormat="1" ht="26.45" customHeight="1" x14ac:dyDescent="0.25">
      <c r="A180" s="191" t="s">
        <v>13072</v>
      </c>
      <c r="B180" s="577" t="s">
        <v>28</v>
      </c>
      <c r="C180" s="184" t="s">
        <v>6693</v>
      </c>
      <c r="D180" s="193" t="s">
        <v>6876</v>
      </c>
      <c r="E180" s="192" t="s">
        <v>152</v>
      </c>
      <c r="F180" s="287">
        <f>VLOOKUP(A180,MC!$A$10:'MC'!$J$2079,9,FALSE)</f>
        <v>4.8</v>
      </c>
      <c r="G180" s="195">
        <f>CPU!F343</f>
        <v>298.70999999999998</v>
      </c>
      <c r="H180" s="516">
        <f>CPU!F343</f>
        <v>298.70999999999998</v>
      </c>
      <c r="I180" s="525">
        <f>BDI!$F$29</f>
        <v>0.25219999999999998</v>
      </c>
      <c r="J180" s="523">
        <f t="shared" ref="J180" si="78">ROUND(H180*(1+I180),2)</f>
        <v>374.04</v>
      </c>
      <c r="K180" s="204">
        <f>ROUND(F180*J180,2)</f>
        <v>1795.39</v>
      </c>
      <c r="L180" s="376"/>
      <c r="M180"/>
      <c r="N180" s="11"/>
      <c r="O180" s="11"/>
      <c r="P180" s="11"/>
      <c r="Q180" s="11"/>
      <c r="R180" s="11"/>
    </row>
    <row r="181" spans="1:18" s="21" customFormat="1" ht="26.45" customHeight="1" x14ac:dyDescent="0.25">
      <c r="A181" s="191" t="s">
        <v>13073</v>
      </c>
      <c r="B181" s="578" t="s">
        <v>28</v>
      </c>
      <c r="C181" s="188" t="s">
        <v>12995</v>
      </c>
      <c r="D181" s="193" t="s">
        <v>12992</v>
      </c>
      <c r="E181" s="192" t="s">
        <v>152</v>
      </c>
      <c r="F181" s="287">
        <f>VLOOKUP(A181,MC!$A$10:'MC'!$J$2079,9,FALSE)</f>
        <v>4.2</v>
      </c>
      <c r="G181" s="195">
        <f>CPU!F1342</f>
        <v>506.06</v>
      </c>
      <c r="H181" s="516">
        <f>CPU!F1342</f>
        <v>506.06</v>
      </c>
      <c r="I181" s="525">
        <f>BDI!$F$29</f>
        <v>0.25219999999999998</v>
      </c>
      <c r="J181" s="523">
        <f t="shared" ref="J181" si="79">ROUND(H181*(1+I181),2)</f>
        <v>633.69000000000005</v>
      </c>
      <c r="K181" s="204">
        <f>ROUND(F181*J181,2)</f>
        <v>2661.5</v>
      </c>
      <c r="L181" s="376"/>
      <c r="M181"/>
      <c r="N181" s="11"/>
      <c r="O181" s="11"/>
      <c r="P181" s="11"/>
      <c r="Q181" s="11"/>
      <c r="R181" s="11"/>
    </row>
    <row r="182" spans="1:18" s="21" customFormat="1" ht="26.45" customHeight="1" thickBot="1" x14ac:dyDescent="0.3">
      <c r="A182" s="191" t="s">
        <v>13074</v>
      </c>
      <c r="B182" s="578" t="s">
        <v>28</v>
      </c>
      <c r="C182" s="188" t="s">
        <v>13001</v>
      </c>
      <c r="D182" s="193" t="s">
        <v>13005</v>
      </c>
      <c r="E182" s="192" t="s">
        <v>152</v>
      </c>
      <c r="F182" s="287">
        <f>MC!I1132</f>
        <v>7.5600000000000005</v>
      </c>
      <c r="G182" s="195">
        <f>CPU!F1368</f>
        <v>861.56</v>
      </c>
      <c r="H182" s="516">
        <f>CPU!F1368</f>
        <v>861.56</v>
      </c>
      <c r="I182" s="525">
        <f>BDI!$F$29</f>
        <v>0.25219999999999998</v>
      </c>
      <c r="J182" s="523">
        <f t="shared" ref="J182" si="80">ROUND(H182*(1+I182),2)</f>
        <v>1078.8499999999999</v>
      </c>
      <c r="K182" s="204">
        <f>ROUND(F182*J182,2)</f>
        <v>8156.11</v>
      </c>
      <c r="L182" s="376"/>
      <c r="M182"/>
      <c r="N182" s="11"/>
      <c r="O182" s="11"/>
      <c r="P182" s="11"/>
      <c r="Q182" s="11"/>
      <c r="R182" s="11"/>
    </row>
    <row r="183" spans="1:18" ht="16.5" thickBot="1" x14ac:dyDescent="0.3">
      <c r="A183" s="581"/>
      <c r="B183" s="582"/>
      <c r="C183" s="582"/>
      <c r="D183" s="582"/>
      <c r="E183" s="582"/>
      <c r="F183" s="582"/>
      <c r="G183" s="535"/>
      <c r="H183" s="535"/>
      <c r="I183" s="535"/>
      <c r="J183" s="535"/>
      <c r="K183" s="545"/>
      <c r="L183" s="376"/>
      <c r="M183" s="11"/>
      <c r="N183" s="11"/>
      <c r="O183" s="11"/>
      <c r="P183" s="11"/>
      <c r="Q183" s="11"/>
      <c r="R183" s="11"/>
    </row>
    <row r="184" spans="1:18" s="21" customFormat="1" ht="15.75" customHeight="1" thickBot="1" x14ac:dyDescent="0.3">
      <c r="A184" s="25" t="s">
        <v>13075</v>
      </c>
      <c r="B184" s="26"/>
      <c r="C184" s="26"/>
      <c r="D184" s="26" t="s">
        <v>190</v>
      </c>
      <c r="E184" s="26"/>
      <c r="F184" s="26"/>
      <c r="G184" s="530">
        <f t="shared" ref="G184:J184" si="81">SUM(G185:G189)</f>
        <v>136.44999999999999</v>
      </c>
      <c r="H184" s="530">
        <f t="shared" si="81"/>
        <v>136.44999999999999</v>
      </c>
      <c r="I184" s="530"/>
      <c r="J184" s="530">
        <f t="shared" si="81"/>
        <v>170.85999999999999</v>
      </c>
      <c r="K184" s="190">
        <f>SUM(K185:K189)</f>
        <v>2736.2200000000003</v>
      </c>
      <c r="L184" s="376"/>
      <c r="M184"/>
      <c r="N184" s="11"/>
      <c r="O184" s="11"/>
      <c r="P184" s="11"/>
      <c r="Q184" s="11"/>
      <c r="R184" s="11"/>
    </row>
    <row r="185" spans="1:18" s="21" customFormat="1" ht="15.75" customHeight="1" x14ac:dyDescent="0.25">
      <c r="A185" s="191" t="s">
        <v>13076</v>
      </c>
      <c r="B185" s="184" t="s">
        <v>153</v>
      </c>
      <c r="C185" s="184">
        <v>93182</v>
      </c>
      <c r="D185" s="193" t="s">
        <v>12887</v>
      </c>
      <c r="E185" s="192" t="s">
        <v>51</v>
      </c>
      <c r="F185" s="194">
        <f>VLOOKUP(A185,MC!$A$10:'MC'!$J$2079,9,FALSE)</f>
        <v>40.9</v>
      </c>
      <c r="G185" s="195">
        <f>VLOOKUP(C185,Serviço!A199:D6603,4,FALSE)</f>
        <v>23.81</v>
      </c>
      <c r="H185" s="195">
        <f>VLOOKUP(C185,Serviço!$A$9:$D$6413,4,FALSE)</f>
        <v>23.81</v>
      </c>
      <c r="I185" s="525">
        <f>BDI!$F$29</f>
        <v>0.25219999999999998</v>
      </c>
      <c r="J185" s="523">
        <f t="shared" ref="J185:J189" si="82">ROUND(H185*(1+I185),2)</f>
        <v>29.81</v>
      </c>
      <c r="K185" s="204">
        <f>ROUND(F185*J185,2)</f>
        <v>1219.23</v>
      </c>
      <c r="L185" s="376"/>
      <c r="M185"/>
      <c r="N185" s="11"/>
      <c r="O185" s="11"/>
      <c r="P185" s="11"/>
      <c r="Q185" s="11"/>
      <c r="R185" s="11"/>
    </row>
    <row r="186" spans="1:18" s="21" customFormat="1" ht="15.75" customHeight="1" x14ac:dyDescent="0.25">
      <c r="A186" s="191" t="s">
        <v>13077</v>
      </c>
      <c r="B186" s="188" t="s">
        <v>153</v>
      </c>
      <c r="C186" s="188">
        <v>93183</v>
      </c>
      <c r="D186" s="193" t="s">
        <v>12888</v>
      </c>
      <c r="E186" s="192" t="s">
        <v>51</v>
      </c>
      <c r="F186" s="194">
        <f>VLOOKUP(A186,MC!$A$10:'MC'!$J$2079,9,FALSE)</f>
        <v>2.8</v>
      </c>
      <c r="G186" s="195">
        <f>VLOOKUP(C186,Serviço!A200:D6604,4,FALSE)</f>
        <v>30.91</v>
      </c>
      <c r="H186" s="195">
        <f>VLOOKUP(C186,Serviço!$A$9:$D$6413,4,FALSE)</f>
        <v>30.91</v>
      </c>
      <c r="I186" s="525">
        <f>BDI!$F$29</f>
        <v>0.25219999999999998</v>
      </c>
      <c r="J186" s="523">
        <f t="shared" si="82"/>
        <v>38.71</v>
      </c>
      <c r="K186" s="204">
        <f t="shared" ref="K186:K189" si="83">ROUND(F186*J186,2)</f>
        <v>108.39</v>
      </c>
      <c r="L186" s="376"/>
      <c r="M186"/>
      <c r="N186" s="11"/>
      <c r="O186" s="11"/>
      <c r="P186" s="11"/>
      <c r="Q186" s="11"/>
      <c r="R186" s="11"/>
    </row>
    <row r="187" spans="1:18" s="21" customFormat="1" ht="15.75" customHeight="1" x14ac:dyDescent="0.25">
      <c r="A187" s="191" t="s">
        <v>13078</v>
      </c>
      <c r="B187" s="188" t="s">
        <v>153</v>
      </c>
      <c r="C187" s="188">
        <v>93185</v>
      </c>
      <c r="D187" s="193" t="s">
        <v>12889</v>
      </c>
      <c r="E187" s="192" t="s">
        <v>51</v>
      </c>
      <c r="F187" s="194">
        <f>VLOOKUP(A187,MC!$A$10:'MC'!$J$2079,9,FALSE)</f>
        <v>2.8</v>
      </c>
      <c r="G187" s="195">
        <f>VLOOKUP(C187,Serviço!A202:D6606,4,FALSE)</f>
        <v>30.46</v>
      </c>
      <c r="H187" s="195">
        <f>VLOOKUP(C187,Serviço!$A$9:$D$6413,4,FALSE)</f>
        <v>30.46</v>
      </c>
      <c r="I187" s="525">
        <f>BDI!$F$29</f>
        <v>0.25219999999999998</v>
      </c>
      <c r="J187" s="523">
        <f t="shared" si="82"/>
        <v>38.14</v>
      </c>
      <c r="K187" s="204">
        <f t="shared" si="83"/>
        <v>106.79</v>
      </c>
      <c r="L187" s="376"/>
      <c r="M187"/>
      <c r="N187" s="11"/>
      <c r="O187" s="11"/>
      <c r="P187" s="11"/>
      <c r="Q187" s="11"/>
      <c r="R187" s="11"/>
    </row>
    <row r="188" spans="1:18" s="21" customFormat="1" ht="15.75" customHeight="1" x14ac:dyDescent="0.25">
      <c r="A188" s="191" t="s">
        <v>13079</v>
      </c>
      <c r="B188" s="188" t="s">
        <v>153</v>
      </c>
      <c r="C188" s="188">
        <v>93194</v>
      </c>
      <c r="D188" s="193" t="s">
        <v>12890</v>
      </c>
      <c r="E188" s="192" t="s">
        <v>51</v>
      </c>
      <c r="F188" s="194">
        <f>VLOOKUP(A188,MC!$A$10:'MC'!$J$2079,9,FALSE)</f>
        <v>40.9</v>
      </c>
      <c r="G188" s="195">
        <f>VLOOKUP(C188,Serviço!A203:D6607,4,FALSE)</f>
        <v>23.52</v>
      </c>
      <c r="H188" s="195">
        <f>VLOOKUP(C188,Serviço!$A$9:$D$6413,4,FALSE)</f>
        <v>23.52</v>
      </c>
      <c r="I188" s="525">
        <f>BDI!$F$29</f>
        <v>0.25219999999999998</v>
      </c>
      <c r="J188" s="523">
        <f t="shared" si="82"/>
        <v>29.45</v>
      </c>
      <c r="K188" s="204">
        <f t="shared" si="83"/>
        <v>1204.51</v>
      </c>
      <c r="L188" s="376"/>
      <c r="M188"/>
      <c r="N188" s="11"/>
      <c r="O188" s="11"/>
      <c r="P188" s="11"/>
      <c r="Q188" s="11"/>
      <c r="R188" s="11"/>
    </row>
    <row r="189" spans="1:18" s="21" customFormat="1" ht="15.75" customHeight="1" thickBot="1" x14ac:dyDescent="0.3">
      <c r="A189" s="191" t="s">
        <v>13080</v>
      </c>
      <c r="B189" s="188" t="s">
        <v>153</v>
      </c>
      <c r="C189" s="188">
        <v>93195</v>
      </c>
      <c r="D189" s="193" t="s">
        <v>12891</v>
      </c>
      <c r="E189" s="192" t="s">
        <v>51</v>
      </c>
      <c r="F189" s="194">
        <f>VLOOKUP(A189,MC!$A$10:'MC'!$J$2079,9,FALSE)</f>
        <v>2.8</v>
      </c>
      <c r="G189" s="195">
        <f>VLOOKUP(C189,Serviço!A204:D6608,4,FALSE)</f>
        <v>27.75</v>
      </c>
      <c r="H189" s="195">
        <f>VLOOKUP(C189,Serviço!$A$9:$D$6413,4,FALSE)</f>
        <v>27.75</v>
      </c>
      <c r="I189" s="525">
        <f>BDI!$F$29</f>
        <v>0.25219999999999998</v>
      </c>
      <c r="J189" s="523">
        <f t="shared" si="82"/>
        <v>34.75</v>
      </c>
      <c r="K189" s="204">
        <f t="shared" si="83"/>
        <v>97.3</v>
      </c>
      <c r="L189" s="376"/>
      <c r="M189"/>
      <c r="N189" s="11"/>
      <c r="O189" s="11"/>
      <c r="P189" s="11"/>
      <c r="Q189" s="11"/>
      <c r="R189" s="11"/>
    </row>
    <row r="190" spans="1:18" ht="16.5" thickBot="1" x14ac:dyDescent="0.3">
      <c r="A190" s="581"/>
      <c r="B190" s="582"/>
      <c r="C190" s="582"/>
      <c r="D190" s="582"/>
      <c r="E190" s="582"/>
      <c r="F190" s="582"/>
      <c r="G190" s="535"/>
      <c r="H190" s="535"/>
      <c r="I190" s="535"/>
      <c r="J190" s="535"/>
      <c r="K190" s="545"/>
      <c r="L190" s="376"/>
      <c r="M190" s="11"/>
      <c r="N190" s="11"/>
      <c r="O190" s="11"/>
      <c r="P190" s="11"/>
      <c r="Q190" s="11"/>
      <c r="R190" s="11"/>
    </row>
    <row r="191" spans="1:18" s="21" customFormat="1" ht="15.75" customHeight="1" thickTop="1" thickBot="1" x14ac:dyDescent="0.3">
      <c r="A191" s="529" t="s">
        <v>95</v>
      </c>
      <c r="B191" s="527"/>
      <c r="C191" s="527"/>
      <c r="D191" s="526" t="s">
        <v>150</v>
      </c>
      <c r="E191" s="527"/>
      <c r="F191" s="527"/>
      <c r="G191" s="546">
        <f t="shared" ref="G191:J191" si="84">G192</f>
        <v>43.120000000000005</v>
      </c>
      <c r="H191" s="546">
        <f t="shared" si="84"/>
        <v>43.120000000000005</v>
      </c>
      <c r="I191" s="546"/>
      <c r="J191" s="546">
        <f t="shared" si="84"/>
        <v>53.99</v>
      </c>
      <c r="K191" s="547">
        <f>K192</f>
        <v>14789.340000000002</v>
      </c>
      <c r="L191" s="376"/>
      <c r="M191" s="575"/>
      <c r="N191" s="576"/>
      <c r="O191" s="11"/>
      <c r="P191" s="11"/>
      <c r="Q191" s="11"/>
      <c r="R191" s="11"/>
    </row>
    <row r="192" spans="1:18" s="21" customFormat="1" ht="15.75" customHeight="1" thickBot="1" x14ac:dyDescent="0.3">
      <c r="A192" s="25" t="s">
        <v>147</v>
      </c>
      <c r="B192" s="26"/>
      <c r="C192" s="26"/>
      <c r="D192" s="26" t="s">
        <v>123</v>
      </c>
      <c r="E192" s="26"/>
      <c r="F192" s="26"/>
      <c r="G192" s="530">
        <f t="shared" ref="G192:J192" si="85">SUM(G193:G196)</f>
        <v>43.120000000000005</v>
      </c>
      <c r="H192" s="530">
        <f t="shared" si="85"/>
        <v>43.120000000000005</v>
      </c>
      <c r="I192" s="530"/>
      <c r="J192" s="530">
        <f t="shared" si="85"/>
        <v>53.99</v>
      </c>
      <c r="K192" s="190">
        <f>SUM(K193:K196)</f>
        <v>14789.340000000002</v>
      </c>
      <c r="L192" s="376"/>
      <c r="M192"/>
      <c r="N192" s="11"/>
      <c r="O192" s="11"/>
      <c r="P192" s="11"/>
      <c r="Q192" s="11"/>
      <c r="R192" s="11"/>
    </row>
    <row r="193" spans="1:18" s="21" customFormat="1" ht="15.75" customHeight="1" x14ac:dyDescent="0.25">
      <c r="A193" s="191" t="s">
        <v>148</v>
      </c>
      <c r="B193" s="184" t="s">
        <v>153</v>
      </c>
      <c r="C193" s="184">
        <v>88415</v>
      </c>
      <c r="D193" s="193" t="s">
        <v>6656</v>
      </c>
      <c r="E193" s="192" t="s">
        <v>152</v>
      </c>
      <c r="F193" s="194">
        <f>VLOOKUP(A193,MC!$A$10:'MC'!$J$2079,9,FALSE)</f>
        <v>527.63000000000011</v>
      </c>
      <c r="G193" s="195">
        <f>VLOOKUP(C193,Serviço!A208:D6612,4,FALSE)</f>
        <v>2.04</v>
      </c>
      <c r="H193" s="195">
        <f>VLOOKUP(C193,Serviço!$A$9:$D$6413,4,FALSE)</f>
        <v>2.04</v>
      </c>
      <c r="I193" s="525">
        <f>BDI!$F$29</f>
        <v>0.25219999999999998</v>
      </c>
      <c r="J193" s="523">
        <f t="shared" ref="J193:J196" si="86">ROUND(H193*(1+I193),2)</f>
        <v>2.5499999999999998</v>
      </c>
      <c r="K193" s="204">
        <f>ROUND(F193*J193,2)</f>
        <v>1345.46</v>
      </c>
      <c r="L193" s="376"/>
      <c r="M193"/>
      <c r="N193" s="11"/>
      <c r="O193" s="11"/>
      <c r="P193" s="11"/>
      <c r="Q193" s="11"/>
      <c r="R193" s="11"/>
    </row>
    <row r="194" spans="1:18" s="21" customFormat="1" ht="15.75" customHeight="1" x14ac:dyDescent="0.25">
      <c r="A194" s="191" t="s">
        <v>149</v>
      </c>
      <c r="B194" s="188" t="s">
        <v>153</v>
      </c>
      <c r="C194" s="303">
        <v>88495</v>
      </c>
      <c r="D194" s="193" t="s">
        <v>6757</v>
      </c>
      <c r="E194" s="192" t="s">
        <v>152</v>
      </c>
      <c r="F194" s="194">
        <f>VLOOKUP(A194,MC!$A$10:'MC'!$J$2079,9,FALSE)</f>
        <v>338.0100000000001</v>
      </c>
      <c r="G194" s="195">
        <f>VLOOKUP(C194,Serviço!A209:D6613,4,FALSE)</f>
        <v>8.14</v>
      </c>
      <c r="H194" s="195">
        <f>VLOOKUP(C194,Serviço!$A$9:$D$6413,4,FALSE)</f>
        <v>8.14</v>
      </c>
      <c r="I194" s="525">
        <f>BDI!$F$29</f>
        <v>0.25219999999999998</v>
      </c>
      <c r="J194" s="523">
        <f t="shared" si="86"/>
        <v>10.19</v>
      </c>
      <c r="K194" s="204">
        <f t="shared" ref="K194:K196" si="87">ROUND(F194*J194,2)</f>
        <v>3444.32</v>
      </c>
      <c r="L194" s="376"/>
      <c r="M194"/>
      <c r="N194" s="11"/>
      <c r="O194" s="11"/>
      <c r="P194" s="11"/>
      <c r="Q194" s="11"/>
      <c r="R194" s="11"/>
    </row>
    <row r="195" spans="1:18" s="21" customFormat="1" ht="15.75" customHeight="1" x14ac:dyDescent="0.25">
      <c r="A195" s="191" t="s">
        <v>191</v>
      </c>
      <c r="B195" s="188" t="s">
        <v>153</v>
      </c>
      <c r="C195" s="188">
        <v>88489</v>
      </c>
      <c r="D195" s="193" t="s">
        <v>6661</v>
      </c>
      <c r="E195" s="192" t="s">
        <v>152</v>
      </c>
      <c r="F195" s="194">
        <f>VLOOKUP(A195,MC!$A$10:'MC'!$J$2079,9,FALSE)</f>
        <v>504.46</v>
      </c>
      <c r="G195" s="195">
        <f>VLOOKUP(C195,Serviço!A210:D6614,4,FALSE)</f>
        <v>12.24</v>
      </c>
      <c r="H195" s="195">
        <f>VLOOKUP(C195,Serviço!$A$9:$D$6413,4,FALSE)</f>
        <v>12.24</v>
      </c>
      <c r="I195" s="525">
        <f>BDI!$F$29</f>
        <v>0.25219999999999998</v>
      </c>
      <c r="J195" s="523">
        <f t="shared" si="86"/>
        <v>15.33</v>
      </c>
      <c r="K195" s="204">
        <f t="shared" si="87"/>
        <v>7733.37</v>
      </c>
      <c r="L195" s="376"/>
      <c r="M195"/>
      <c r="N195" s="11"/>
      <c r="O195" s="11"/>
      <c r="P195" s="11"/>
      <c r="Q195" s="11"/>
      <c r="R195" s="11"/>
    </row>
    <row r="196" spans="1:18" s="21" customFormat="1" ht="15.75" customHeight="1" thickBot="1" x14ac:dyDescent="0.3">
      <c r="A196" s="191" t="s">
        <v>6759</v>
      </c>
      <c r="B196" s="188" t="s">
        <v>153</v>
      </c>
      <c r="C196" s="188">
        <v>88431</v>
      </c>
      <c r="D196" s="193" t="s">
        <v>6758</v>
      </c>
      <c r="E196" s="192" t="s">
        <v>152</v>
      </c>
      <c r="F196" s="194">
        <f>VLOOKUP(A196,MC!$A$10:'MC'!$J$2079,9,FALSE)</f>
        <v>87.43</v>
      </c>
      <c r="G196" s="195">
        <f>VLOOKUP(C196,Serviço!A211:D6615,4,FALSE)</f>
        <v>20.7</v>
      </c>
      <c r="H196" s="195">
        <f>VLOOKUP(C196,Serviço!$A$9:$D$6413,4,FALSE)</f>
        <v>20.7</v>
      </c>
      <c r="I196" s="525">
        <f>BDI!$F$29</f>
        <v>0.25219999999999998</v>
      </c>
      <c r="J196" s="523">
        <f t="shared" si="86"/>
        <v>25.92</v>
      </c>
      <c r="K196" s="204">
        <f t="shared" si="87"/>
        <v>2266.19</v>
      </c>
      <c r="L196" s="376"/>
      <c r="M196"/>
      <c r="N196" s="11"/>
      <c r="O196" s="11"/>
      <c r="P196" s="11"/>
      <c r="Q196" s="11"/>
      <c r="R196" s="11"/>
    </row>
    <row r="197" spans="1:18" ht="16.5" thickBot="1" x14ac:dyDescent="0.3">
      <c r="A197" s="581"/>
      <c r="B197" s="582"/>
      <c r="C197" s="582"/>
      <c r="D197" s="582"/>
      <c r="E197" s="582"/>
      <c r="F197" s="582"/>
      <c r="G197" s="535"/>
      <c r="H197" s="535"/>
      <c r="I197" s="535"/>
      <c r="J197" s="535"/>
      <c r="K197" s="545"/>
      <c r="L197" s="376"/>
      <c r="M197" s="11"/>
      <c r="N197" s="11"/>
      <c r="O197" s="11"/>
      <c r="P197" s="11"/>
      <c r="Q197" s="11"/>
      <c r="R197" s="11"/>
    </row>
    <row r="198" spans="1:18" s="21" customFormat="1" ht="15.75" customHeight="1" thickBot="1" x14ac:dyDescent="0.25">
      <c r="A198" s="529" t="s">
        <v>96</v>
      </c>
      <c r="B198" s="527"/>
      <c r="C198" s="527"/>
      <c r="D198" s="526" t="s">
        <v>195</v>
      </c>
      <c r="E198" s="527"/>
      <c r="F198" s="527"/>
      <c r="G198" s="546">
        <f t="shared" ref="G198:J198" si="88">G199+G211+G238+G243+G250+G256+G262+G266</f>
        <v>5042.84</v>
      </c>
      <c r="H198" s="546">
        <f t="shared" si="88"/>
        <v>5042.84</v>
      </c>
      <c r="I198" s="546"/>
      <c r="J198" s="546">
        <f t="shared" si="88"/>
        <v>6314.66</v>
      </c>
      <c r="K198" s="547">
        <f>K199+K211+K238+K243+K250+K256+K262+K266</f>
        <v>29641.21</v>
      </c>
      <c r="L198" s="376"/>
      <c r="M198" s="572"/>
      <c r="N198" s="11"/>
      <c r="O198" s="11"/>
      <c r="P198" s="11"/>
      <c r="Q198" s="11"/>
      <c r="R198" s="11"/>
    </row>
    <row r="199" spans="1:18" s="21" customFormat="1" ht="15.75" customHeight="1" thickBot="1" x14ac:dyDescent="0.3">
      <c r="A199" s="25" t="s">
        <v>192</v>
      </c>
      <c r="B199" s="26"/>
      <c r="C199" s="26"/>
      <c r="D199" s="26" t="s">
        <v>196</v>
      </c>
      <c r="E199" s="26"/>
      <c r="F199" s="26"/>
      <c r="G199" s="530">
        <f t="shared" ref="G199:J199" si="89">SUM(G201:G209)</f>
        <v>133.23000000000002</v>
      </c>
      <c r="H199" s="530">
        <f t="shared" si="89"/>
        <v>133.23000000000002</v>
      </c>
      <c r="I199" s="530"/>
      <c r="J199" s="530">
        <f t="shared" si="89"/>
        <v>166.84</v>
      </c>
      <c r="K199" s="190">
        <f>SUM(K201:K209)</f>
        <v>5599.15</v>
      </c>
      <c r="L199" s="376"/>
      <c r="M199"/>
      <c r="N199" s="11"/>
      <c r="O199" s="11"/>
      <c r="P199" s="11"/>
      <c r="Q199" s="11"/>
      <c r="R199" s="11"/>
    </row>
    <row r="200" spans="1:18" s="21" customFormat="1" ht="15.75" customHeight="1" x14ac:dyDescent="0.25">
      <c r="A200" s="191"/>
      <c r="B200" s="184"/>
      <c r="C200" s="184"/>
      <c r="D200" s="324" t="s">
        <v>6988</v>
      </c>
      <c r="E200" s="192"/>
      <c r="F200" s="194"/>
      <c r="G200" s="195"/>
      <c r="H200" s="516"/>
      <c r="I200" s="516"/>
      <c r="J200" s="516"/>
      <c r="K200" s="204"/>
      <c r="L200" s="376"/>
      <c r="M200"/>
      <c r="N200" s="11"/>
      <c r="O200" s="11"/>
      <c r="P200" s="11"/>
      <c r="Q200" s="11"/>
      <c r="R200" s="11"/>
    </row>
    <row r="201" spans="1:18" s="21" customFormat="1" ht="15.75" customHeight="1" x14ac:dyDescent="0.25">
      <c r="A201" s="191" t="s">
        <v>193</v>
      </c>
      <c r="B201" s="188" t="s">
        <v>153</v>
      </c>
      <c r="C201" s="188">
        <v>89355</v>
      </c>
      <c r="D201" s="193" t="s">
        <v>6662</v>
      </c>
      <c r="E201" s="192" t="s">
        <v>51</v>
      </c>
      <c r="F201" s="194">
        <f>VLOOKUP(A201,MC!$A$10:'MC'!$J$2079,9,FALSE)</f>
        <v>0.39</v>
      </c>
      <c r="G201" s="195">
        <f>VLOOKUP(C201,Serviço!A214:D6618,4,FALSE)</f>
        <v>12.51</v>
      </c>
      <c r="H201" s="195">
        <f>VLOOKUP(C201,Serviço!$A$9:$D$6413,4,FALSE)</f>
        <v>12.51</v>
      </c>
      <c r="I201" s="525">
        <f>BDI!$F$29</f>
        <v>0.25219999999999998</v>
      </c>
      <c r="J201" s="523">
        <f t="shared" ref="J201:J205" si="90">ROUND(H201*(1+I201),2)</f>
        <v>15.67</v>
      </c>
      <c r="K201" s="204">
        <f>ROUND(F201*J201,2)</f>
        <v>6.11</v>
      </c>
      <c r="L201" s="376"/>
      <c r="M201"/>
      <c r="N201" s="11"/>
      <c r="O201" s="11"/>
      <c r="P201" s="11"/>
      <c r="Q201" s="11"/>
      <c r="R201" s="11"/>
    </row>
    <row r="202" spans="1:18" s="21" customFormat="1" ht="15.75" customHeight="1" x14ac:dyDescent="0.25">
      <c r="A202" s="191" t="s">
        <v>194</v>
      </c>
      <c r="B202" s="188" t="s">
        <v>153</v>
      </c>
      <c r="C202" s="188">
        <v>89402</v>
      </c>
      <c r="D202" s="193" t="s">
        <v>6664</v>
      </c>
      <c r="E202" s="192" t="s">
        <v>51</v>
      </c>
      <c r="F202" s="194">
        <f>VLOOKUP(A202,MC!$A$10:'MC'!$J$2079,9,FALSE)</f>
        <v>79.64</v>
      </c>
      <c r="G202" s="195">
        <f>VLOOKUP(C202,Serviço!A215:D6619,4,FALSE)</f>
        <v>6.63</v>
      </c>
      <c r="H202" s="195">
        <f>VLOOKUP(C202,Serviço!$A$9:$D$6413,4,FALSE)</f>
        <v>6.63</v>
      </c>
      <c r="I202" s="525">
        <f>BDI!$F$29</f>
        <v>0.25219999999999998</v>
      </c>
      <c r="J202" s="523">
        <f t="shared" si="90"/>
        <v>8.3000000000000007</v>
      </c>
      <c r="K202" s="204">
        <f t="shared" ref="K202:K208" si="91">ROUND(F202*J202,2)</f>
        <v>661.01</v>
      </c>
      <c r="L202" s="376"/>
      <c r="M202"/>
      <c r="N202" s="11"/>
      <c r="O202" s="11"/>
      <c r="P202" s="11"/>
      <c r="Q202" s="11"/>
      <c r="R202" s="11"/>
    </row>
    <row r="203" spans="1:18" s="21" customFormat="1" ht="15.75" customHeight="1" x14ac:dyDescent="0.25">
      <c r="A203" s="191" t="s">
        <v>6968</v>
      </c>
      <c r="B203" s="188" t="s">
        <v>153</v>
      </c>
      <c r="C203" s="188">
        <v>89357</v>
      </c>
      <c r="D203" s="193" t="s">
        <v>6971</v>
      </c>
      <c r="E203" s="192" t="s">
        <v>51</v>
      </c>
      <c r="F203" s="194">
        <f>VLOOKUP(A203,MC!$A$10:'MC'!$J$2079,9,FALSE)</f>
        <v>27.76</v>
      </c>
      <c r="G203" s="195">
        <f>VLOOKUP(C203,Serviço!A216:D6620,4,FALSE)</f>
        <v>20.84</v>
      </c>
      <c r="H203" s="195">
        <f>VLOOKUP(C203,Serviço!$A$9:$D$6413,4,FALSE)</f>
        <v>20.84</v>
      </c>
      <c r="I203" s="525">
        <f>BDI!$F$29</f>
        <v>0.25219999999999998</v>
      </c>
      <c r="J203" s="523">
        <f t="shared" si="90"/>
        <v>26.1</v>
      </c>
      <c r="K203" s="204">
        <f t="shared" si="91"/>
        <v>724.54</v>
      </c>
      <c r="L203" s="376"/>
      <c r="M203"/>
      <c r="N203" s="11"/>
      <c r="O203" s="11"/>
      <c r="P203" s="11"/>
      <c r="Q203" s="11"/>
      <c r="R203" s="11"/>
    </row>
    <row r="204" spans="1:18" s="21" customFormat="1" ht="15.75" customHeight="1" x14ac:dyDescent="0.25">
      <c r="A204" s="191" t="s">
        <v>6969</v>
      </c>
      <c r="B204" s="188" t="s">
        <v>153</v>
      </c>
      <c r="C204" s="188">
        <v>89448</v>
      </c>
      <c r="D204" s="193" t="s">
        <v>6665</v>
      </c>
      <c r="E204" s="192" t="s">
        <v>51</v>
      </c>
      <c r="F204" s="194">
        <f>VLOOKUP(A204,MC!$A$10:'MC'!$J$2079,9,FALSE)</f>
        <v>15.43</v>
      </c>
      <c r="G204" s="195">
        <f>VLOOKUP(C204,Serviço!A217:D6621,4,FALSE)</f>
        <v>10.7</v>
      </c>
      <c r="H204" s="195">
        <f>VLOOKUP(C204,Serviço!$A$9:$D$6413,4,FALSE)</f>
        <v>10.7</v>
      </c>
      <c r="I204" s="525">
        <f>BDI!$F$29</f>
        <v>0.25219999999999998</v>
      </c>
      <c r="J204" s="523">
        <f t="shared" si="90"/>
        <v>13.4</v>
      </c>
      <c r="K204" s="204">
        <f t="shared" si="91"/>
        <v>206.76</v>
      </c>
      <c r="L204" s="376"/>
      <c r="M204"/>
      <c r="N204" s="11"/>
      <c r="O204" s="11"/>
      <c r="P204" s="11"/>
      <c r="Q204" s="11"/>
      <c r="R204" s="11"/>
    </row>
    <row r="205" spans="1:18" s="21" customFormat="1" ht="15.75" customHeight="1" x14ac:dyDescent="0.25">
      <c r="A205" s="191" t="s">
        <v>13081</v>
      </c>
      <c r="B205" s="188" t="s">
        <v>153</v>
      </c>
      <c r="C205" s="188">
        <v>89449</v>
      </c>
      <c r="D205" s="193" t="s">
        <v>6666</v>
      </c>
      <c r="E205" s="192" t="s">
        <v>51</v>
      </c>
      <c r="F205" s="194">
        <f>VLOOKUP(A205,MC!$A$10:'MC'!$J$2079,9,FALSE)</f>
        <v>1.43</v>
      </c>
      <c r="G205" s="195">
        <f>VLOOKUP(C205,Serviço!A218:D6622,4,FALSE)</f>
        <v>12.3</v>
      </c>
      <c r="H205" s="195">
        <f>VLOOKUP(C205,Serviço!$A$9:$D$6413,4,FALSE)</f>
        <v>12.3</v>
      </c>
      <c r="I205" s="525">
        <f>BDI!$F$29</f>
        <v>0.25219999999999998</v>
      </c>
      <c r="J205" s="523">
        <f t="shared" si="90"/>
        <v>15.4</v>
      </c>
      <c r="K205" s="204">
        <f t="shared" si="91"/>
        <v>22.02</v>
      </c>
      <c r="L205" s="376"/>
      <c r="M205"/>
      <c r="N205" s="11"/>
      <c r="O205" s="11"/>
      <c r="P205" s="11"/>
      <c r="Q205" s="11"/>
      <c r="R205" s="11"/>
    </row>
    <row r="206" spans="1:18" s="21" customFormat="1" ht="15.75" customHeight="1" x14ac:dyDescent="0.25">
      <c r="A206" s="191"/>
      <c r="B206" s="188"/>
      <c r="C206" s="188"/>
      <c r="D206" s="324" t="s">
        <v>6989</v>
      </c>
      <c r="E206" s="192"/>
      <c r="F206" s="194"/>
      <c r="G206" s="195"/>
      <c r="H206" s="516"/>
      <c r="I206" s="516"/>
      <c r="J206" s="516"/>
      <c r="K206" s="204"/>
      <c r="L206" s="376"/>
      <c r="M206"/>
      <c r="N206" s="11"/>
      <c r="O206" s="11"/>
      <c r="P206" s="11"/>
      <c r="Q206" s="11"/>
      <c r="R206" s="11"/>
    </row>
    <row r="207" spans="1:18" s="21" customFormat="1" ht="25.5" x14ac:dyDescent="0.25">
      <c r="A207" s="191" t="s">
        <v>13082</v>
      </c>
      <c r="B207" s="188" t="s">
        <v>153</v>
      </c>
      <c r="C207" s="188">
        <v>89711</v>
      </c>
      <c r="D207" s="193" t="s">
        <v>6667</v>
      </c>
      <c r="E207" s="192" t="s">
        <v>51</v>
      </c>
      <c r="F207" s="194">
        <f>VLOOKUP(A207,MC!$A$10:'MC'!$J$2079,9,FALSE)</f>
        <v>18.490000000000002</v>
      </c>
      <c r="G207" s="195">
        <f>VLOOKUP(C207,Serviço!A219:D6623,4,FALSE)</f>
        <v>13</v>
      </c>
      <c r="H207" s="195">
        <f>VLOOKUP(C207,Serviço!$A$9:$D$6413,4,FALSE)</f>
        <v>13</v>
      </c>
      <c r="I207" s="525">
        <f>BDI!$F$29</f>
        <v>0.25219999999999998</v>
      </c>
      <c r="J207" s="523">
        <f t="shared" ref="J207:J209" si="92">ROUND(H207*(1+I207),2)</f>
        <v>16.28</v>
      </c>
      <c r="K207" s="204">
        <f t="shared" si="91"/>
        <v>301.02</v>
      </c>
      <c r="L207" s="376"/>
      <c r="M207"/>
      <c r="N207" s="11"/>
      <c r="O207" s="11"/>
      <c r="P207" s="11"/>
      <c r="Q207" s="11"/>
      <c r="R207" s="11"/>
    </row>
    <row r="208" spans="1:18" s="21" customFormat="1" ht="25.5" x14ac:dyDescent="0.25">
      <c r="A208" s="191" t="s">
        <v>13083</v>
      </c>
      <c r="B208" s="188" t="s">
        <v>153</v>
      </c>
      <c r="C208" s="188">
        <v>89712</v>
      </c>
      <c r="D208" s="193" t="s">
        <v>6668</v>
      </c>
      <c r="E208" s="192" t="s">
        <v>51</v>
      </c>
      <c r="F208" s="194">
        <f>VLOOKUP(A208,MC!$A$10:'MC'!$J$2079,9,FALSE)</f>
        <v>26.33</v>
      </c>
      <c r="G208" s="195">
        <f>VLOOKUP(C208,Serviço!A220:D6624,4,FALSE)</f>
        <v>19.34</v>
      </c>
      <c r="H208" s="195">
        <f>VLOOKUP(C208,Serviço!$A$9:$D$6413,4,FALSE)</f>
        <v>19.34</v>
      </c>
      <c r="I208" s="525">
        <f>BDI!$F$29</f>
        <v>0.25219999999999998</v>
      </c>
      <c r="J208" s="523">
        <f t="shared" si="92"/>
        <v>24.22</v>
      </c>
      <c r="K208" s="204">
        <f t="shared" si="91"/>
        <v>637.71</v>
      </c>
      <c r="L208" s="376"/>
      <c r="M208"/>
      <c r="N208" s="11"/>
      <c r="O208" s="11"/>
      <c r="P208" s="11"/>
      <c r="Q208" s="11"/>
      <c r="R208" s="11"/>
    </row>
    <row r="209" spans="1:18" s="21" customFormat="1" ht="26.25" thickBot="1" x14ac:dyDescent="0.3">
      <c r="A209" s="191" t="s">
        <v>13084</v>
      </c>
      <c r="B209" s="188" t="s">
        <v>153</v>
      </c>
      <c r="C209" s="188">
        <v>89714</v>
      </c>
      <c r="D209" s="193" t="s">
        <v>6669</v>
      </c>
      <c r="E209" s="192" t="s">
        <v>51</v>
      </c>
      <c r="F209" s="194">
        <f>VLOOKUP(A209,MC!$A$10:'MC'!$J$2079,9,FALSE)</f>
        <v>64.040000000000006</v>
      </c>
      <c r="G209" s="195">
        <f>VLOOKUP(C209,Serviço!A221:D6625,4,FALSE)</f>
        <v>37.909999999999997</v>
      </c>
      <c r="H209" s="195">
        <f>VLOOKUP(C209,Serviço!$A$9:$D$6413,4,FALSE)</f>
        <v>37.909999999999997</v>
      </c>
      <c r="I209" s="525">
        <f>BDI!$F$29</f>
        <v>0.25219999999999998</v>
      </c>
      <c r="J209" s="523">
        <f t="shared" si="92"/>
        <v>47.47</v>
      </c>
      <c r="K209" s="204">
        <f>ROUND(F209*J209,2)</f>
        <v>3039.98</v>
      </c>
      <c r="L209" s="376"/>
      <c r="M209"/>
      <c r="N209" s="11"/>
      <c r="O209" s="11"/>
      <c r="P209" s="11"/>
      <c r="Q209" s="11"/>
      <c r="R209" s="11"/>
    </row>
    <row r="210" spans="1:18" ht="16.5" thickBot="1" x14ac:dyDescent="0.3">
      <c r="A210" s="581"/>
      <c r="B210" s="582"/>
      <c r="C210" s="582"/>
      <c r="D210" s="582"/>
      <c r="E210" s="582"/>
      <c r="F210" s="582"/>
      <c r="G210" s="535"/>
      <c r="H210" s="535"/>
      <c r="I210" s="535"/>
      <c r="J210" s="535"/>
      <c r="K210" s="545"/>
      <c r="L210" s="376"/>
      <c r="M210" s="11"/>
      <c r="N210" s="11"/>
      <c r="O210" s="11"/>
      <c r="P210" s="11"/>
      <c r="Q210" s="11"/>
      <c r="R210" s="11"/>
    </row>
    <row r="211" spans="1:18" s="21" customFormat="1" ht="15.75" customHeight="1" thickBot="1" x14ac:dyDescent="0.3">
      <c r="A211" s="25" t="s">
        <v>198</v>
      </c>
      <c r="B211" s="26"/>
      <c r="C211" s="26"/>
      <c r="D211" s="26" t="s">
        <v>197</v>
      </c>
      <c r="E211" s="26"/>
      <c r="F211" s="26"/>
      <c r="G211" s="530">
        <f t="shared" ref="G211:J211" si="93">SUM(G213:G236)</f>
        <v>274.26</v>
      </c>
      <c r="H211" s="530">
        <f t="shared" si="93"/>
        <v>274.26</v>
      </c>
      <c r="I211" s="530"/>
      <c r="J211" s="530">
        <f t="shared" si="93"/>
        <v>343.43</v>
      </c>
      <c r="K211" s="190">
        <f>SUM(K213:K236)</f>
        <v>1583.1199999999997</v>
      </c>
      <c r="L211" s="376"/>
      <c r="M211"/>
      <c r="N211" s="11"/>
      <c r="O211" s="11"/>
      <c r="P211" s="11"/>
      <c r="Q211" s="11"/>
      <c r="R211" s="11"/>
    </row>
    <row r="212" spans="1:18" s="21" customFormat="1" ht="15.75" customHeight="1" x14ac:dyDescent="0.25">
      <c r="A212" s="191"/>
      <c r="B212" s="184"/>
      <c r="C212" s="184"/>
      <c r="D212" s="324" t="s">
        <v>6988</v>
      </c>
      <c r="E212" s="192"/>
      <c r="F212" s="194"/>
      <c r="G212" s="195"/>
      <c r="H212" s="516"/>
      <c r="I212" s="516"/>
      <c r="J212" s="516"/>
      <c r="K212" s="204"/>
      <c r="L212" s="376"/>
      <c r="M212"/>
      <c r="N212" s="11"/>
      <c r="O212" s="11"/>
      <c r="P212" s="11"/>
      <c r="Q212" s="11"/>
      <c r="R212" s="11"/>
    </row>
    <row r="213" spans="1:18" s="21" customFormat="1" ht="25.5" x14ac:dyDescent="0.25">
      <c r="A213" s="191" t="s">
        <v>199</v>
      </c>
      <c r="B213" s="188" t="s">
        <v>153</v>
      </c>
      <c r="C213" s="188">
        <v>89380</v>
      </c>
      <c r="D213" s="193" t="s">
        <v>6671</v>
      </c>
      <c r="E213" s="192" t="s">
        <v>6574</v>
      </c>
      <c r="F213" s="194">
        <f>VLOOKUP(A213,MC!$A$10:'MC'!$J$2079,9,FALSE)</f>
        <v>1</v>
      </c>
      <c r="G213" s="195">
        <f>VLOOKUP(C213,Serviço!A225:D6629,4,FALSE)</f>
        <v>6.78</v>
      </c>
      <c r="H213" s="195">
        <f>VLOOKUP(C213,Serviço!$A$9:$D$6413,4,FALSE)</f>
        <v>6.78</v>
      </c>
      <c r="I213" s="525">
        <f>BDI!$F$29</f>
        <v>0.25219999999999998</v>
      </c>
      <c r="J213" s="523">
        <f t="shared" ref="J213:J225" si="94">ROUND(H213*(1+I213),2)</f>
        <v>8.49</v>
      </c>
      <c r="K213" s="204">
        <f>ROUND(F213*J213,2)</f>
        <v>8.49</v>
      </c>
      <c r="L213" s="376"/>
      <c r="M213"/>
      <c r="N213" s="11"/>
      <c r="O213" s="11"/>
      <c r="P213" s="11"/>
      <c r="Q213" s="11"/>
      <c r="R213" s="11"/>
    </row>
    <row r="214" spans="1:18" s="290" customFormat="1" ht="25.5" x14ac:dyDescent="0.25">
      <c r="A214" s="191" t="s">
        <v>6972</v>
      </c>
      <c r="B214" s="284" t="s">
        <v>153</v>
      </c>
      <c r="C214" s="284">
        <v>90373</v>
      </c>
      <c r="D214" s="285" t="s">
        <v>6672</v>
      </c>
      <c r="E214" s="286" t="s">
        <v>6574</v>
      </c>
      <c r="F214" s="287">
        <f>VLOOKUP(A214,MC!$A$10:'MC'!$J$2079,9,FALSE)</f>
        <v>17</v>
      </c>
      <c r="G214" s="288">
        <f>VLOOKUP(C214,Serviço!A226:D6630,4,FALSE)</f>
        <v>10.220000000000001</v>
      </c>
      <c r="H214" s="195">
        <f>VLOOKUP(C214,Serviço!$A$9:$D$6413,4,FALSE)</f>
        <v>10.220000000000001</v>
      </c>
      <c r="I214" s="525">
        <f>BDI!$F$29</f>
        <v>0.25219999999999998</v>
      </c>
      <c r="J214" s="523">
        <f t="shared" si="94"/>
        <v>12.8</v>
      </c>
      <c r="K214" s="204">
        <f t="shared" ref="K214:K236" si="95">ROUND(F214*J214,2)</f>
        <v>217.6</v>
      </c>
      <c r="L214" s="376"/>
      <c r="M214" s="291"/>
      <c r="N214" s="292"/>
      <c r="O214" s="292"/>
      <c r="P214" s="292"/>
      <c r="Q214" s="292"/>
      <c r="R214" s="292"/>
    </row>
    <row r="215" spans="1:18" s="21" customFormat="1" ht="25.5" x14ac:dyDescent="0.25">
      <c r="A215" s="191" t="s">
        <v>6976</v>
      </c>
      <c r="B215" s="188" t="s">
        <v>153</v>
      </c>
      <c r="C215" s="188">
        <v>89362</v>
      </c>
      <c r="D215" s="193" t="s">
        <v>6820</v>
      </c>
      <c r="E215" s="192" t="s">
        <v>6574</v>
      </c>
      <c r="F215" s="194">
        <f>VLOOKUP(A215,MC!$A$10:'MC'!$J$2079,9,FALSE)</f>
        <v>28</v>
      </c>
      <c r="G215" s="195">
        <f>VLOOKUP(C215,Serviço!A227:D6631,4,FALSE)</f>
        <v>6.06</v>
      </c>
      <c r="H215" s="195">
        <f>VLOOKUP(C215,Serviço!$A$9:$D$6413,4,FALSE)</f>
        <v>6.06</v>
      </c>
      <c r="I215" s="525">
        <f>BDI!$F$29</f>
        <v>0.25219999999999998</v>
      </c>
      <c r="J215" s="523">
        <f t="shared" si="94"/>
        <v>7.59</v>
      </c>
      <c r="K215" s="204">
        <f t="shared" si="95"/>
        <v>212.52</v>
      </c>
      <c r="L215" s="376"/>
      <c r="M215"/>
      <c r="N215" s="11"/>
      <c r="O215" s="11"/>
      <c r="P215" s="11"/>
      <c r="Q215" s="11"/>
      <c r="R215" s="11"/>
    </row>
    <row r="216" spans="1:18" s="21" customFormat="1" ht="25.5" x14ac:dyDescent="0.25">
      <c r="A216" s="191" t="s">
        <v>6977</v>
      </c>
      <c r="B216" s="188" t="s">
        <v>153</v>
      </c>
      <c r="C216" s="188">
        <v>89413</v>
      </c>
      <c r="D216" s="193" t="s">
        <v>6821</v>
      </c>
      <c r="E216" s="192" t="s">
        <v>6574</v>
      </c>
      <c r="F216" s="194">
        <f>VLOOKUP(A216,MC!$A$10:'MC'!$J$2079,9,FALSE)</f>
        <v>6</v>
      </c>
      <c r="G216" s="195">
        <f>VLOOKUP(C216,Serviço!A228:D6632,4,FALSE)</f>
        <v>6.07</v>
      </c>
      <c r="H216" s="195">
        <f>VLOOKUP(C216,Serviço!$A$9:$D$6413,4,FALSE)</f>
        <v>6.07</v>
      </c>
      <c r="I216" s="525">
        <f>BDI!$F$29</f>
        <v>0.25219999999999998</v>
      </c>
      <c r="J216" s="523">
        <f t="shared" si="94"/>
        <v>7.6</v>
      </c>
      <c r="K216" s="204">
        <f t="shared" si="95"/>
        <v>45.6</v>
      </c>
      <c r="L216" s="376"/>
      <c r="M216"/>
      <c r="N216" s="11"/>
      <c r="O216" s="11"/>
      <c r="P216" s="11"/>
      <c r="Q216" s="11"/>
      <c r="R216" s="11"/>
    </row>
    <row r="217" spans="1:18" s="21" customFormat="1" ht="15.75" customHeight="1" x14ac:dyDescent="0.25">
      <c r="A217" s="191" t="s">
        <v>6978</v>
      </c>
      <c r="B217" s="188" t="s">
        <v>153</v>
      </c>
      <c r="C217" s="188">
        <v>89497</v>
      </c>
      <c r="D217" s="193" t="s">
        <v>6673</v>
      </c>
      <c r="E217" s="192" t="s">
        <v>6574</v>
      </c>
      <c r="F217" s="194">
        <f>VLOOKUP(A217,MC!$A$10:'MC'!$J$2079,9,FALSE)</f>
        <v>5</v>
      </c>
      <c r="G217" s="195">
        <f>VLOOKUP(C217,Serviço!A229:D6633,4,FALSE)</f>
        <v>8.11</v>
      </c>
      <c r="H217" s="195">
        <f>VLOOKUP(C217,Serviço!$A$9:$D$6413,4,FALSE)</f>
        <v>8.11</v>
      </c>
      <c r="I217" s="525">
        <f>BDI!$F$29</f>
        <v>0.25219999999999998</v>
      </c>
      <c r="J217" s="523">
        <f t="shared" si="94"/>
        <v>10.16</v>
      </c>
      <c r="K217" s="204">
        <f t="shared" si="95"/>
        <v>50.8</v>
      </c>
      <c r="L217" s="376"/>
      <c r="M217"/>
      <c r="N217" s="11"/>
      <c r="O217" s="11"/>
      <c r="P217" s="11"/>
      <c r="Q217" s="11"/>
      <c r="R217" s="11"/>
    </row>
    <row r="218" spans="1:18" s="21" customFormat="1" ht="15.75" customHeight="1" x14ac:dyDescent="0.25">
      <c r="A218" s="191" t="s">
        <v>6979</v>
      </c>
      <c r="B218" s="188" t="s">
        <v>153</v>
      </c>
      <c r="C218" s="188">
        <v>89501</v>
      </c>
      <c r="D218" s="193" t="s">
        <v>6674</v>
      </c>
      <c r="E218" s="192" t="s">
        <v>6574</v>
      </c>
      <c r="F218" s="194">
        <f>VLOOKUP(A218,MC!$A$10:'MC'!$J$2079,9,FALSE)</f>
        <v>1</v>
      </c>
      <c r="G218" s="195">
        <f>VLOOKUP(C218,Serviço!A230:D6634,4,FALSE)</f>
        <v>9.7200000000000006</v>
      </c>
      <c r="H218" s="195">
        <f>VLOOKUP(C218,Serviço!$A$9:$D$6413,4,FALSE)</f>
        <v>9.7200000000000006</v>
      </c>
      <c r="I218" s="525">
        <f>BDI!$F$29</f>
        <v>0.25219999999999998</v>
      </c>
      <c r="J218" s="523">
        <f t="shared" si="94"/>
        <v>12.17</v>
      </c>
      <c r="K218" s="204">
        <f t="shared" si="95"/>
        <v>12.17</v>
      </c>
      <c r="L218" s="376"/>
      <c r="M218"/>
      <c r="N218" s="11"/>
      <c r="O218" s="11"/>
      <c r="P218" s="11"/>
      <c r="Q218" s="11"/>
      <c r="R218" s="11"/>
    </row>
    <row r="219" spans="1:18" s="21" customFormat="1" ht="15" x14ac:dyDescent="0.25">
      <c r="A219" s="191" t="s">
        <v>6980</v>
      </c>
      <c r="B219" s="579" t="s">
        <v>28</v>
      </c>
      <c r="C219" s="224" t="s">
        <v>7031</v>
      </c>
      <c r="D219" s="193" t="s">
        <v>12872</v>
      </c>
      <c r="E219" s="192" t="s">
        <v>6574</v>
      </c>
      <c r="F219" s="194">
        <f>VLOOKUP(A219,MC!$A$10:'MC'!$J$2079,9,FALSE)</f>
        <v>8</v>
      </c>
      <c r="G219" s="195">
        <f>CPU!F973</f>
        <v>9</v>
      </c>
      <c r="H219" s="516">
        <f>CPU!F973</f>
        <v>9</v>
      </c>
      <c r="I219" s="525">
        <f>BDI!$F$29</f>
        <v>0.25219999999999998</v>
      </c>
      <c r="J219" s="523">
        <f t="shared" si="94"/>
        <v>11.27</v>
      </c>
      <c r="K219" s="204">
        <f t="shared" si="95"/>
        <v>90.16</v>
      </c>
      <c r="L219" s="376"/>
      <c r="M219"/>
      <c r="N219" s="11"/>
      <c r="O219" s="11"/>
      <c r="P219" s="11"/>
      <c r="Q219" s="11"/>
      <c r="R219" s="11"/>
    </row>
    <row r="220" spans="1:18" s="21" customFormat="1" ht="15.75" customHeight="1" x14ac:dyDescent="0.25">
      <c r="A220" s="191" t="s">
        <v>6984</v>
      </c>
      <c r="B220" s="188" t="s">
        <v>153</v>
      </c>
      <c r="C220" s="188">
        <v>89400</v>
      </c>
      <c r="D220" s="193" t="s">
        <v>6675</v>
      </c>
      <c r="E220" s="192" t="s">
        <v>6574</v>
      </c>
      <c r="F220" s="194">
        <f>VLOOKUP(A220,MC!$A$10:'MC'!$J$2079,9,FALSE)</f>
        <v>2</v>
      </c>
      <c r="G220" s="195">
        <f>VLOOKUP(C220,Serviço!A233:D6637,4,FALSE)</f>
        <v>13.86</v>
      </c>
      <c r="H220" s="195">
        <f>VLOOKUP(C220,Serviço!$A$9:$D$6413,4,FALSE)</f>
        <v>13.86</v>
      </c>
      <c r="I220" s="525">
        <f>BDI!$F$29</f>
        <v>0.25219999999999998</v>
      </c>
      <c r="J220" s="523">
        <f t="shared" si="94"/>
        <v>17.36</v>
      </c>
      <c r="K220" s="204">
        <f t="shared" si="95"/>
        <v>34.72</v>
      </c>
      <c r="L220" s="376"/>
      <c r="M220"/>
      <c r="N220" s="11"/>
      <c r="O220" s="11"/>
      <c r="P220" s="11"/>
      <c r="Q220" s="11"/>
      <c r="R220" s="11"/>
    </row>
    <row r="221" spans="1:18" s="21" customFormat="1" ht="15.75" customHeight="1" x14ac:dyDescent="0.25">
      <c r="A221" s="191" t="s">
        <v>13085</v>
      </c>
      <c r="B221" s="188" t="s">
        <v>153</v>
      </c>
      <c r="C221" s="188">
        <v>89626</v>
      </c>
      <c r="D221" s="193" t="s">
        <v>6676</v>
      </c>
      <c r="E221" s="192" t="s">
        <v>6574</v>
      </c>
      <c r="F221" s="194">
        <f>VLOOKUP(A221,MC!$A$10:'MC'!$J$2079,9,FALSE)</f>
        <v>1</v>
      </c>
      <c r="G221" s="195">
        <f>VLOOKUP(C221,Serviço!A234:D6638,4,FALSE)</f>
        <v>21.31</v>
      </c>
      <c r="H221" s="195">
        <f>VLOOKUP(C221,Serviço!$A$9:$D$6413,4,FALSE)</f>
        <v>21.31</v>
      </c>
      <c r="I221" s="525">
        <f>BDI!$F$29</f>
        <v>0.25219999999999998</v>
      </c>
      <c r="J221" s="523">
        <f t="shared" si="94"/>
        <v>26.68</v>
      </c>
      <c r="K221" s="204">
        <f t="shared" si="95"/>
        <v>26.68</v>
      </c>
      <c r="L221" s="376"/>
      <c r="M221"/>
      <c r="N221" s="11"/>
      <c r="O221" s="11"/>
      <c r="P221" s="11"/>
      <c r="Q221" s="11"/>
      <c r="R221" s="11"/>
    </row>
    <row r="222" spans="1:18" s="21" customFormat="1" ht="15.75" customHeight="1" x14ac:dyDescent="0.25">
      <c r="A222" s="191" t="s">
        <v>13086</v>
      </c>
      <c r="B222" s="188" t="s">
        <v>153</v>
      </c>
      <c r="C222" s="188">
        <v>89395</v>
      </c>
      <c r="D222" s="193" t="s">
        <v>6822</v>
      </c>
      <c r="E222" s="192" t="s">
        <v>6574</v>
      </c>
      <c r="F222" s="194">
        <f>VLOOKUP(A222,MC!$A$10:'MC'!$J$2079,9,FALSE)</f>
        <v>6</v>
      </c>
      <c r="G222" s="195">
        <f>VLOOKUP(C222,Serviço!A235:D6639,4,FALSE)</f>
        <v>8.48</v>
      </c>
      <c r="H222" s="195">
        <f>VLOOKUP(C222,Serviço!$A$9:$D$6413,4,FALSE)</f>
        <v>8.48</v>
      </c>
      <c r="I222" s="525">
        <f>BDI!$F$29</f>
        <v>0.25219999999999998</v>
      </c>
      <c r="J222" s="523">
        <f t="shared" si="94"/>
        <v>10.62</v>
      </c>
      <c r="K222" s="204">
        <f t="shared" si="95"/>
        <v>63.72</v>
      </c>
      <c r="L222" s="376"/>
      <c r="M222"/>
      <c r="N222" s="11"/>
      <c r="O222" s="11"/>
      <c r="P222" s="11"/>
      <c r="Q222" s="11"/>
      <c r="R222" s="11"/>
    </row>
    <row r="223" spans="1:18" s="21" customFormat="1" ht="15.75" customHeight="1" x14ac:dyDescent="0.25">
      <c r="A223" s="191" t="s">
        <v>13087</v>
      </c>
      <c r="B223" s="188" t="s">
        <v>153</v>
      </c>
      <c r="C223" s="188">
        <v>89398</v>
      </c>
      <c r="D223" s="193" t="s">
        <v>6823</v>
      </c>
      <c r="E223" s="192" t="s">
        <v>6574</v>
      </c>
      <c r="F223" s="194">
        <f>VLOOKUP(A223,MC!$A$10:'MC'!$J$2079,9,FALSE)</f>
        <v>9</v>
      </c>
      <c r="G223" s="195">
        <f>VLOOKUP(C223,Serviço!A236:D6640,4,FALSE)</f>
        <v>12.31</v>
      </c>
      <c r="H223" s="195">
        <f>VLOOKUP(C223,Serviço!$A$9:$D$6413,4,FALSE)</f>
        <v>12.31</v>
      </c>
      <c r="I223" s="525">
        <f>BDI!$F$29</f>
        <v>0.25219999999999998</v>
      </c>
      <c r="J223" s="523">
        <f t="shared" si="94"/>
        <v>15.41</v>
      </c>
      <c r="K223" s="204">
        <f t="shared" si="95"/>
        <v>138.69</v>
      </c>
      <c r="L223" s="376"/>
      <c r="M223"/>
      <c r="N223" s="11"/>
      <c r="O223" s="11"/>
      <c r="P223" s="11"/>
      <c r="Q223" s="11"/>
      <c r="R223" s="11"/>
    </row>
    <row r="224" spans="1:18" s="21" customFormat="1" ht="15.75" customHeight="1" x14ac:dyDescent="0.25">
      <c r="A224" s="191" t="s">
        <v>13088</v>
      </c>
      <c r="B224" s="188" t="s">
        <v>153</v>
      </c>
      <c r="C224" s="188">
        <v>89623</v>
      </c>
      <c r="D224" s="193" t="s">
        <v>6677</v>
      </c>
      <c r="E224" s="192" t="s">
        <v>6574</v>
      </c>
      <c r="F224" s="194">
        <f>VLOOKUP(A224,MC!$A$10:'MC'!$J$2079,9,FALSE)</f>
        <v>2</v>
      </c>
      <c r="G224" s="195">
        <f>VLOOKUP(C224,Serviço!A237:D6641,4,FALSE)</f>
        <v>12.69</v>
      </c>
      <c r="H224" s="195">
        <f>VLOOKUP(C224,Serviço!$A$9:$D$6413,4,FALSE)</f>
        <v>12.69</v>
      </c>
      <c r="I224" s="525">
        <f>BDI!$F$29</f>
        <v>0.25219999999999998</v>
      </c>
      <c r="J224" s="523">
        <f t="shared" si="94"/>
        <v>15.89</v>
      </c>
      <c r="K224" s="204">
        <f t="shared" si="95"/>
        <v>31.78</v>
      </c>
      <c r="L224" s="376"/>
      <c r="M224"/>
      <c r="N224" s="11"/>
      <c r="O224" s="11"/>
      <c r="P224" s="11"/>
      <c r="Q224" s="11"/>
      <c r="R224" s="11"/>
    </row>
    <row r="225" spans="1:18" s="21" customFormat="1" ht="25.5" x14ac:dyDescent="0.25">
      <c r="A225" s="191" t="s">
        <v>13089</v>
      </c>
      <c r="B225" s="188" t="s">
        <v>153</v>
      </c>
      <c r="C225" s="188">
        <v>89441</v>
      </c>
      <c r="D225" s="193" t="s">
        <v>6678</v>
      </c>
      <c r="E225" s="192" t="s">
        <v>6574</v>
      </c>
      <c r="F225" s="194">
        <f>VLOOKUP(A225,MC!$A$10:'MC'!$J$2079,9,FALSE)</f>
        <v>1</v>
      </c>
      <c r="G225" s="195">
        <f>VLOOKUP(C225,Serviço!A238:D6642,4,FALSE)</f>
        <v>11.76</v>
      </c>
      <c r="H225" s="195">
        <f>VLOOKUP(C225,Serviço!$A$9:$D$6413,4,FALSE)</f>
        <v>11.76</v>
      </c>
      <c r="I225" s="525">
        <f>BDI!$F$29</f>
        <v>0.25219999999999998</v>
      </c>
      <c r="J225" s="523">
        <f t="shared" si="94"/>
        <v>14.73</v>
      </c>
      <c r="K225" s="204">
        <f t="shared" si="95"/>
        <v>14.73</v>
      </c>
      <c r="L225" s="376"/>
      <c r="M225"/>
      <c r="N225" s="11"/>
      <c r="O225" s="11"/>
      <c r="P225" s="11"/>
      <c r="Q225" s="11"/>
      <c r="R225" s="11"/>
    </row>
    <row r="226" spans="1:18" s="21" customFormat="1" ht="15.75" customHeight="1" x14ac:dyDescent="0.25">
      <c r="A226" s="191"/>
      <c r="B226" s="188"/>
      <c r="C226" s="188"/>
      <c r="D226" s="324" t="s">
        <v>6989</v>
      </c>
      <c r="E226" s="192"/>
      <c r="F226" s="194"/>
      <c r="G226" s="195"/>
      <c r="H226" s="516"/>
      <c r="I226" s="516"/>
      <c r="J226" s="516"/>
      <c r="K226" s="204"/>
      <c r="L226" s="376"/>
      <c r="M226"/>
      <c r="N226" s="11"/>
      <c r="O226" s="11"/>
      <c r="P226" s="11"/>
      <c r="Q226" s="11"/>
      <c r="R226" s="11"/>
    </row>
    <row r="227" spans="1:18" s="290" customFormat="1" ht="25.5" x14ac:dyDescent="0.25">
      <c r="A227" s="191" t="s">
        <v>13090</v>
      </c>
      <c r="B227" s="284" t="s">
        <v>153</v>
      </c>
      <c r="C227" s="284">
        <v>89812</v>
      </c>
      <c r="D227" s="285" t="s">
        <v>6704</v>
      </c>
      <c r="E227" s="286" t="s">
        <v>6574</v>
      </c>
      <c r="F227" s="287">
        <f>VLOOKUP(A227,MC!$A$10:'MC'!$J$2079,9,FALSE)</f>
        <v>2</v>
      </c>
      <c r="G227" s="288">
        <f>VLOOKUP(C227,Serviço!A239:D6643,4,FALSE)</f>
        <v>36.049999999999997</v>
      </c>
      <c r="H227" s="195">
        <f>VLOOKUP(C227,Serviço!$A$9:$D$6413,4,FALSE)</f>
        <v>36.049999999999997</v>
      </c>
      <c r="I227" s="525">
        <f>BDI!$F$29</f>
        <v>0.25219999999999998</v>
      </c>
      <c r="J227" s="523">
        <f t="shared" ref="J227:J236" si="96">ROUND(H227*(1+I227),2)</f>
        <v>45.14</v>
      </c>
      <c r="K227" s="204">
        <f t="shared" si="95"/>
        <v>90.28</v>
      </c>
      <c r="L227" s="376"/>
      <c r="M227" s="291"/>
      <c r="N227" s="292"/>
      <c r="O227" s="292"/>
      <c r="P227" s="292"/>
      <c r="Q227" s="292"/>
      <c r="R227" s="292"/>
    </row>
    <row r="228" spans="1:18" s="21" customFormat="1" ht="25.5" x14ac:dyDescent="0.25">
      <c r="A228" s="191" t="s">
        <v>13091</v>
      </c>
      <c r="B228" s="188" t="s">
        <v>153</v>
      </c>
      <c r="C228" s="188">
        <v>89726</v>
      </c>
      <c r="D228" s="193" t="s">
        <v>6679</v>
      </c>
      <c r="E228" s="192" t="s">
        <v>6574</v>
      </c>
      <c r="F228" s="194">
        <f>VLOOKUP(A228,MC!$A$10:'MC'!$J$2079,9,FALSE)</f>
        <v>8</v>
      </c>
      <c r="G228" s="195">
        <f>VLOOKUP(C228,Serviço!A240:D6644,4,FALSE)</f>
        <v>5.03</v>
      </c>
      <c r="H228" s="195">
        <f>VLOOKUP(C228,Serviço!$A$9:$D$6413,4,FALSE)</f>
        <v>5.03</v>
      </c>
      <c r="I228" s="525">
        <f>BDI!$F$29</f>
        <v>0.25219999999999998</v>
      </c>
      <c r="J228" s="523">
        <f t="shared" si="96"/>
        <v>6.3</v>
      </c>
      <c r="K228" s="204">
        <f t="shared" si="95"/>
        <v>50.4</v>
      </c>
      <c r="L228" s="376"/>
      <c r="M228"/>
      <c r="N228" s="11"/>
      <c r="O228" s="11"/>
      <c r="P228" s="11"/>
      <c r="Q228" s="11"/>
      <c r="R228" s="11"/>
    </row>
    <row r="229" spans="1:18" s="21" customFormat="1" ht="25.5" x14ac:dyDescent="0.25">
      <c r="A229" s="191" t="s">
        <v>13092</v>
      </c>
      <c r="B229" s="188" t="s">
        <v>153</v>
      </c>
      <c r="C229" s="188">
        <v>89802</v>
      </c>
      <c r="D229" s="193" t="s">
        <v>6680</v>
      </c>
      <c r="E229" s="192" t="s">
        <v>6574</v>
      </c>
      <c r="F229" s="194">
        <f>VLOOKUP(A229,MC!$A$10:'MC'!$J$2079,9,FALSE)</f>
        <v>2</v>
      </c>
      <c r="G229" s="195">
        <f>VLOOKUP(C229,Serviço!A241:D6645,4,FALSE)</f>
        <v>4.93</v>
      </c>
      <c r="H229" s="195">
        <f>VLOOKUP(C229,Serviço!$A$9:$D$6413,4,FALSE)</f>
        <v>4.93</v>
      </c>
      <c r="I229" s="525">
        <f>BDI!$F$29</f>
        <v>0.25219999999999998</v>
      </c>
      <c r="J229" s="523">
        <f t="shared" si="96"/>
        <v>6.17</v>
      </c>
      <c r="K229" s="204">
        <f t="shared" si="95"/>
        <v>12.34</v>
      </c>
      <c r="L229" s="376"/>
      <c r="M229"/>
      <c r="N229" s="11"/>
      <c r="O229" s="11"/>
      <c r="P229" s="11"/>
      <c r="Q229" s="11"/>
      <c r="R229" s="11"/>
    </row>
    <row r="230" spans="1:18" s="21" customFormat="1" ht="25.5" x14ac:dyDescent="0.25">
      <c r="A230" s="191" t="s">
        <v>13093</v>
      </c>
      <c r="B230" s="188" t="s">
        <v>153</v>
      </c>
      <c r="C230" s="188">
        <v>89724</v>
      </c>
      <c r="D230" s="193" t="s">
        <v>6681</v>
      </c>
      <c r="E230" s="192" t="s">
        <v>6574</v>
      </c>
      <c r="F230" s="194">
        <f>VLOOKUP(A230,MC!$A$10:'MC'!$J$2079,9,FALSE)</f>
        <v>12</v>
      </c>
      <c r="G230" s="195">
        <f>VLOOKUP(C230,Serviço!A242:D6646,4,FALSE)</f>
        <v>6.67</v>
      </c>
      <c r="H230" s="195">
        <f>VLOOKUP(C230,Serviço!$A$9:$D$6413,4,FALSE)</f>
        <v>6.67</v>
      </c>
      <c r="I230" s="525">
        <f>BDI!$F$29</f>
        <v>0.25219999999999998</v>
      </c>
      <c r="J230" s="523">
        <f t="shared" si="96"/>
        <v>8.35</v>
      </c>
      <c r="K230" s="204">
        <f t="shared" si="95"/>
        <v>100.2</v>
      </c>
      <c r="L230" s="376"/>
      <c r="M230"/>
      <c r="N230" s="11"/>
      <c r="O230" s="11"/>
      <c r="P230" s="11"/>
      <c r="Q230" s="11"/>
      <c r="R230" s="11"/>
    </row>
    <row r="231" spans="1:18" s="21" customFormat="1" ht="25.5" x14ac:dyDescent="0.25">
      <c r="A231" s="191" t="s">
        <v>13094</v>
      </c>
      <c r="B231" s="188" t="s">
        <v>153</v>
      </c>
      <c r="C231" s="188">
        <v>89731</v>
      </c>
      <c r="D231" s="193" t="s">
        <v>6682</v>
      </c>
      <c r="E231" s="192" t="s">
        <v>6574</v>
      </c>
      <c r="F231" s="194">
        <f>VLOOKUP(A231,MC!$A$10:'MC'!$J$2079,9,FALSE)</f>
        <v>2</v>
      </c>
      <c r="G231" s="195">
        <f>VLOOKUP(C231,Serviço!A243:D6647,4,FALSE)</f>
        <v>7.36</v>
      </c>
      <c r="H231" s="195">
        <f>VLOOKUP(C231,Serviço!$A$9:$D$6413,4,FALSE)</f>
        <v>7.36</v>
      </c>
      <c r="I231" s="525">
        <f>BDI!$F$29</f>
        <v>0.25219999999999998</v>
      </c>
      <c r="J231" s="523">
        <f t="shared" si="96"/>
        <v>9.2200000000000006</v>
      </c>
      <c r="K231" s="204">
        <f t="shared" si="95"/>
        <v>18.440000000000001</v>
      </c>
      <c r="L231" s="376"/>
      <c r="M231"/>
      <c r="N231" s="11"/>
      <c r="O231" s="11"/>
      <c r="P231" s="11"/>
      <c r="Q231" s="11"/>
      <c r="R231" s="11"/>
    </row>
    <row r="232" spans="1:18" s="21" customFormat="1" ht="25.5" x14ac:dyDescent="0.25">
      <c r="A232" s="191" t="s">
        <v>13095</v>
      </c>
      <c r="B232" s="188" t="s">
        <v>153</v>
      </c>
      <c r="C232" s="188">
        <v>89809</v>
      </c>
      <c r="D232" s="193" t="s">
        <v>6683</v>
      </c>
      <c r="E232" s="192" t="s">
        <v>6574</v>
      </c>
      <c r="F232" s="194">
        <f>VLOOKUP(A232,MC!$A$10:'MC'!$J$2079,9,FALSE)</f>
        <v>2</v>
      </c>
      <c r="G232" s="195">
        <f>VLOOKUP(C232,Serviço!A244:D6648,4,FALSE)</f>
        <v>12.22</v>
      </c>
      <c r="H232" s="195">
        <f>VLOOKUP(C232,Serviço!$A$9:$D$6413,4,FALSE)</f>
        <v>12.22</v>
      </c>
      <c r="I232" s="525">
        <f>BDI!$F$29</f>
        <v>0.25219999999999998</v>
      </c>
      <c r="J232" s="523">
        <f t="shared" si="96"/>
        <v>15.3</v>
      </c>
      <c r="K232" s="204">
        <f t="shared" si="95"/>
        <v>30.6</v>
      </c>
      <c r="L232" s="376"/>
      <c r="M232"/>
      <c r="N232" s="11"/>
      <c r="O232" s="11"/>
      <c r="P232" s="11"/>
      <c r="Q232" s="11"/>
      <c r="R232" s="11"/>
    </row>
    <row r="233" spans="1:18" s="319" customFormat="1" ht="25.5" x14ac:dyDescent="0.25">
      <c r="A233" s="191" t="s">
        <v>13096</v>
      </c>
      <c r="B233" s="188" t="s">
        <v>151</v>
      </c>
      <c r="C233" s="317" t="s">
        <v>12824</v>
      </c>
      <c r="D233" s="193" t="s">
        <v>12883</v>
      </c>
      <c r="E233" s="192" t="s">
        <v>6574</v>
      </c>
      <c r="F233" s="194">
        <f>VLOOKUP(A233,MC!$A$10:'MC'!$J$2079,9,FALSE)</f>
        <v>12</v>
      </c>
      <c r="G233" s="195">
        <v>12.88</v>
      </c>
      <c r="H233" s="516">
        <f>G233</f>
        <v>12.88</v>
      </c>
      <c r="I233" s="525">
        <f>BDI!$F$29</f>
        <v>0.25219999999999998</v>
      </c>
      <c r="J233" s="523">
        <f t="shared" si="96"/>
        <v>16.13</v>
      </c>
      <c r="K233" s="204">
        <f t="shared" si="95"/>
        <v>193.56</v>
      </c>
      <c r="L233" s="376"/>
      <c r="M233" s="320"/>
      <c r="N233" s="16"/>
      <c r="O233" s="16"/>
      <c r="P233" s="16"/>
      <c r="Q233" s="16"/>
      <c r="R233" s="16"/>
    </row>
    <row r="234" spans="1:18" s="21" customFormat="1" ht="15" x14ac:dyDescent="0.25">
      <c r="A234" s="191" t="s">
        <v>13097</v>
      </c>
      <c r="B234" s="578" t="s">
        <v>28</v>
      </c>
      <c r="C234" s="188" t="s">
        <v>7032</v>
      </c>
      <c r="D234" s="193" t="s">
        <v>12877</v>
      </c>
      <c r="E234" s="192" t="s">
        <v>6574</v>
      </c>
      <c r="F234" s="194">
        <f>VLOOKUP(A234,MC!$A$10:'MC'!$J$2079,9,FALSE)</f>
        <v>2</v>
      </c>
      <c r="G234" s="195">
        <f>CPU!F1000</f>
        <v>32.35</v>
      </c>
      <c r="H234" s="516">
        <f>CPU!F1000</f>
        <v>32.35</v>
      </c>
      <c r="I234" s="525">
        <f>BDI!$F$29</f>
        <v>0.25219999999999998</v>
      </c>
      <c r="J234" s="523">
        <f t="shared" si="96"/>
        <v>40.51</v>
      </c>
      <c r="K234" s="204">
        <f t="shared" si="95"/>
        <v>81.02</v>
      </c>
      <c r="L234" s="376"/>
      <c r="M234"/>
      <c r="N234" s="11"/>
      <c r="O234" s="11"/>
      <c r="P234" s="11"/>
      <c r="Q234" s="11"/>
      <c r="R234" s="11"/>
    </row>
    <row r="235" spans="1:18" s="21" customFormat="1" ht="15" x14ac:dyDescent="0.25">
      <c r="A235" s="191" t="s">
        <v>13098</v>
      </c>
      <c r="B235" s="578" t="s">
        <v>28</v>
      </c>
      <c r="C235" s="188" t="s">
        <v>6639</v>
      </c>
      <c r="D235" s="193" t="s">
        <v>6685</v>
      </c>
      <c r="E235" s="192" t="s">
        <v>6574</v>
      </c>
      <c r="F235" s="194">
        <f>VLOOKUP(A235,MC!$A$10:'MC'!$J$2079,9,FALSE)</f>
        <v>1</v>
      </c>
      <c r="G235" s="195">
        <f>CPU!F229</f>
        <v>7.19</v>
      </c>
      <c r="H235" s="516">
        <f>CPU!F229</f>
        <v>7.19</v>
      </c>
      <c r="I235" s="525">
        <f>BDI!$F$29</f>
        <v>0.25219999999999998</v>
      </c>
      <c r="J235" s="523">
        <f t="shared" si="96"/>
        <v>9</v>
      </c>
      <c r="K235" s="204">
        <f t="shared" si="95"/>
        <v>9</v>
      </c>
      <c r="L235" s="376"/>
      <c r="M235"/>
      <c r="N235" s="11"/>
      <c r="O235" s="11"/>
      <c r="P235" s="11"/>
      <c r="Q235" s="11"/>
      <c r="R235" s="11"/>
    </row>
    <row r="236" spans="1:18" s="21" customFormat="1" ht="26.25" thickBot="1" x14ac:dyDescent="0.3">
      <c r="A236" s="191" t="s">
        <v>13099</v>
      </c>
      <c r="B236" s="188" t="s">
        <v>153</v>
      </c>
      <c r="C236" s="188">
        <v>89784</v>
      </c>
      <c r="D236" s="237" t="s">
        <v>6824</v>
      </c>
      <c r="E236" s="192" t="s">
        <v>6574</v>
      </c>
      <c r="F236" s="194">
        <f>VLOOKUP(A236,MC!$A$10:'MC'!$J$2079,9,FALSE)</f>
        <v>3</v>
      </c>
      <c r="G236" s="195">
        <f>VLOOKUP(C236,Serviço!A248:D6652,4,FALSE)</f>
        <v>13.21</v>
      </c>
      <c r="H236" s="195">
        <f>VLOOKUP(C236,Serviço!$A$9:$D$6413,4,FALSE)</f>
        <v>13.21</v>
      </c>
      <c r="I236" s="525">
        <f>BDI!$F$29</f>
        <v>0.25219999999999998</v>
      </c>
      <c r="J236" s="523">
        <f t="shared" si="96"/>
        <v>16.54</v>
      </c>
      <c r="K236" s="204">
        <f t="shared" si="95"/>
        <v>49.62</v>
      </c>
      <c r="L236" s="376"/>
      <c r="M236"/>
      <c r="N236" s="11"/>
      <c r="O236" s="11"/>
      <c r="P236" s="11"/>
      <c r="Q236" s="11"/>
      <c r="R236" s="11"/>
    </row>
    <row r="237" spans="1:18" s="21" customFormat="1" ht="15.75" customHeight="1" thickBot="1" x14ac:dyDescent="0.3">
      <c r="A237" s="581"/>
      <c r="B237" s="582"/>
      <c r="C237" s="582"/>
      <c r="D237" s="582"/>
      <c r="E237" s="582"/>
      <c r="F237" s="582"/>
      <c r="G237" s="535"/>
      <c r="H237" s="535"/>
      <c r="I237" s="535"/>
      <c r="J237" s="535"/>
      <c r="K237" s="545"/>
      <c r="L237" s="376"/>
      <c r="M237"/>
      <c r="N237" s="11"/>
      <c r="O237" s="11"/>
      <c r="P237" s="11"/>
      <c r="Q237" s="11"/>
      <c r="R237" s="11"/>
    </row>
    <row r="238" spans="1:18" s="21" customFormat="1" ht="15.75" customHeight="1" thickBot="1" x14ac:dyDescent="0.3">
      <c r="A238" s="25" t="s">
        <v>201</v>
      </c>
      <c r="B238" s="26"/>
      <c r="C238" s="26"/>
      <c r="D238" s="26" t="s">
        <v>6692</v>
      </c>
      <c r="E238" s="26"/>
      <c r="F238" s="26"/>
      <c r="G238" s="530">
        <f t="shared" ref="G238:J238" si="97">SUM(G239:G241)</f>
        <v>120.15</v>
      </c>
      <c r="H238" s="530">
        <f t="shared" si="97"/>
        <v>120.15</v>
      </c>
      <c r="I238" s="530"/>
      <c r="J238" s="530">
        <f t="shared" si="97"/>
        <v>150.44999999999999</v>
      </c>
      <c r="K238" s="190">
        <f>SUM(K239:K241)</f>
        <v>1049.82</v>
      </c>
      <c r="L238" s="376"/>
      <c r="M238"/>
      <c r="N238" s="11"/>
      <c r="O238" s="11"/>
      <c r="P238" s="11"/>
      <c r="Q238" s="11"/>
      <c r="R238" s="11"/>
    </row>
    <row r="239" spans="1:18" s="21" customFormat="1" ht="25.5" x14ac:dyDescent="0.25">
      <c r="A239" s="191" t="s">
        <v>200</v>
      </c>
      <c r="B239" s="184" t="s">
        <v>153</v>
      </c>
      <c r="C239" s="184">
        <v>89987</v>
      </c>
      <c r="D239" s="193" t="s">
        <v>6707</v>
      </c>
      <c r="E239" s="192" t="s">
        <v>6574</v>
      </c>
      <c r="F239" s="194">
        <f>VLOOKUP(A239,MC!$A$10:'MC'!$J$2079,9,FALSE)</f>
        <v>13</v>
      </c>
      <c r="G239" s="195">
        <f>VLOOKUP(C239,Serviço!A251:D6655,4,FALSE)</f>
        <v>57.59</v>
      </c>
      <c r="H239" s="195">
        <f>VLOOKUP(C239,Serviço!$A$9:$D$6413,4,FALSE)</f>
        <v>57.59</v>
      </c>
      <c r="I239" s="525">
        <f>BDI!$F$29</f>
        <v>0.25219999999999998</v>
      </c>
      <c r="J239" s="523">
        <f t="shared" ref="J239:J241" si="98">ROUND(H239*(1+I239),2)</f>
        <v>72.11</v>
      </c>
      <c r="K239" s="204">
        <f>ROUND(F239*J239,2)</f>
        <v>937.43</v>
      </c>
      <c r="L239" s="376"/>
      <c r="M239"/>
      <c r="N239" s="11"/>
      <c r="O239" s="11"/>
      <c r="P239" s="11"/>
      <c r="Q239" s="11"/>
      <c r="R239" s="11"/>
    </row>
    <row r="240" spans="1:18" s="319" customFormat="1" ht="15" x14ac:dyDescent="0.25">
      <c r="A240" s="191" t="s">
        <v>13100</v>
      </c>
      <c r="B240" s="578" t="s">
        <v>28</v>
      </c>
      <c r="C240" s="188" t="s">
        <v>7033</v>
      </c>
      <c r="D240" s="193" t="s">
        <v>6849</v>
      </c>
      <c r="E240" s="192" t="s">
        <v>6574</v>
      </c>
      <c r="F240" s="194">
        <f>VLOOKUP(A240,MC!$A$10:'MC'!$J$2079,9,FALSE)</f>
        <v>2</v>
      </c>
      <c r="G240" s="195">
        <f>CPU!F1026</f>
        <v>27.19</v>
      </c>
      <c r="H240" s="516">
        <f>CPU!F1026</f>
        <v>27.19</v>
      </c>
      <c r="I240" s="525">
        <f>BDI!$F$29</f>
        <v>0.25219999999999998</v>
      </c>
      <c r="J240" s="523">
        <f t="shared" si="98"/>
        <v>34.049999999999997</v>
      </c>
      <c r="K240" s="204">
        <f t="shared" ref="K240:K241" si="99">ROUND(F240*J240,2)</f>
        <v>68.099999999999994</v>
      </c>
      <c r="L240" s="376"/>
      <c r="M240" s="320"/>
      <c r="N240" s="16"/>
      <c r="O240" s="16"/>
      <c r="P240" s="16"/>
      <c r="Q240" s="16"/>
      <c r="R240" s="16"/>
    </row>
    <row r="241" spans="1:18" s="319" customFormat="1" ht="15.75" thickBot="1" x14ac:dyDescent="0.3">
      <c r="A241" s="191" t="s">
        <v>13101</v>
      </c>
      <c r="B241" s="578" t="s">
        <v>28</v>
      </c>
      <c r="C241" s="188" t="s">
        <v>7034</v>
      </c>
      <c r="D241" s="193" t="s">
        <v>6850</v>
      </c>
      <c r="E241" s="192" t="s">
        <v>6574</v>
      </c>
      <c r="F241" s="194">
        <f>VLOOKUP(A241,MC!$A$10:'MC'!$J$2079,9,FALSE)</f>
        <v>1</v>
      </c>
      <c r="G241" s="195">
        <f>CPU!F1052</f>
        <v>35.369999999999997</v>
      </c>
      <c r="H241" s="516">
        <f>CPU!F1052</f>
        <v>35.369999999999997</v>
      </c>
      <c r="I241" s="525">
        <f>BDI!$F$29</f>
        <v>0.25219999999999998</v>
      </c>
      <c r="J241" s="523">
        <f t="shared" si="98"/>
        <v>44.29</v>
      </c>
      <c r="K241" s="204">
        <f t="shared" si="99"/>
        <v>44.29</v>
      </c>
      <c r="L241" s="376"/>
      <c r="M241" s="320"/>
      <c r="N241" s="16"/>
      <c r="O241" s="16"/>
      <c r="P241" s="16"/>
      <c r="Q241" s="16"/>
      <c r="R241" s="16"/>
    </row>
    <row r="242" spans="1:18" ht="16.5" thickBot="1" x14ac:dyDescent="0.3">
      <c r="A242" s="581"/>
      <c r="B242" s="582"/>
      <c r="C242" s="582"/>
      <c r="D242" s="582"/>
      <c r="E242" s="582"/>
      <c r="F242" s="582"/>
      <c r="G242" s="535"/>
      <c r="H242" s="535"/>
      <c r="I242" s="535"/>
      <c r="J242" s="535"/>
      <c r="K242" s="545"/>
      <c r="L242" s="376"/>
      <c r="M242" s="11"/>
      <c r="N242" s="11"/>
      <c r="O242" s="11"/>
      <c r="P242" s="11"/>
      <c r="Q242" s="11"/>
      <c r="R242" s="11"/>
    </row>
    <row r="243" spans="1:18" s="21" customFormat="1" ht="15.75" customHeight="1" thickBot="1" x14ac:dyDescent="0.3">
      <c r="A243" s="25" t="s">
        <v>12951</v>
      </c>
      <c r="B243" s="26"/>
      <c r="C243" s="26"/>
      <c r="D243" s="26" t="s">
        <v>6715</v>
      </c>
      <c r="E243" s="26"/>
      <c r="F243" s="26"/>
      <c r="G243" s="530">
        <f t="shared" ref="G243:J243" si="100">SUM(G244:G248)</f>
        <v>1200.5500000000002</v>
      </c>
      <c r="H243" s="530">
        <f t="shared" si="100"/>
        <v>1200.5500000000002</v>
      </c>
      <c r="I243" s="530"/>
      <c r="J243" s="530">
        <f t="shared" si="100"/>
        <v>1503.33</v>
      </c>
      <c r="K243" s="190">
        <f>SUM(K244:K248)</f>
        <v>6435.04</v>
      </c>
      <c r="L243" s="376"/>
      <c r="M243"/>
      <c r="N243" s="11"/>
      <c r="O243" s="11"/>
      <c r="P243" s="11"/>
      <c r="Q243" s="11"/>
      <c r="R243" s="11"/>
    </row>
    <row r="244" spans="1:18" s="21" customFormat="1" ht="25.5" x14ac:dyDescent="0.25">
      <c r="A244" s="191" t="s">
        <v>12952</v>
      </c>
      <c r="B244" s="577" t="s">
        <v>28</v>
      </c>
      <c r="C244" s="184" t="s">
        <v>6640</v>
      </c>
      <c r="D244" s="193" t="s">
        <v>12825</v>
      </c>
      <c r="E244" s="192" t="s">
        <v>6574</v>
      </c>
      <c r="F244" s="194">
        <f>VLOOKUP(A244,MC!$A$10:'MC'!$J$2079,9,FALSE)</f>
        <v>8</v>
      </c>
      <c r="G244" s="195">
        <f>CPU!F260</f>
        <v>43.56</v>
      </c>
      <c r="H244" s="516">
        <f>CPU!F260</f>
        <v>43.56</v>
      </c>
      <c r="I244" s="525">
        <f>BDI!$F$29</f>
        <v>0.25219999999999998</v>
      </c>
      <c r="J244" s="523">
        <f t="shared" ref="J244:J248" si="101">ROUND(H244*(1+I244),2)</f>
        <v>54.55</v>
      </c>
      <c r="K244" s="204">
        <f>ROUND(F244*J244,2)</f>
        <v>436.4</v>
      </c>
      <c r="L244" s="376"/>
      <c r="M244"/>
      <c r="N244" s="11"/>
      <c r="O244" s="11"/>
      <c r="P244" s="11"/>
      <c r="Q244" s="11"/>
      <c r="R244" s="11"/>
    </row>
    <row r="245" spans="1:18" s="21" customFormat="1" ht="25.5" x14ac:dyDescent="0.25">
      <c r="A245" s="191" t="s">
        <v>12954</v>
      </c>
      <c r="B245" s="188" t="s">
        <v>151</v>
      </c>
      <c r="C245" s="188" t="s">
        <v>6706</v>
      </c>
      <c r="D245" s="193" t="s">
        <v>6990</v>
      </c>
      <c r="E245" s="192" t="s">
        <v>6574</v>
      </c>
      <c r="F245" s="194">
        <f>VLOOKUP(A245,MC!$A$10:'MC'!$J$2079,9,FALSE)</f>
        <v>1</v>
      </c>
      <c r="G245" s="195">
        <v>30.32</v>
      </c>
      <c r="H245" s="516">
        <f>G245</f>
        <v>30.32</v>
      </c>
      <c r="I245" s="525">
        <f>BDI!$F$29</f>
        <v>0.25219999999999998</v>
      </c>
      <c r="J245" s="523">
        <f t="shared" si="101"/>
        <v>37.97</v>
      </c>
      <c r="K245" s="204">
        <f t="shared" ref="K245:K248" si="102">ROUND(F245*J245,2)</f>
        <v>37.97</v>
      </c>
      <c r="L245" s="376"/>
      <c r="M245"/>
      <c r="N245" s="11"/>
      <c r="O245" s="11"/>
      <c r="P245" s="11"/>
      <c r="Q245" s="11"/>
      <c r="R245" s="11"/>
    </row>
    <row r="246" spans="1:18" s="21" customFormat="1" ht="25.5" x14ac:dyDescent="0.25">
      <c r="A246" s="191" t="s">
        <v>13102</v>
      </c>
      <c r="B246" s="188" t="s">
        <v>153</v>
      </c>
      <c r="C246" s="188">
        <v>98102</v>
      </c>
      <c r="D246" s="193" t="s">
        <v>6712</v>
      </c>
      <c r="E246" s="192" t="s">
        <v>6574</v>
      </c>
      <c r="F246" s="194">
        <f>VLOOKUP(A246,MC!$A$10:'MC'!$J$2079,9,FALSE)</f>
        <v>1</v>
      </c>
      <c r="G246" s="195">
        <f>VLOOKUP(C246,Serviço!A271:D6675,4,FALSE)</f>
        <v>85.19</v>
      </c>
      <c r="H246" s="195">
        <f>VLOOKUP(C246,Serviço!$A$9:$D$6413,4,FALSE)</f>
        <v>85.19</v>
      </c>
      <c r="I246" s="525">
        <f>BDI!$F$29</f>
        <v>0.25219999999999998</v>
      </c>
      <c r="J246" s="523">
        <f t="shared" si="101"/>
        <v>106.67</v>
      </c>
      <c r="K246" s="204">
        <f t="shared" si="102"/>
        <v>106.67</v>
      </c>
      <c r="L246" s="376"/>
      <c r="M246"/>
      <c r="N246" s="11"/>
      <c r="O246" s="11"/>
      <c r="P246" s="11"/>
      <c r="Q246" s="11"/>
      <c r="R246" s="11"/>
    </row>
    <row r="247" spans="1:18" s="21" customFormat="1" ht="25.5" x14ac:dyDescent="0.25">
      <c r="A247" s="191" t="s">
        <v>13103</v>
      </c>
      <c r="B247" s="188" t="s">
        <v>153</v>
      </c>
      <c r="C247" s="188">
        <v>97902</v>
      </c>
      <c r="D247" s="193" t="s">
        <v>12899</v>
      </c>
      <c r="E247" s="192" t="s">
        <v>6574</v>
      </c>
      <c r="F247" s="194">
        <f>VLOOKUP(A247,MC!$A$10:'MC'!$J$2079,9,FALSE)</f>
        <v>1</v>
      </c>
      <c r="G247" s="195">
        <f>VLOOKUP(C247,Serviço!A272:D6676,4,FALSE)</f>
        <v>435.9</v>
      </c>
      <c r="H247" s="195">
        <f>VLOOKUP(C247,Serviço!$A$9:$D$6413,4,FALSE)</f>
        <v>435.9</v>
      </c>
      <c r="I247" s="525">
        <f>BDI!$F$29</f>
        <v>0.25219999999999998</v>
      </c>
      <c r="J247" s="523">
        <f t="shared" si="101"/>
        <v>545.83000000000004</v>
      </c>
      <c r="K247" s="204">
        <f t="shared" si="102"/>
        <v>545.83000000000004</v>
      </c>
      <c r="L247" s="376"/>
      <c r="M247"/>
      <c r="N247" s="11"/>
      <c r="O247" s="11"/>
      <c r="P247" s="11"/>
      <c r="Q247" s="11"/>
      <c r="R247" s="11"/>
    </row>
    <row r="248" spans="1:18" s="21" customFormat="1" ht="26.25" thickBot="1" x14ac:dyDescent="0.3">
      <c r="A248" s="191" t="s">
        <v>13104</v>
      </c>
      <c r="B248" s="188" t="s">
        <v>153</v>
      </c>
      <c r="C248" s="188">
        <v>97903</v>
      </c>
      <c r="D248" s="193" t="s">
        <v>12900</v>
      </c>
      <c r="E248" s="192" t="s">
        <v>6574</v>
      </c>
      <c r="F248" s="194">
        <f>VLOOKUP(A248,MC!$A$10:'MC'!$J$2079,9,FALSE)</f>
        <v>7</v>
      </c>
      <c r="G248" s="195">
        <f>VLOOKUP(C248,Serviço!A273:D6677,4,FALSE)</f>
        <v>605.58000000000004</v>
      </c>
      <c r="H248" s="195">
        <f>VLOOKUP(C248,Serviço!$A$9:$D$6413,4,FALSE)</f>
        <v>605.58000000000004</v>
      </c>
      <c r="I248" s="525">
        <f>BDI!$F$29</f>
        <v>0.25219999999999998</v>
      </c>
      <c r="J248" s="523">
        <f t="shared" si="101"/>
        <v>758.31</v>
      </c>
      <c r="K248" s="204">
        <f t="shared" si="102"/>
        <v>5308.17</v>
      </c>
      <c r="L248" s="376"/>
      <c r="M248"/>
      <c r="N248" s="11"/>
      <c r="O248" s="11"/>
      <c r="P248" s="11"/>
      <c r="Q248" s="11"/>
      <c r="R248" s="11"/>
    </row>
    <row r="249" spans="1:18" ht="16.5" thickBot="1" x14ac:dyDescent="0.3">
      <c r="A249" s="581"/>
      <c r="B249" s="582"/>
      <c r="C249" s="582"/>
      <c r="D249" s="582"/>
      <c r="E249" s="582"/>
      <c r="F249" s="582"/>
      <c r="G249" s="535"/>
      <c r="H249" s="535"/>
      <c r="I249" s="535"/>
      <c r="J249" s="535"/>
      <c r="K249" s="545"/>
      <c r="L249" s="376"/>
      <c r="M249" s="11"/>
      <c r="N249" s="11"/>
      <c r="O249" s="11"/>
      <c r="P249" s="11"/>
      <c r="Q249" s="11"/>
      <c r="R249" s="11"/>
    </row>
    <row r="250" spans="1:18" s="21" customFormat="1" ht="15.75" customHeight="1" thickBot="1" x14ac:dyDescent="0.3">
      <c r="A250" s="25" t="s">
        <v>13105</v>
      </c>
      <c r="B250" s="26"/>
      <c r="C250" s="26"/>
      <c r="D250" s="26" t="s">
        <v>202</v>
      </c>
      <c r="E250" s="26"/>
      <c r="F250" s="26"/>
      <c r="G250" s="530">
        <f t="shared" ref="G250:J250" si="103">SUM(G251:G254)</f>
        <v>797.69</v>
      </c>
      <c r="H250" s="530">
        <f t="shared" si="103"/>
        <v>797.69</v>
      </c>
      <c r="I250" s="530"/>
      <c r="J250" s="530">
        <f t="shared" si="103"/>
        <v>998.87</v>
      </c>
      <c r="K250" s="190">
        <f>SUM(K251:K254)</f>
        <v>3084.23</v>
      </c>
      <c r="L250" s="376"/>
      <c r="M250"/>
      <c r="N250" s="11"/>
      <c r="O250" s="11"/>
      <c r="P250" s="11"/>
      <c r="Q250" s="11"/>
      <c r="R250" s="11"/>
    </row>
    <row r="251" spans="1:18" s="21" customFormat="1" ht="15.75" customHeight="1" x14ac:dyDescent="0.25">
      <c r="A251" s="191" t="s">
        <v>13106</v>
      </c>
      <c r="B251" s="184" t="s">
        <v>153</v>
      </c>
      <c r="C251" s="184">
        <v>88503</v>
      </c>
      <c r="D251" s="193" t="s">
        <v>6703</v>
      </c>
      <c r="E251" s="192" t="s">
        <v>6702</v>
      </c>
      <c r="F251" s="194">
        <f>VLOOKUP(A251,MC!$A$10:'MC'!$J$2079,9,FALSE)</f>
        <v>1</v>
      </c>
      <c r="G251" s="195">
        <f>VLOOKUP(C251,Serviço!A276:D6680,4,FALSE)</f>
        <v>691.18</v>
      </c>
      <c r="H251" s="195">
        <f>VLOOKUP(C251,Serviço!$A$9:$D$6413,4,FALSE)</f>
        <v>691.18</v>
      </c>
      <c r="I251" s="525">
        <f>BDI!$F$29</f>
        <v>0.25219999999999998</v>
      </c>
      <c r="J251" s="523">
        <f t="shared" ref="J251:J254" si="104">ROUND(H251*(1+I251),2)</f>
        <v>865.5</v>
      </c>
      <c r="K251" s="204">
        <f>ROUND(F251*J251,2)</f>
        <v>865.5</v>
      </c>
      <c r="L251" s="376"/>
      <c r="M251"/>
      <c r="N251" s="11"/>
      <c r="O251" s="11"/>
      <c r="P251" s="11"/>
      <c r="Q251" s="11"/>
      <c r="R251" s="11"/>
    </row>
    <row r="252" spans="1:18" s="21" customFormat="1" ht="15.75" customHeight="1" x14ac:dyDescent="0.25">
      <c r="A252" s="191" t="s">
        <v>13107</v>
      </c>
      <c r="B252" s="188" t="s">
        <v>153</v>
      </c>
      <c r="C252" s="188" t="s">
        <v>1437</v>
      </c>
      <c r="D252" s="193" t="s">
        <v>6866</v>
      </c>
      <c r="E252" s="192" t="s">
        <v>6720</v>
      </c>
      <c r="F252" s="194">
        <f>VLOOKUP(A252,MC!$A$10:'MC'!$J$2079,9,FALSE)</f>
        <v>110.07</v>
      </c>
      <c r="G252" s="195">
        <f>VLOOKUP(C252,Serviço!A277:D6681,4,FALSE)</f>
        <v>11.22</v>
      </c>
      <c r="H252" s="195">
        <f>VLOOKUP(C252,Serviço!$A$9:$D$6413,4,FALSE)</f>
        <v>11.22</v>
      </c>
      <c r="I252" s="525">
        <f>BDI!$F$29</f>
        <v>0.25219999999999998</v>
      </c>
      <c r="J252" s="523">
        <f t="shared" si="104"/>
        <v>14.05</v>
      </c>
      <c r="K252" s="204">
        <f t="shared" ref="K252:K254" si="105">ROUND(F252*J252,2)</f>
        <v>1546.48</v>
      </c>
      <c r="L252" s="376"/>
      <c r="M252"/>
      <c r="N252" s="11"/>
      <c r="O252" s="11"/>
      <c r="P252" s="11"/>
      <c r="Q252" s="11"/>
      <c r="R252" s="11"/>
    </row>
    <row r="253" spans="1:18" s="21" customFormat="1" ht="15.75" customHeight="1" x14ac:dyDescent="0.25">
      <c r="A253" s="191" t="s">
        <v>13108</v>
      </c>
      <c r="B253" s="188" t="s">
        <v>153</v>
      </c>
      <c r="C253" s="188" t="s">
        <v>5675</v>
      </c>
      <c r="D253" s="193" t="s">
        <v>6815</v>
      </c>
      <c r="E253" s="192" t="s">
        <v>152</v>
      </c>
      <c r="F253" s="194">
        <f>VLOOKUP(A253,MC!$A$10:'MC'!$J$2079,9,FALSE)</f>
        <v>5.25</v>
      </c>
      <c r="G253" s="195">
        <f>VLOOKUP(C253,Serviço!A278:D6682,4,FALSE)</f>
        <v>17.440000000000001</v>
      </c>
      <c r="H253" s="195">
        <f>VLOOKUP(C253,Serviço!$A$9:$D$6413,4,FALSE)</f>
        <v>17.440000000000001</v>
      </c>
      <c r="I253" s="525">
        <f>BDI!$F$29</f>
        <v>0.25219999999999998</v>
      </c>
      <c r="J253" s="523">
        <f t="shared" si="104"/>
        <v>21.84</v>
      </c>
      <c r="K253" s="204">
        <f t="shared" si="105"/>
        <v>114.66</v>
      </c>
      <c r="L253" s="376"/>
      <c r="M253"/>
      <c r="N253" s="11"/>
      <c r="O253" s="11"/>
      <c r="P253" s="11"/>
      <c r="Q253" s="11"/>
      <c r="R253" s="11"/>
    </row>
    <row r="254" spans="1:18" s="21" customFormat="1" ht="15.75" customHeight="1" thickBot="1" x14ac:dyDescent="0.3">
      <c r="A254" s="191" t="s">
        <v>13109</v>
      </c>
      <c r="B254" s="578" t="s">
        <v>28</v>
      </c>
      <c r="C254" s="188" t="s">
        <v>6786</v>
      </c>
      <c r="D254" s="193" t="s">
        <v>6870</v>
      </c>
      <c r="E254" s="192" t="s">
        <v>152</v>
      </c>
      <c r="F254" s="194">
        <f>VLOOKUP(A254,MC!$A$10:'MC'!$J$2079,9,FALSE)</f>
        <v>5.7200000000000006</v>
      </c>
      <c r="G254" s="195">
        <f>CPU!F399</f>
        <v>77.849999999999994</v>
      </c>
      <c r="H254" s="516">
        <f>CPU!F399</f>
        <v>77.849999999999994</v>
      </c>
      <c r="I254" s="525">
        <f>BDI!$F$29</f>
        <v>0.25219999999999998</v>
      </c>
      <c r="J254" s="523">
        <f t="shared" si="104"/>
        <v>97.48</v>
      </c>
      <c r="K254" s="204">
        <f t="shared" si="105"/>
        <v>557.59</v>
      </c>
      <c r="L254" s="376"/>
      <c r="M254"/>
      <c r="N254" s="11"/>
      <c r="O254" s="11"/>
      <c r="P254" s="11"/>
      <c r="Q254" s="11"/>
      <c r="R254" s="11"/>
    </row>
    <row r="255" spans="1:18" ht="16.5" thickBot="1" x14ac:dyDescent="0.3">
      <c r="A255" s="581"/>
      <c r="B255" s="582"/>
      <c r="C255" s="582"/>
      <c r="D255" s="582"/>
      <c r="E255" s="582"/>
      <c r="F255" s="582"/>
      <c r="G255" s="535"/>
      <c r="H255" s="535"/>
      <c r="I255" s="535"/>
      <c r="J255" s="535"/>
      <c r="K255" s="545"/>
      <c r="L255" s="376"/>
      <c r="M255" s="11"/>
      <c r="N255" s="11"/>
      <c r="O255" s="11"/>
      <c r="P255" s="11"/>
      <c r="Q255" s="11"/>
      <c r="R255" s="11"/>
    </row>
    <row r="256" spans="1:18" s="21" customFormat="1" ht="15.75" customHeight="1" thickBot="1" x14ac:dyDescent="0.3">
      <c r="A256" s="25" t="s">
        <v>13114</v>
      </c>
      <c r="B256" s="26"/>
      <c r="C256" s="26"/>
      <c r="D256" s="26" t="s">
        <v>12943</v>
      </c>
      <c r="E256" s="26"/>
      <c r="F256" s="26"/>
      <c r="G256" s="530">
        <f t="shared" ref="G256:H256" si="106">SUM(G257:G260)</f>
        <v>29.89</v>
      </c>
      <c r="H256" s="530">
        <f t="shared" si="106"/>
        <v>29.89</v>
      </c>
      <c r="I256" s="530"/>
      <c r="J256" s="530">
        <f>SUM(J257:J260)</f>
        <v>37.430000000000007</v>
      </c>
      <c r="K256" s="190">
        <f>SUM(K257:K260)</f>
        <v>2598.94</v>
      </c>
      <c r="L256" s="376"/>
      <c r="M256"/>
      <c r="N256" s="11"/>
      <c r="O256" s="11"/>
      <c r="P256" s="11"/>
      <c r="Q256" s="11"/>
      <c r="R256" s="11"/>
    </row>
    <row r="257" spans="1:18" s="21" customFormat="1" ht="15.75" customHeight="1" x14ac:dyDescent="0.25">
      <c r="A257" s="191" t="s">
        <v>13110</v>
      </c>
      <c r="B257" s="184" t="s">
        <v>153</v>
      </c>
      <c r="C257" s="184">
        <v>90443</v>
      </c>
      <c r="D257" s="193" t="s">
        <v>12845</v>
      </c>
      <c r="E257" s="192" t="s">
        <v>51</v>
      </c>
      <c r="F257" s="194">
        <f>VLOOKUP(A257,MC!$A$10:'MC'!$J$2079,9,FALSE)</f>
        <v>146.22</v>
      </c>
      <c r="G257" s="195">
        <f>VLOOKUP(C257,Serviço!A282:D6686,4,FALSE)</f>
        <v>8.84</v>
      </c>
      <c r="H257" s="195">
        <f>VLOOKUP(C257,Serviço!$A$9:$D$6413,4,FALSE)</f>
        <v>8.84</v>
      </c>
      <c r="I257" s="525">
        <f>BDI!$F$29</f>
        <v>0.25219999999999998</v>
      </c>
      <c r="J257" s="523">
        <f t="shared" ref="J257:J260" si="107">ROUND(H257*(1+I257),2)</f>
        <v>11.07</v>
      </c>
      <c r="K257" s="204">
        <f>ROUND(F257*J257,2)</f>
        <v>1618.66</v>
      </c>
      <c r="L257" s="376"/>
      <c r="M257"/>
      <c r="N257" s="11"/>
      <c r="O257" s="11"/>
      <c r="P257" s="11"/>
      <c r="Q257" s="11"/>
      <c r="R257" s="11"/>
    </row>
    <row r="258" spans="1:18" s="21" customFormat="1" ht="15.75" customHeight="1" x14ac:dyDescent="0.25">
      <c r="A258" s="191" t="s">
        <v>13111</v>
      </c>
      <c r="B258" s="188" t="s">
        <v>153</v>
      </c>
      <c r="C258" s="188">
        <v>91222</v>
      </c>
      <c r="D258" s="193" t="s">
        <v>12846</v>
      </c>
      <c r="E258" s="192" t="s">
        <v>51</v>
      </c>
      <c r="F258" s="194">
        <f>VLOOKUP(A258,MC!$A$10:'MC'!$J$2079,9,FALSE)</f>
        <v>1.43</v>
      </c>
      <c r="G258" s="195">
        <f>VLOOKUP(C258,Serviço!A283:D6687,4,FALSE)</f>
        <v>9.52</v>
      </c>
      <c r="H258" s="195">
        <f>VLOOKUP(C258,Serviço!$A$9:$D$6413,4,FALSE)</f>
        <v>9.52</v>
      </c>
      <c r="I258" s="525">
        <f>BDI!$F$29</f>
        <v>0.25219999999999998</v>
      </c>
      <c r="J258" s="523">
        <f t="shared" si="107"/>
        <v>11.92</v>
      </c>
      <c r="K258" s="204">
        <f t="shared" ref="K258:K260" si="108">ROUND(F258*J258,2)</f>
        <v>17.05</v>
      </c>
      <c r="L258" s="376"/>
      <c r="M258"/>
      <c r="N258" s="11"/>
      <c r="O258" s="11"/>
      <c r="P258" s="11"/>
      <c r="Q258" s="11"/>
      <c r="R258" s="11"/>
    </row>
    <row r="259" spans="1:18" s="21" customFormat="1" ht="15" x14ac:dyDescent="0.25">
      <c r="A259" s="191" t="s">
        <v>13112</v>
      </c>
      <c r="B259" s="578" t="s">
        <v>28</v>
      </c>
      <c r="C259" s="188" t="s">
        <v>7043</v>
      </c>
      <c r="D259" s="193" t="s">
        <v>12847</v>
      </c>
      <c r="E259" s="192" t="s">
        <v>51</v>
      </c>
      <c r="F259" s="194">
        <f>VLOOKUP(A259,MC!$A$10:'MC'!$J$2079,9,FALSE)</f>
        <v>103.03</v>
      </c>
      <c r="G259" s="195">
        <f>CPU!F1104</f>
        <v>4.3600000000000003</v>
      </c>
      <c r="H259" s="516">
        <f>CPU!F1104</f>
        <v>4.3600000000000003</v>
      </c>
      <c r="I259" s="525">
        <f>BDI!$F$29</f>
        <v>0.25219999999999998</v>
      </c>
      <c r="J259" s="523">
        <f t="shared" si="107"/>
        <v>5.46</v>
      </c>
      <c r="K259" s="204">
        <f t="shared" si="108"/>
        <v>562.54</v>
      </c>
      <c r="L259" s="376"/>
      <c r="M259"/>
      <c r="N259" s="11"/>
      <c r="O259" s="11"/>
      <c r="P259" s="11"/>
      <c r="Q259" s="11"/>
      <c r="R259" s="11"/>
    </row>
    <row r="260" spans="1:18" s="21" customFormat="1" ht="26.25" thickBot="1" x14ac:dyDescent="0.3">
      <c r="A260" s="191" t="s">
        <v>13113</v>
      </c>
      <c r="B260" s="578" t="s">
        <v>28</v>
      </c>
      <c r="C260" s="188" t="s">
        <v>7044</v>
      </c>
      <c r="D260" s="193" t="s">
        <v>12848</v>
      </c>
      <c r="E260" s="192" t="s">
        <v>51</v>
      </c>
      <c r="F260" s="194">
        <f>VLOOKUP(A260,MC!$A$10:'MC'!$J$2079,9,FALSE)</f>
        <v>44.62</v>
      </c>
      <c r="G260" s="195">
        <f>CPU!F1130</f>
        <v>7.17</v>
      </c>
      <c r="H260" s="516">
        <f>CPU!F1130</f>
        <v>7.17</v>
      </c>
      <c r="I260" s="525">
        <f>BDI!$F$29</f>
        <v>0.25219999999999998</v>
      </c>
      <c r="J260" s="523">
        <f t="shared" si="107"/>
        <v>8.98</v>
      </c>
      <c r="K260" s="204">
        <f t="shared" si="108"/>
        <v>400.69</v>
      </c>
      <c r="L260" s="376"/>
      <c r="M260"/>
      <c r="N260" s="11"/>
      <c r="O260" s="11"/>
      <c r="P260" s="11"/>
      <c r="Q260" s="11"/>
      <c r="R260" s="11"/>
    </row>
    <row r="261" spans="1:18" ht="16.5" thickBot="1" x14ac:dyDescent="0.3">
      <c r="A261" s="581"/>
      <c r="B261" s="582"/>
      <c r="C261" s="582"/>
      <c r="D261" s="582"/>
      <c r="E261" s="582"/>
      <c r="F261" s="582"/>
      <c r="G261" s="535"/>
      <c r="H261" s="535"/>
      <c r="I261" s="535"/>
      <c r="J261" s="535"/>
      <c r="K261" s="545"/>
      <c r="L261" s="376"/>
      <c r="M261" s="11"/>
      <c r="N261" s="11"/>
      <c r="O261" s="11"/>
      <c r="P261" s="11"/>
      <c r="Q261" s="11"/>
      <c r="R261" s="11"/>
    </row>
    <row r="262" spans="1:18" s="21" customFormat="1" ht="15.75" customHeight="1" thickBot="1" x14ac:dyDescent="0.3">
      <c r="A262" s="25" t="s">
        <v>13115</v>
      </c>
      <c r="B262" s="26"/>
      <c r="C262" s="26"/>
      <c r="D262" s="26" t="s">
        <v>12849</v>
      </c>
      <c r="E262" s="26"/>
      <c r="F262" s="26"/>
      <c r="G262" s="530">
        <f t="shared" ref="G262:H262" si="109">SUM(G263:G264)</f>
        <v>88.03</v>
      </c>
      <c r="H262" s="530">
        <f t="shared" si="109"/>
        <v>88.03</v>
      </c>
      <c r="I262" s="530"/>
      <c r="J262" s="530">
        <f>SUM(J263:J264)</f>
        <v>110.22999999999999</v>
      </c>
      <c r="K262" s="190">
        <f>SUM(K263:K264)</f>
        <v>387.09</v>
      </c>
      <c r="L262" s="376"/>
      <c r="M262"/>
      <c r="N262" s="11"/>
      <c r="O262" s="11"/>
      <c r="P262" s="11"/>
      <c r="Q262" s="11"/>
      <c r="R262" s="11"/>
    </row>
    <row r="263" spans="1:18" s="21" customFormat="1" ht="15.75" customHeight="1" x14ac:dyDescent="0.25">
      <c r="A263" s="191" t="s">
        <v>13116</v>
      </c>
      <c r="B263" s="184" t="s">
        <v>153</v>
      </c>
      <c r="C263" s="184">
        <v>93358</v>
      </c>
      <c r="D263" s="193" t="s">
        <v>12850</v>
      </c>
      <c r="E263" s="192" t="s">
        <v>46</v>
      </c>
      <c r="F263" s="194">
        <f>VLOOKUP(A263,MC!$A$10:'MC'!$J$2079,9,FALSE)</f>
        <v>3.65</v>
      </c>
      <c r="G263" s="195">
        <f>VLOOKUP(C263,Serviço!A288:D6692,4,FALSE)</f>
        <v>62.66</v>
      </c>
      <c r="H263" s="195">
        <f>VLOOKUP(C263,Serviço!$A$9:$D$6413,4,FALSE)</f>
        <v>62.66</v>
      </c>
      <c r="I263" s="525">
        <f>BDI!$F$29</f>
        <v>0.25219999999999998</v>
      </c>
      <c r="J263" s="523">
        <f t="shared" ref="J263:J264" si="110">ROUND(H263*(1+I263),2)</f>
        <v>78.459999999999994</v>
      </c>
      <c r="K263" s="204">
        <f>ROUND(F263*J263,2)</f>
        <v>286.38</v>
      </c>
      <c r="L263" s="376"/>
      <c r="M263"/>
      <c r="N263" s="11"/>
      <c r="O263" s="11"/>
      <c r="P263" s="11"/>
      <c r="Q263" s="11"/>
      <c r="R263" s="11"/>
    </row>
    <row r="264" spans="1:18" s="21" customFormat="1" ht="15.75" customHeight="1" thickBot="1" x14ac:dyDescent="0.3">
      <c r="A264" s="191" t="s">
        <v>13117</v>
      </c>
      <c r="B264" s="188" t="s">
        <v>153</v>
      </c>
      <c r="C264" s="188">
        <v>93382</v>
      </c>
      <c r="D264" s="193" t="s">
        <v>12851</v>
      </c>
      <c r="E264" s="192" t="s">
        <v>46</v>
      </c>
      <c r="F264" s="194">
        <f>VLOOKUP(A264,MC!$A$10:'MC'!$J$2079,9,FALSE)</f>
        <v>3.17</v>
      </c>
      <c r="G264" s="195">
        <f>VLOOKUP(C264,Serviço!A289:D6693,4,FALSE)</f>
        <v>25.37</v>
      </c>
      <c r="H264" s="195">
        <f>VLOOKUP(C264,Serviço!$A$9:$D$6413,4,FALSE)</f>
        <v>25.37</v>
      </c>
      <c r="I264" s="525">
        <f>BDI!$F$29</f>
        <v>0.25219999999999998</v>
      </c>
      <c r="J264" s="523">
        <f t="shared" si="110"/>
        <v>31.77</v>
      </c>
      <c r="K264" s="204">
        <f>ROUND(F264*J264,2)</f>
        <v>100.71</v>
      </c>
      <c r="L264" s="376"/>
      <c r="M264"/>
      <c r="N264" s="11"/>
      <c r="O264" s="11"/>
      <c r="P264" s="11"/>
      <c r="Q264" s="11"/>
      <c r="R264" s="11"/>
    </row>
    <row r="265" spans="1:18" ht="16.5" thickBot="1" x14ac:dyDescent="0.3">
      <c r="A265" s="581"/>
      <c r="B265" s="582"/>
      <c r="C265" s="582"/>
      <c r="D265" s="582"/>
      <c r="E265" s="582"/>
      <c r="F265" s="582"/>
      <c r="G265" s="535"/>
      <c r="H265" s="535"/>
      <c r="I265" s="535"/>
      <c r="J265" s="535"/>
      <c r="K265" s="545"/>
      <c r="L265" s="376"/>
      <c r="M265" s="11"/>
      <c r="N265" s="11"/>
      <c r="O265" s="11"/>
      <c r="P265" s="11"/>
      <c r="Q265" s="11"/>
      <c r="R265" s="11"/>
    </row>
    <row r="266" spans="1:18" ht="15.75" thickBot="1" x14ac:dyDescent="0.3">
      <c r="A266" s="25" t="s">
        <v>13118</v>
      </c>
      <c r="B266" s="26"/>
      <c r="C266" s="26"/>
      <c r="D266" s="26" t="s">
        <v>12965</v>
      </c>
      <c r="E266" s="26"/>
      <c r="F266" s="26"/>
      <c r="G266" s="530">
        <f t="shared" ref="G266:J266" si="111">SUM(G267:G275)</f>
        <v>2399.04</v>
      </c>
      <c r="H266" s="530">
        <f t="shared" si="111"/>
        <v>2399.04</v>
      </c>
      <c r="I266" s="530"/>
      <c r="J266" s="530">
        <f t="shared" si="111"/>
        <v>3004.08</v>
      </c>
      <c r="K266" s="190">
        <f>SUM(K267:K275)</f>
        <v>8903.8200000000015</v>
      </c>
      <c r="L266" s="376"/>
      <c r="M266" s="11"/>
      <c r="N266" s="11"/>
      <c r="O266" s="11"/>
      <c r="P266" s="11"/>
      <c r="Q266" s="11"/>
      <c r="R266" s="11"/>
    </row>
    <row r="267" spans="1:18" ht="25.5" x14ac:dyDescent="0.25">
      <c r="A267" s="191" t="s">
        <v>13119</v>
      </c>
      <c r="B267" s="184" t="s">
        <v>153</v>
      </c>
      <c r="C267" s="184">
        <v>86940</v>
      </c>
      <c r="D267" s="193" t="s">
        <v>12966</v>
      </c>
      <c r="E267" s="192" t="s">
        <v>6574</v>
      </c>
      <c r="F267" s="194">
        <f>VLOOKUP(A267,MC!$A$10:'MC'!$J$2079,9,FALSE)</f>
        <v>6</v>
      </c>
      <c r="G267" s="195">
        <f>VLOOKUP(C267,Serviço!A292:D6696,4,FALSE)</f>
        <v>660.86</v>
      </c>
      <c r="H267" s="195">
        <f>VLOOKUP(C267,Serviço!$A$9:$D$6413,4,FALSE)</f>
        <v>660.86</v>
      </c>
      <c r="I267" s="525">
        <f>BDI!$F$29</f>
        <v>0.25219999999999998</v>
      </c>
      <c r="J267" s="523">
        <f t="shared" ref="J267:J275" si="112">ROUND(H267*(1+I267),2)</f>
        <v>827.53</v>
      </c>
      <c r="K267" s="289">
        <f>ROUND(F267*J267,2)</f>
        <v>4965.18</v>
      </c>
      <c r="L267" s="376"/>
      <c r="M267" s="11"/>
      <c r="N267" s="11"/>
      <c r="O267" s="11"/>
      <c r="P267" s="11"/>
      <c r="Q267" s="11"/>
      <c r="R267" s="11"/>
    </row>
    <row r="268" spans="1:18" x14ac:dyDescent="0.25">
      <c r="A268" s="191" t="s">
        <v>13120</v>
      </c>
      <c r="B268" s="578" t="s">
        <v>28</v>
      </c>
      <c r="C268" s="188" t="s">
        <v>12975</v>
      </c>
      <c r="D268" s="193" t="s">
        <v>12967</v>
      </c>
      <c r="E268" s="192" t="s">
        <v>6574</v>
      </c>
      <c r="F268" s="194">
        <f>VLOOKUP(A268,MC!$A$10:'MC'!$J$2079,9,FALSE)</f>
        <v>3</v>
      </c>
      <c r="G268" s="288">
        <f>CPU!F1289</f>
        <v>324.3</v>
      </c>
      <c r="H268" s="517">
        <f>CPU!F1289</f>
        <v>324.3</v>
      </c>
      <c r="I268" s="525">
        <f>BDI!$F$29</f>
        <v>0.25219999999999998</v>
      </c>
      <c r="J268" s="523">
        <f t="shared" si="112"/>
        <v>406.09</v>
      </c>
      <c r="K268" s="289">
        <f t="shared" ref="K268:K275" si="113">ROUND(F268*J268,2)</f>
        <v>1218.27</v>
      </c>
      <c r="L268" s="376"/>
      <c r="M268" s="11"/>
      <c r="N268" s="11"/>
      <c r="O268" s="11"/>
      <c r="P268" s="11"/>
      <c r="Q268" s="11"/>
      <c r="R268" s="11"/>
    </row>
    <row r="269" spans="1:18" ht="25.5" x14ac:dyDescent="0.25">
      <c r="A269" s="191" t="s">
        <v>13121</v>
      </c>
      <c r="B269" s="188" t="s">
        <v>153</v>
      </c>
      <c r="C269" s="188">
        <v>86909</v>
      </c>
      <c r="D269" s="193" t="s">
        <v>12968</v>
      </c>
      <c r="E269" s="192" t="s">
        <v>6574</v>
      </c>
      <c r="F269" s="194">
        <f>VLOOKUP(A269,MC!$A$10:'MC'!$J$2079,9,FALSE)</f>
        <v>6</v>
      </c>
      <c r="G269" s="195">
        <f>VLOOKUP(C269,Serviço!A294:D6698,4,FALSE)</f>
        <v>88.54</v>
      </c>
      <c r="H269" s="195">
        <f>VLOOKUP(C269,Serviço!$A$9:$D$6413,4,FALSE)</f>
        <v>88.54</v>
      </c>
      <c r="I269" s="525">
        <f>BDI!$F$29</f>
        <v>0.25219999999999998</v>
      </c>
      <c r="J269" s="523">
        <f t="shared" si="112"/>
        <v>110.87</v>
      </c>
      <c r="K269" s="289">
        <f t="shared" si="113"/>
        <v>665.22</v>
      </c>
      <c r="L269" s="376"/>
      <c r="M269" s="11"/>
      <c r="N269" s="11"/>
      <c r="O269" s="11"/>
      <c r="P269" s="11"/>
      <c r="Q269" s="11"/>
      <c r="R269" s="11"/>
    </row>
    <row r="270" spans="1:18" x14ac:dyDescent="0.25">
      <c r="A270" s="191" t="s">
        <v>13122</v>
      </c>
      <c r="B270" s="188" t="s">
        <v>153</v>
      </c>
      <c r="C270" s="188">
        <v>94795</v>
      </c>
      <c r="D270" s="193" t="s">
        <v>12969</v>
      </c>
      <c r="E270" s="192" t="s">
        <v>6574</v>
      </c>
      <c r="F270" s="194">
        <f>VLOOKUP(A270,MC!$A$10:'MC'!$J$2079,9,FALSE)</f>
        <v>2</v>
      </c>
      <c r="G270" s="195">
        <f>VLOOKUP(C270,Serviço!A295:D6699,4,FALSE)</f>
        <v>16.170000000000002</v>
      </c>
      <c r="H270" s="195">
        <f>VLOOKUP(C270,Serviço!$A$9:$D$6413,4,FALSE)</f>
        <v>16.170000000000002</v>
      </c>
      <c r="I270" s="525">
        <f>BDI!$F$29</f>
        <v>0.25219999999999998</v>
      </c>
      <c r="J270" s="523">
        <f t="shared" si="112"/>
        <v>20.25</v>
      </c>
      <c r="K270" s="289">
        <f t="shared" si="113"/>
        <v>40.5</v>
      </c>
      <c r="L270" s="376"/>
      <c r="M270" s="11"/>
      <c r="N270" s="11"/>
      <c r="O270" s="11"/>
      <c r="P270" s="11"/>
      <c r="Q270" s="11"/>
      <c r="R270" s="11"/>
    </row>
    <row r="271" spans="1:18" ht="25.5" x14ac:dyDescent="0.25">
      <c r="A271" s="191" t="s">
        <v>13123</v>
      </c>
      <c r="B271" s="188" t="s">
        <v>153</v>
      </c>
      <c r="C271" s="188">
        <v>86919</v>
      </c>
      <c r="D271" s="193" t="s">
        <v>12970</v>
      </c>
      <c r="E271" s="192" t="s">
        <v>6574</v>
      </c>
      <c r="F271" s="194">
        <f>VLOOKUP(A271,MC!$A$10:'MC'!$J$2079,9,FALSE)</f>
        <v>1</v>
      </c>
      <c r="G271" s="195">
        <f>VLOOKUP(C271,Serviço!A296:D6700,4,FALSE)</f>
        <v>713.44</v>
      </c>
      <c r="H271" s="195">
        <f>VLOOKUP(C271,Serviço!$A$9:$D$6413,4,FALSE)</f>
        <v>713.44</v>
      </c>
      <c r="I271" s="525">
        <f>BDI!$F$29</f>
        <v>0.25219999999999998</v>
      </c>
      <c r="J271" s="523">
        <f t="shared" si="112"/>
        <v>893.37</v>
      </c>
      <c r="K271" s="289">
        <f t="shared" si="113"/>
        <v>893.37</v>
      </c>
      <c r="L271" s="376"/>
      <c r="M271" s="11"/>
      <c r="N271" s="11"/>
      <c r="O271" s="11"/>
      <c r="P271" s="11"/>
      <c r="Q271" s="11"/>
      <c r="R271" s="11"/>
    </row>
    <row r="272" spans="1:18" ht="39.200000000000003" customHeight="1" x14ac:dyDescent="0.25">
      <c r="A272" s="191" t="s">
        <v>13124</v>
      </c>
      <c r="B272" s="188" t="s">
        <v>153</v>
      </c>
      <c r="C272" s="188">
        <v>86942</v>
      </c>
      <c r="D272" s="193" t="s">
        <v>12971</v>
      </c>
      <c r="E272" s="192" t="s">
        <v>6574</v>
      </c>
      <c r="F272" s="194">
        <f>VLOOKUP(A272,MC!$A$10:'MC'!$J$2079,9,FALSE)</f>
        <v>2</v>
      </c>
      <c r="G272" s="195">
        <f>VLOOKUP(C272,Serviço!A297:D6701,4,FALSE)</f>
        <v>188.29</v>
      </c>
      <c r="H272" s="195">
        <f>VLOOKUP(C272,Serviço!$A$9:$D$6413,4,FALSE)</f>
        <v>188.29</v>
      </c>
      <c r="I272" s="525">
        <f>BDI!$F$29</f>
        <v>0.25219999999999998</v>
      </c>
      <c r="J272" s="523">
        <f t="shared" si="112"/>
        <v>235.78</v>
      </c>
      <c r="K272" s="289">
        <f t="shared" si="113"/>
        <v>471.56</v>
      </c>
      <c r="L272" s="376"/>
      <c r="M272" s="11"/>
      <c r="N272" s="11"/>
      <c r="O272" s="11"/>
      <c r="P272" s="11"/>
      <c r="Q272" s="11"/>
      <c r="R272" s="11"/>
    </row>
    <row r="273" spans="1:18" ht="25.5" x14ac:dyDescent="0.25">
      <c r="A273" s="191" t="s">
        <v>13125</v>
      </c>
      <c r="B273" s="188" t="s">
        <v>153</v>
      </c>
      <c r="C273" s="188">
        <v>86913</v>
      </c>
      <c r="D273" s="193" t="s">
        <v>12972</v>
      </c>
      <c r="E273" s="192" t="s">
        <v>6574</v>
      </c>
      <c r="F273" s="194">
        <f>VLOOKUP(A273,MC!$A$10:'MC'!$J$2079,9,FALSE)</f>
        <v>2</v>
      </c>
      <c r="G273" s="195">
        <f>VLOOKUP(C273,Serviço!A298:D6702,4,FALSE)</f>
        <v>16.79</v>
      </c>
      <c r="H273" s="195">
        <f>VLOOKUP(C273,Serviço!$A$9:$D$6413,4,FALSE)</f>
        <v>16.79</v>
      </c>
      <c r="I273" s="525">
        <f>BDI!$F$29</f>
        <v>0.25219999999999998</v>
      </c>
      <c r="J273" s="523">
        <f t="shared" si="112"/>
        <v>21.02</v>
      </c>
      <c r="K273" s="289">
        <f t="shared" si="113"/>
        <v>42.04</v>
      </c>
      <c r="L273" s="376"/>
      <c r="M273" s="11"/>
      <c r="N273" s="11"/>
      <c r="O273" s="11"/>
      <c r="P273" s="11"/>
      <c r="Q273" s="11"/>
      <c r="R273" s="11"/>
    </row>
    <row r="274" spans="1:18" ht="25.5" x14ac:dyDescent="0.25">
      <c r="A274" s="191" t="s">
        <v>13126</v>
      </c>
      <c r="B274" s="188" t="s">
        <v>153</v>
      </c>
      <c r="C274" s="188">
        <v>86936</v>
      </c>
      <c r="D274" s="193" t="s">
        <v>12973</v>
      </c>
      <c r="E274" s="192" t="s">
        <v>6574</v>
      </c>
      <c r="F274" s="194">
        <f>VLOOKUP(A274,MC!$A$10:'MC'!$J$2079,9,FALSE)</f>
        <v>1</v>
      </c>
      <c r="G274" s="195">
        <f>VLOOKUP(C274,Serviço!A299:D6703,4,FALSE)</f>
        <v>296.01</v>
      </c>
      <c r="H274" s="195">
        <f>VLOOKUP(C274,Serviço!$A$9:$D$6413,4,FALSE)</f>
        <v>296.01</v>
      </c>
      <c r="I274" s="525">
        <f>BDI!$F$29</f>
        <v>0.25219999999999998</v>
      </c>
      <c r="J274" s="523">
        <f t="shared" si="112"/>
        <v>370.66</v>
      </c>
      <c r="K274" s="289">
        <f t="shared" si="113"/>
        <v>370.66</v>
      </c>
      <c r="L274" s="376"/>
      <c r="M274" s="11"/>
      <c r="N274" s="11"/>
      <c r="O274" s="11"/>
      <c r="P274" s="11"/>
      <c r="Q274" s="11"/>
      <c r="R274" s="11"/>
    </row>
    <row r="275" spans="1:18" ht="28.5" customHeight="1" thickBot="1" x14ac:dyDescent="0.3">
      <c r="A275" s="191" t="s">
        <v>13127</v>
      </c>
      <c r="B275" s="578" t="s">
        <v>28</v>
      </c>
      <c r="C275" s="188" t="s">
        <v>12982</v>
      </c>
      <c r="D275" s="510" t="s">
        <v>12974</v>
      </c>
      <c r="E275" s="192" t="s">
        <v>6574</v>
      </c>
      <c r="F275" s="194">
        <f>VLOOKUP(A275,MC!$A$10:'MC'!$J$2079,9,FALSE)</f>
        <v>2</v>
      </c>
      <c r="G275" s="288">
        <f>CPU!F1315</f>
        <v>94.64</v>
      </c>
      <c r="H275" s="517">
        <f>CPU!F1315</f>
        <v>94.64</v>
      </c>
      <c r="I275" s="525">
        <f>BDI!$F$29</f>
        <v>0.25219999999999998</v>
      </c>
      <c r="J275" s="523">
        <f t="shared" si="112"/>
        <v>118.51</v>
      </c>
      <c r="K275" s="289">
        <f t="shared" si="113"/>
        <v>237.02</v>
      </c>
      <c r="L275" s="376"/>
      <c r="M275" s="11"/>
      <c r="N275" s="11"/>
      <c r="O275" s="11"/>
      <c r="P275" s="11"/>
      <c r="Q275" s="11"/>
      <c r="R275" s="11"/>
    </row>
    <row r="276" spans="1:18" ht="16.5" thickBot="1" x14ac:dyDescent="0.3">
      <c r="A276" s="548"/>
      <c r="B276" s="549"/>
      <c r="C276" s="549"/>
      <c r="D276" s="549"/>
      <c r="E276" s="549"/>
      <c r="F276" s="549"/>
      <c r="G276" s="535"/>
      <c r="H276" s="535"/>
      <c r="I276" s="535"/>
      <c r="J276" s="535"/>
      <c r="K276" s="545"/>
      <c r="L276" s="376"/>
      <c r="M276" s="11"/>
      <c r="N276" s="11"/>
      <c r="O276" s="11"/>
      <c r="P276" s="11"/>
      <c r="Q276" s="11"/>
      <c r="R276" s="11"/>
    </row>
    <row r="277" spans="1:18" s="21" customFormat="1" ht="15.75" customHeight="1" thickTop="1" thickBot="1" x14ac:dyDescent="0.3">
      <c r="A277" s="529" t="s">
        <v>97</v>
      </c>
      <c r="B277" s="527"/>
      <c r="C277" s="527"/>
      <c r="D277" s="526" t="s">
        <v>6966</v>
      </c>
      <c r="E277" s="527"/>
      <c r="F277" s="527"/>
      <c r="G277" s="546">
        <f t="shared" ref="G277:J277" si="114">G278+G286+G298+G301</f>
        <v>428.28000000000003</v>
      </c>
      <c r="H277" s="546">
        <f t="shared" si="114"/>
        <v>428.28000000000003</v>
      </c>
      <c r="I277" s="546"/>
      <c r="J277" s="546">
        <f t="shared" si="114"/>
        <v>536.29999999999995</v>
      </c>
      <c r="K277" s="547">
        <f>ROUND(K278+K286+K298+K301,2)</f>
        <v>7355.36</v>
      </c>
      <c r="L277" s="376"/>
      <c r="M277" s="575"/>
      <c r="N277" s="576"/>
      <c r="O277" s="11"/>
      <c r="P277" s="11"/>
      <c r="Q277" s="11"/>
      <c r="R277" s="11"/>
    </row>
    <row r="278" spans="1:18" s="21" customFormat="1" ht="15.75" customHeight="1" thickBot="1" x14ac:dyDescent="0.3">
      <c r="A278" s="25" t="s">
        <v>204</v>
      </c>
      <c r="B278" s="26"/>
      <c r="C278" s="26"/>
      <c r="D278" s="26" t="s">
        <v>196</v>
      </c>
      <c r="E278" s="26"/>
      <c r="F278" s="26"/>
      <c r="G278" s="530">
        <f t="shared" ref="G278:J278" si="115">SUM(G279:G284)</f>
        <v>104.02</v>
      </c>
      <c r="H278" s="530">
        <f t="shared" si="115"/>
        <v>104.02</v>
      </c>
      <c r="I278" s="530"/>
      <c r="J278" s="530">
        <f t="shared" si="115"/>
        <v>130.26</v>
      </c>
      <c r="K278" s="190">
        <f>SUM(K279:K284)</f>
        <v>4631.33</v>
      </c>
      <c r="L278" s="376"/>
      <c r="M278"/>
      <c r="N278" s="11"/>
      <c r="O278" s="11"/>
      <c r="P278" s="11"/>
      <c r="Q278" s="11"/>
      <c r="R278" s="11"/>
    </row>
    <row r="279" spans="1:18" s="319" customFormat="1" ht="15.75" customHeight="1" x14ac:dyDescent="0.25">
      <c r="A279" s="191"/>
      <c r="B279" s="184"/>
      <c r="C279" s="184"/>
      <c r="D279" s="324" t="s">
        <v>6967</v>
      </c>
      <c r="E279" s="192"/>
      <c r="F279" s="194"/>
      <c r="G279" s="195"/>
      <c r="H279" s="516"/>
      <c r="I279" s="516"/>
      <c r="J279" s="516"/>
      <c r="K279" s="204"/>
      <c r="L279" s="376"/>
      <c r="M279" s="320"/>
      <c r="N279" s="16"/>
      <c r="O279" s="16"/>
      <c r="P279" s="16"/>
      <c r="Q279" s="16"/>
      <c r="R279" s="16"/>
    </row>
    <row r="280" spans="1:18" s="21" customFormat="1" ht="25.5" x14ac:dyDescent="0.25">
      <c r="A280" s="191" t="s">
        <v>205</v>
      </c>
      <c r="B280" s="188" t="s">
        <v>153</v>
      </c>
      <c r="C280" s="188">
        <v>89714</v>
      </c>
      <c r="D280" s="193" t="s">
        <v>6669</v>
      </c>
      <c r="E280" s="192" t="s">
        <v>51</v>
      </c>
      <c r="F280" s="194">
        <f>VLOOKUP(A280,MC!$A$10:'MC'!$J$2079,9,FALSE)</f>
        <v>37.4</v>
      </c>
      <c r="G280" s="195">
        <f>VLOOKUP(C280,Serviço!A285:D6689,4,FALSE)</f>
        <v>37.909999999999997</v>
      </c>
      <c r="H280" s="195">
        <f>VLOOKUP(C280,Serviço!$A$9:$D$6413,4,FALSE)</f>
        <v>37.909999999999997</v>
      </c>
      <c r="I280" s="525">
        <f>BDI!$F$29</f>
        <v>0.25219999999999998</v>
      </c>
      <c r="J280" s="523">
        <f t="shared" ref="J280:J281" si="116">ROUND(H280*(1+I280),2)</f>
        <v>47.47</v>
      </c>
      <c r="K280" s="204">
        <f>ROUND(F280*J280,2)</f>
        <v>1775.38</v>
      </c>
      <c r="L280" s="376"/>
      <c r="M280"/>
      <c r="N280" s="11"/>
      <c r="O280" s="11"/>
      <c r="P280" s="11"/>
      <c r="Q280" s="11"/>
      <c r="R280" s="11"/>
    </row>
    <row r="281" spans="1:18" s="21" customFormat="1" ht="25.5" x14ac:dyDescent="0.25">
      <c r="A281" s="191" t="s">
        <v>6709</v>
      </c>
      <c r="B281" s="188" t="s">
        <v>153</v>
      </c>
      <c r="C281" s="188">
        <v>89849</v>
      </c>
      <c r="D281" s="193" t="s">
        <v>6714</v>
      </c>
      <c r="E281" s="192" t="s">
        <v>51</v>
      </c>
      <c r="F281" s="194">
        <f>VLOOKUP(A281,MC!$A$10:'MC'!$J$2079,9,FALSE)</f>
        <v>32.72</v>
      </c>
      <c r="G281" s="195">
        <f>VLOOKUP(C281,Serviço!A286:D6690,4,FALSE)</f>
        <v>38.64</v>
      </c>
      <c r="H281" s="195">
        <f>VLOOKUP(C281,Serviço!$A$9:$D$6413,4,FALSE)</f>
        <v>38.64</v>
      </c>
      <c r="I281" s="525">
        <f>BDI!$F$29</f>
        <v>0.25219999999999998</v>
      </c>
      <c r="J281" s="523">
        <f t="shared" si="116"/>
        <v>48.39</v>
      </c>
      <c r="K281" s="204">
        <f t="shared" ref="K281:K284" si="117">ROUND(F281*J281,2)</f>
        <v>1583.32</v>
      </c>
      <c r="L281" s="376"/>
      <c r="M281"/>
      <c r="N281" s="11"/>
      <c r="O281" s="11"/>
      <c r="P281" s="11"/>
      <c r="Q281" s="11"/>
      <c r="R281" s="11"/>
    </row>
    <row r="282" spans="1:18" s="21" customFormat="1" ht="15" x14ac:dyDescent="0.25">
      <c r="A282" s="191"/>
      <c r="B282" s="188"/>
      <c r="C282" s="188"/>
      <c r="D282" s="324" t="s">
        <v>6970</v>
      </c>
      <c r="E282" s="192"/>
      <c r="F282" s="194"/>
      <c r="G282" s="195"/>
      <c r="H282" s="195"/>
      <c r="I282" s="516"/>
      <c r="J282" s="516"/>
      <c r="K282" s="204"/>
      <c r="L282" s="376"/>
      <c r="M282"/>
      <c r="N282" s="11"/>
      <c r="O282" s="11"/>
      <c r="P282" s="11"/>
      <c r="Q282" s="11"/>
      <c r="R282" s="11"/>
    </row>
    <row r="283" spans="1:18" s="21" customFormat="1" ht="15" x14ac:dyDescent="0.25">
      <c r="A283" s="191" t="s">
        <v>6890</v>
      </c>
      <c r="B283" s="188" t="s">
        <v>153</v>
      </c>
      <c r="C283" s="188">
        <v>89402</v>
      </c>
      <c r="D283" s="193" t="s">
        <v>6973</v>
      </c>
      <c r="E283" s="192" t="s">
        <v>51</v>
      </c>
      <c r="F283" s="194">
        <f>VLOOKUP(A283,MC!$A$10:'MC'!$J$2079,9,FALSE)</f>
        <v>56.79</v>
      </c>
      <c r="G283" s="195">
        <f>VLOOKUP(C283,Serviço!A288:D6692,4,FALSE)</f>
        <v>6.63</v>
      </c>
      <c r="H283" s="195">
        <f>VLOOKUP(C283,Serviço!$A$9:$D$6413,4,FALSE)</f>
        <v>6.63</v>
      </c>
      <c r="I283" s="525">
        <f>BDI!$F$29</f>
        <v>0.25219999999999998</v>
      </c>
      <c r="J283" s="523">
        <f t="shared" ref="J283:J284" si="118">ROUND(H283*(1+I283),2)</f>
        <v>8.3000000000000007</v>
      </c>
      <c r="K283" s="204">
        <f t="shared" si="117"/>
        <v>471.36</v>
      </c>
      <c r="L283" s="376"/>
      <c r="M283"/>
      <c r="N283" s="11"/>
      <c r="O283" s="11"/>
      <c r="P283" s="11"/>
      <c r="Q283" s="11"/>
      <c r="R283" s="11"/>
    </row>
    <row r="284" spans="1:18" s="21" customFormat="1" ht="15.75" thickBot="1" x14ac:dyDescent="0.3">
      <c r="A284" s="191" t="s">
        <v>6891</v>
      </c>
      <c r="B284" s="188" t="s">
        <v>153</v>
      </c>
      <c r="C284" s="188">
        <v>89357</v>
      </c>
      <c r="D284" s="193" t="s">
        <v>6971</v>
      </c>
      <c r="E284" s="192" t="s">
        <v>51</v>
      </c>
      <c r="F284" s="194">
        <f>VLOOKUP(A284,MC!$A$10:'MC'!$J$2079,9,FALSE)</f>
        <v>30.7</v>
      </c>
      <c r="G284" s="195">
        <f>VLOOKUP(C284,Serviço!A289:D6693,4,FALSE)</f>
        <v>20.84</v>
      </c>
      <c r="H284" s="195">
        <f>VLOOKUP(C284,Serviço!$A$9:$D$6413,4,FALSE)</f>
        <v>20.84</v>
      </c>
      <c r="I284" s="525">
        <f>BDI!$F$29</f>
        <v>0.25219999999999998</v>
      </c>
      <c r="J284" s="523">
        <f t="shared" si="118"/>
        <v>26.1</v>
      </c>
      <c r="K284" s="204">
        <f t="shared" si="117"/>
        <v>801.27</v>
      </c>
      <c r="L284" s="376"/>
      <c r="M284"/>
      <c r="N284" s="11"/>
      <c r="O284" s="11"/>
      <c r="P284" s="11"/>
      <c r="Q284" s="11"/>
      <c r="R284" s="11"/>
    </row>
    <row r="285" spans="1:18" ht="16.5" thickBot="1" x14ac:dyDescent="0.3">
      <c r="A285" s="581"/>
      <c r="B285" s="582"/>
      <c r="C285" s="582"/>
      <c r="D285" s="582"/>
      <c r="E285" s="582"/>
      <c r="F285" s="582"/>
      <c r="G285" s="535"/>
      <c r="H285" s="535"/>
      <c r="I285" s="535"/>
      <c r="J285" s="535"/>
      <c r="K285" s="545"/>
      <c r="L285" s="376"/>
      <c r="M285" s="11"/>
      <c r="N285" s="11"/>
      <c r="O285" s="11"/>
      <c r="P285" s="11"/>
      <c r="Q285" s="11"/>
      <c r="R285" s="11"/>
    </row>
    <row r="286" spans="1:18" s="21" customFormat="1" ht="15.75" customHeight="1" thickBot="1" x14ac:dyDescent="0.3">
      <c r="A286" s="25" t="s">
        <v>206</v>
      </c>
      <c r="B286" s="26"/>
      <c r="C286" s="26"/>
      <c r="D286" s="26" t="s">
        <v>197</v>
      </c>
      <c r="E286" s="26"/>
      <c r="F286" s="26"/>
      <c r="G286" s="530">
        <f>SUM(G288:G296)</f>
        <v>83.98</v>
      </c>
      <c r="H286" s="530">
        <f t="shared" ref="H286:J286" si="119">SUM(H288:H296)</f>
        <v>83.98</v>
      </c>
      <c r="I286" s="530"/>
      <c r="J286" s="530">
        <f t="shared" si="119"/>
        <v>105.16000000000001</v>
      </c>
      <c r="K286" s="190">
        <f>SUM(K288:K296)</f>
        <v>723.7299999999999</v>
      </c>
      <c r="L286" s="376"/>
      <c r="M286"/>
      <c r="N286" s="11"/>
      <c r="O286" s="11"/>
      <c r="P286" s="11"/>
      <c r="Q286" s="11"/>
      <c r="R286" s="11"/>
    </row>
    <row r="287" spans="1:18" s="319" customFormat="1" ht="15.75" customHeight="1" x14ac:dyDescent="0.25">
      <c r="A287" s="191"/>
      <c r="B287" s="184"/>
      <c r="C287" s="184"/>
      <c r="D287" s="324" t="s">
        <v>6967</v>
      </c>
      <c r="E287" s="192"/>
      <c r="F287" s="194"/>
      <c r="G287" s="195"/>
      <c r="H287" s="516"/>
      <c r="I287" s="516"/>
      <c r="J287" s="516"/>
      <c r="K287" s="204"/>
      <c r="L287" s="376"/>
      <c r="M287" s="320"/>
      <c r="N287" s="16"/>
      <c r="O287" s="16"/>
      <c r="P287" s="16"/>
      <c r="Q287" s="16"/>
      <c r="R287" s="16"/>
    </row>
    <row r="288" spans="1:18" s="21" customFormat="1" ht="25.5" x14ac:dyDescent="0.25">
      <c r="A288" s="191" t="s">
        <v>207</v>
      </c>
      <c r="B288" s="188" t="s">
        <v>153</v>
      </c>
      <c r="C288" s="188">
        <v>89809</v>
      </c>
      <c r="D288" s="193" t="s">
        <v>6683</v>
      </c>
      <c r="E288" s="192" t="s">
        <v>6574</v>
      </c>
      <c r="F288" s="194">
        <f>VLOOKUP(A288,MC!$A$10:'MC'!$J$2079,9,FALSE)</f>
        <v>18</v>
      </c>
      <c r="G288" s="195">
        <f>VLOOKUP(C288,Serviço!A322:D6726,4,FALSE)</f>
        <v>12.22</v>
      </c>
      <c r="H288" s="195">
        <f>VLOOKUP(C288,Serviço!$A$9:$D$6413,4,FALSE)</f>
        <v>12.22</v>
      </c>
      <c r="I288" s="525">
        <f>BDI!$F$29</f>
        <v>0.25219999999999998</v>
      </c>
      <c r="J288" s="523">
        <f t="shared" ref="J288" si="120">ROUND(H288*(1+I288),2)</f>
        <v>15.3</v>
      </c>
      <c r="K288" s="204">
        <f>ROUND(F288*J288,2)</f>
        <v>275.39999999999998</v>
      </c>
      <c r="L288" s="376"/>
      <c r="M288"/>
      <c r="N288" s="11"/>
      <c r="O288" s="11"/>
      <c r="P288" s="11"/>
      <c r="Q288" s="11"/>
      <c r="R288" s="11"/>
    </row>
    <row r="289" spans="1:18" s="21" customFormat="1" ht="15" x14ac:dyDescent="0.25">
      <c r="A289" s="191"/>
      <c r="B289" s="188"/>
      <c r="C289" s="188"/>
      <c r="D289" s="324" t="s">
        <v>6970</v>
      </c>
      <c r="E289" s="192"/>
      <c r="F289" s="194"/>
      <c r="G289" s="195"/>
      <c r="H289" s="195"/>
      <c r="I289" s="516"/>
      <c r="J289" s="516"/>
      <c r="K289" s="204"/>
      <c r="L289" s="376"/>
      <c r="M289"/>
      <c r="N289" s="11"/>
      <c r="O289" s="11"/>
      <c r="P289" s="11"/>
      <c r="Q289" s="11"/>
      <c r="R289" s="11"/>
    </row>
    <row r="290" spans="1:18" s="21" customFormat="1" ht="15" x14ac:dyDescent="0.25">
      <c r="A290" s="191" t="s">
        <v>6892</v>
      </c>
      <c r="B290" s="188" t="s">
        <v>153</v>
      </c>
      <c r="C290" s="188">
        <v>89370</v>
      </c>
      <c r="D290" s="193" t="s">
        <v>6982</v>
      </c>
      <c r="E290" s="192" t="s">
        <v>6574</v>
      </c>
      <c r="F290" s="194">
        <f>VLOOKUP(A290,MC!$A$10:'MC'!$J$2079,9,FALSE)</f>
        <v>1</v>
      </c>
      <c r="G290" s="195">
        <f>VLOOKUP(C290,Serviço!A325:D6729,4,FALSE)</f>
        <v>9.68</v>
      </c>
      <c r="H290" s="195">
        <f>VLOOKUP(C290,Serviço!$A$9:$D$6413,4,FALSE)</f>
        <v>9.68</v>
      </c>
      <c r="I290" s="525">
        <f>BDI!$F$29</f>
        <v>0.25219999999999998</v>
      </c>
      <c r="J290" s="523">
        <f t="shared" ref="J290:J296" si="121">ROUND(H290*(1+I290),2)</f>
        <v>12.12</v>
      </c>
      <c r="K290" s="204">
        <f t="shared" ref="K290:K296" si="122">ROUND(F290*J290,2)</f>
        <v>12.12</v>
      </c>
      <c r="L290" s="376"/>
      <c r="M290"/>
      <c r="N290" s="11"/>
      <c r="O290" s="11"/>
      <c r="P290" s="11"/>
      <c r="Q290" s="11"/>
      <c r="R290" s="11"/>
    </row>
    <row r="291" spans="1:18" s="21" customFormat="1" ht="15" x14ac:dyDescent="0.25">
      <c r="A291" s="191" t="s">
        <v>6893</v>
      </c>
      <c r="B291" s="188" t="s">
        <v>153</v>
      </c>
      <c r="C291" s="188">
        <v>89364</v>
      </c>
      <c r="D291" s="193" t="s">
        <v>6986</v>
      </c>
      <c r="E291" s="192" t="s">
        <v>6574</v>
      </c>
      <c r="F291" s="194">
        <f>VLOOKUP(A291,MC!$A$10:'MC'!$J$2079,9,FALSE)</f>
        <v>2</v>
      </c>
      <c r="G291" s="195">
        <f>VLOOKUP(C291,Serviço!A326:D6730,4,FALSE)</f>
        <v>7.87</v>
      </c>
      <c r="H291" s="195">
        <f>VLOOKUP(C291,Serviço!$A$9:$D$6413,4,FALSE)</f>
        <v>7.87</v>
      </c>
      <c r="I291" s="525">
        <f>BDI!$F$29</f>
        <v>0.25219999999999998</v>
      </c>
      <c r="J291" s="523">
        <f t="shared" si="121"/>
        <v>9.85</v>
      </c>
      <c r="K291" s="204">
        <f t="shared" si="122"/>
        <v>19.7</v>
      </c>
      <c r="L291" s="376"/>
      <c r="M291"/>
      <c r="N291" s="11"/>
      <c r="O291" s="11"/>
      <c r="P291" s="11"/>
      <c r="Q291" s="11"/>
      <c r="R291" s="11"/>
    </row>
    <row r="292" spans="1:18" s="21" customFormat="1" ht="15" x14ac:dyDescent="0.25">
      <c r="A292" s="191" t="s">
        <v>6894</v>
      </c>
      <c r="B292" s="188" t="s">
        <v>153</v>
      </c>
      <c r="C292" s="188">
        <v>89369</v>
      </c>
      <c r="D292" s="193" t="s">
        <v>6983</v>
      </c>
      <c r="E292" s="192" t="s">
        <v>6574</v>
      </c>
      <c r="F292" s="194">
        <f>VLOOKUP(A292,MC!$A$10:'MC'!$J$2079,9,FALSE)</f>
        <v>2</v>
      </c>
      <c r="G292" s="195">
        <f>VLOOKUP(C292,Serviço!A327:D6731,4,FALSE)</f>
        <v>12.08</v>
      </c>
      <c r="H292" s="195">
        <f>VLOOKUP(C292,Serviço!$A$9:$D$6413,4,FALSE)</f>
        <v>12.08</v>
      </c>
      <c r="I292" s="525">
        <f>BDI!$F$29</f>
        <v>0.25219999999999998</v>
      </c>
      <c r="J292" s="523">
        <f t="shared" si="121"/>
        <v>15.13</v>
      </c>
      <c r="K292" s="204">
        <f t="shared" si="122"/>
        <v>30.26</v>
      </c>
      <c r="L292" s="376"/>
      <c r="M292"/>
      <c r="N292" s="11"/>
      <c r="O292" s="11"/>
      <c r="P292" s="11"/>
      <c r="Q292" s="11"/>
      <c r="R292" s="11"/>
    </row>
    <row r="293" spans="1:18" s="21" customFormat="1" ht="15" x14ac:dyDescent="0.25">
      <c r="A293" s="191" t="s">
        <v>6895</v>
      </c>
      <c r="B293" s="188" t="s">
        <v>153</v>
      </c>
      <c r="C293" s="188">
        <v>89365</v>
      </c>
      <c r="D293" s="193" t="s">
        <v>6987</v>
      </c>
      <c r="E293" s="192" t="s">
        <v>6574</v>
      </c>
      <c r="F293" s="194">
        <f>VLOOKUP(A293,MC!$A$10:'MC'!$J$2079,9,FALSE)</f>
        <v>13</v>
      </c>
      <c r="G293" s="195">
        <f>VLOOKUP(C293,Serviço!A328:D6732,4,FALSE)</f>
        <v>7.33</v>
      </c>
      <c r="H293" s="195">
        <f>VLOOKUP(C293,Serviço!$A$9:$D$6413,4,FALSE)</f>
        <v>7.33</v>
      </c>
      <c r="I293" s="525">
        <f>BDI!$F$29</f>
        <v>0.25219999999999998</v>
      </c>
      <c r="J293" s="523">
        <f t="shared" si="121"/>
        <v>9.18</v>
      </c>
      <c r="K293" s="204">
        <f t="shared" si="122"/>
        <v>119.34</v>
      </c>
      <c r="L293" s="376"/>
      <c r="M293"/>
      <c r="N293" s="11"/>
      <c r="O293" s="11"/>
      <c r="P293" s="11"/>
      <c r="Q293" s="11"/>
      <c r="R293" s="11"/>
    </row>
    <row r="294" spans="1:18" s="21" customFormat="1" ht="15" x14ac:dyDescent="0.25">
      <c r="A294" s="191" t="s">
        <v>6896</v>
      </c>
      <c r="B294" s="188" t="s">
        <v>153</v>
      </c>
      <c r="C294" s="188">
        <v>89369</v>
      </c>
      <c r="D294" s="193" t="s">
        <v>6981</v>
      </c>
      <c r="E294" s="192" t="s">
        <v>6574</v>
      </c>
      <c r="F294" s="194">
        <f>VLOOKUP(A294,MC!$A$10:'MC'!$J$2079,9,FALSE)</f>
        <v>12</v>
      </c>
      <c r="G294" s="195">
        <f>VLOOKUP(C294,Serviço!A326:D6730,4,FALSE)</f>
        <v>12.08</v>
      </c>
      <c r="H294" s="195">
        <f>VLOOKUP(C294,Serviço!$A$9:$D$6413,4,FALSE)</f>
        <v>12.08</v>
      </c>
      <c r="I294" s="525">
        <f>BDI!$F$29</f>
        <v>0.25219999999999998</v>
      </c>
      <c r="J294" s="523">
        <f t="shared" si="121"/>
        <v>15.13</v>
      </c>
      <c r="K294" s="204">
        <f t="shared" si="122"/>
        <v>181.56</v>
      </c>
      <c r="L294" s="376"/>
      <c r="M294"/>
      <c r="N294" s="11"/>
      <c r="O294" s="11"/>
      <c r="P294" s="11"/>
      <c r="Q294" s="11"/>
      <c r="R294" s="11"/>
    </row>
    <row r="295" spans="1:18" s="21" customFormat="1" ht="25.5" x14ac:dyDescent="0.25">
      <c r="A295" s="191" t="s">
        <v>6897</v>
      </c>
      <c r="B295" s="188" t="s">
        <v>151</v>
      </c>
      <c r="C295" s="188" t="s">
        <v>6975</v>
      </c>
      <c r="D295" s="193" t="s">
        <v>6974</v>
      </c>
      <c r="E295" s="192" t="s">
        <v>6574</v>
      </c>
      <c r="F295" s="194">
        <f>VLOOKUP(A295,MC!$A$10:'MC'!$J$2079,9,FALSE)</f>
        <v>3</v>
      </c>
      <c r="G295" s="195">
        <v>8.86</v>
      </c>
      <c r="H295" s="195">
        <f>G295</f>
        <v>8.86</v>
      </c>
      <c r="I295" s="525">
        <f>BDI!$F$29</f>
        <v>0.25219999999999998</v>
      </c>
      <c r="J295" s="523">
        <f t="shared" si="121"/>
        <v>11.09</v>
      </c>
      <c r="K295" s="204">
        <f t="shared" si="122"/>
        <v>33.270000000000003</v>
      </c>
      <c r="L295" s="376"/>
      <c r="M295"/>
      <c r="N295" s="11"/>
      <c r="O295" s="11"/>
      <c r="P295" s="11"/>
      <c r="Q295" s="11"/>
      <c r="R295" s="11"/>
    </row>
    <row r="296" spans="1:18" s="21" customFormat="1" ht="15.75" thickBot="1" x14ac:dyDescent="0.3">
      <c r="A296" s="191" t="s">
        <v>6898</v>
      </c>
      <c r="B296" s="188" t="s">
        <v>153</v>
      </c>
      <c r="C296" s="188">
        <v>89400</v>
      </c>
      <c r="D296" s="193" t="s">
        <v>6675</v>
      </c>
      <c r="E296" s="192" t="s">
        <v>6574</v>
      </c>
      <c r="F296" s="194">
        <f>VLOOKUP(A296,MC!$A$10:'MC'!$J$2079,9,FALSE)</f>
        <v>3</v>
      </c>
      <c r="G296" s="195">
        <f>VLOOKUP(C296,Serviço!A329:D6733,4,FALSE)</f>
        <v>13.86</v>
      </c>
      <c r="H296" s="195">
        <f>VLOOKUP(C296,Serviço!$A$9:$D$6413,4,FALSE)</f>
        <v>13.86</v>
      </c>
      <c r="I296" s="525">
        <f>BDI!$F$29</f>
        <v>0.25219999999999998</v>
      </c>
      <c r="J296" s="523">
        <f t="shared" si="121"/>
        <v>17.36</v>
      </c>
      <c r="K296" s="204">
        <f t="shared" si="122"/>
        <v>52.08</v>
      </c>
      <c r="L296" s="376"/>
      <c r="M296"/>
      <c r="N296" s="11"/>
      <c r="O296" s="11"/>
      <c r="P296" s="11"/>
      <c r="Q296" s="11"/>
      <c r="R296" s="11"/>
    </row>
    <row r="297" spans="1:18" ht="16.5" thickBot="1" x14ac:dyDescent="0.3">
      <c r="A297" s="581"/>
      <c r="B297" s="582"/>
      <c r="C297" s="582"/>
      <c r="D297" s="582"/>
      <c r="E297" s="582"/>
      <c r="F297" s="582"/>
      <c r="G297" s="535"/>
      <c r="H297" s="535"/>
      <c r="I297" s="535"/>
      <c r="J297" s="535"/>
      <c r="K297" s="545"/>
      <c r="L297" s="376"/>
      <c r="M297" s="11"/>
      <c r="N297" s="11"/>
      <c r="O297" s="11"/>
      <c r="P297" s="11"/>
      <c r="Q297" s="11"/>
      <c r="R297" s="11"/>
    </row>
    <row r="298" spans="1:18" s="21" customFormat="1" ht="15.75" customHeight="1" thickBot="1" x14ac:dyDescent="0.3">
      <c r="A298" s="25" t="s">
        <v>13128</v>
      </c>
      <c r="B298" s="26"/>
      <c r="C298" s="26"/>
      <c r="D298" s="26" t="s">
        <v>6715</v>
      </c>
      <c r="E298" s="26"/>
      <c r="F298" s="26"/>
      <c r="G298" s="530">
        <f t="shared" ref="G298:J298" si="123">SUM(G299:G299)</f>
        <v>227.08</v>
      </c>
      <c r="H298" s="530">
        <f t="shared" si="123"/>
        <v>227.08</v>
      </c>
      <c r="I298" s="530"/>
      <c r="J298" s="530">
        <f t="shared" si="123"/>
        <v>284.35000000000002</v>
      </c>
      <c r="K298" s="190">
        <f>SUM(K299:K299)</f>
        <v>1421.75</v>
      </c>
      <c r="L298" s="376"/>
      <c r="M298"/>
      <c r="N298" s="11"/>
      <c r="O298" s="11"/>
      <c r="P298" s="11"/>
      <c r="Q298" s="11"/>
      <c r="R298" s="11"/>
    </row>
    <row r="299" spans="1:18" s="21" customFormat="1" ht="15.75" thickBot="1" x14ac:dyDescent="0.3">
      <c r="A299" s="191" t="s">
        <v>13129</v>
      </c>
      <c r="B299" s="184" t="s">
        <v>153</v>
      </c>
      <c r="C299" s="184" t="s">
        <v>4667</v>
      </c>
      <c r="D299" s="193" t="s">
        <v>12893</v>
      </c>
      <c r="E299" s="192" t="s">
        <v>6574</v>
      </c>
      <c r="F299" s="287">
        <f>VLOOKUP(A299,MC!$A$10:'MC'!$J$2079,9,FALSE)</f>
        <v>5</v>
      </c>
      <c r="G299" s="195">
        <f>VLOOKUP(C299,Serviço!A332:D6736,4,FALSE)</f>
        <v>227.08</v>
      </c>
      <c r="H299" s="195">
        <f>VLOOKUP(C299,Serviço!$A$9:$D$6413,4,FALSE)</f>
        <v>227.08</v>
      </c>
      <c r="I299" s="525">
        <f>BDI!$F$29</f>
        <v>0.25219999999999998</v>
      </c>
      <c r="J299" s="523">
        <f t="shared" ref="J299" si="124">ROUND(H299*(1+I299),2)</f>
        <v>284.35000000000002</v>
      </c>
      <c r="K299" s="289">
        <f>ROUND(F299*J299,2)</f>
        <v>1421.75</v>
      </c>
      <c r="L299" s="376"/>
      <c r="M299"/>
      <c r="N299" s="11"/>
      <c r="O299" s="11"/>
      <c r="P299" s="11"/>
      <c r="Q299" s="11"/>
      <c r="R299" s="11"/>
    </row>
    <row r="300" spans="1:18" ht="16.5" thickBot="1" x14ac:dyDescent="0.3">
      <c r="A300" s="548"/>
      <c r="B300" s="549"/>
      <c r="C300" s="549"/>
      <c r="D300" s="549"/>
      <c r="E300" s="549"/>
      <c r="F300" s="549"/>
      <c r="G300" s="535"/>
      <c r="H300" s="535"/>
      <c r="I300" s="535"/>
      <c r="J300" s="535"/>
      <c r="K300" s="545"/>
      <c r="L300" s="376"/>
      <c r="M300" s="11"/>
      <c r="N300" s="11"/>
      <c r="O300" s="11"/>
      <c r="P300" s="11"/>
      <c r="Q300" s="11"/>
      <c r="R300" s="11"/>
    </row>
    <row r="301" spans="1:18" s="21" customFormat="1" ht="15.75" customHeight="1" thickBot="1" x14ac:dyDescent="0.3">
      <c r="A301" s="25" t="s">
        <v>6899</v>
      </c>
      <c r="B301" s="26"/>
      <c r="C301" s="26"/>
      <c r="D301" s="26" t="s">
        <v>12953</v>
      </c>
      <c r="E301" s="26"/>
      <c r="F301" s="26"/>
      <c r="G301" s="530">
        <f t="shared" ref="G301:J301" si="125">SUM(G302:G303)</f>
        <v>13.2</v>
      </c>
      <c r="H301" s="530">
        <f t="shared" si="125"/>
        <v>13.2</v>
      </c>
      <c r="I301" s="530"/>
      <c r="J301" s="530">
        <f t="shared" si="125"/>
        <v>16.53</v>
      </c>
      <c r="K301" s="190">
        <f>SUM(K302:K303)</f>
        <v>578.54999999999995</v>
      </c>
      <c r="L301" s="376"/>
      <c r="M301"/>
      <c r="N301" s="11"/>
      <c r="O301" s="11"/>
      <c r="P301" s="11"/>
      <c r="Q301" s="11"/>
      <c r="R301" s="11"/>
    </row>
    <row r="302" spans="1:18" s="21" customFormat="1" ht="15.75" customHeight="1" x14ac:dyDescent="0.25">
      <c r="A302" s="191" t="s">
        <v>6900</v>
      </c>
      <c r="B302" s="184" t="s">
        <v>153</v>
      </c>
      <c r="C302" s="184">
        <v>90443</v>
      </c>
      <c r="D302" s="193" t="s">
        <v>12956</v>
      </c>
      <c r="E302" s="192" t="s">
        <v>51</v>
      </c>
      <c r="F302" s="194">
        <f>VLOOKUP(A302,MC!$A$10:'MC'!$J$2079,9,FALSE)</f>
        <v>35</v>
      </c>
      <c r="G302" s="195">
        <f>VLOOKUP(C302,Serviço!A316:D6720,4,FALSE)</f>
        <v>8.84</v>
      </c>
      <c r="H302" s="195">
        <f>VLOOKUP(C302,Serviço!$A$9:$D$6413,4,FALSE)</f>
        <v>8.84</v>
      </c>
      <c r="I302" s="525">
        <f>BDI!$F$29</f>
        <v>0.25219999999999998</v>
      </c>
      <c r="J302" s="523">
        <f t="shared" ref="J302:J303" si="126">ROUND(H302*(1+I302),2)</f>
        <v>11.07</v>
      </c>
      <c r="K302" s="204">
        <f>ROUND(F302*J302,2)</f>
        <v>387.45</v>
      </c>
      <c r="L302" s="376"/>
      <c r="M302"/>
      <c r="N302" s="11"/>
      <c r="O302" s="11"/>
      <c r="P302" s="11"/>
      <c r="Q302" s="11"/>
      <c r="R302" s="11"/>
    </row>
    <row r="303" spans="1:18" s="21" customFormat="1" ht="15.75" thickBot="1" x14ac:dyDescent="0.3">
      <c r="A303" s="191" t="s">
        <v>6901</v>
      </c>
      <c r="B303" s="578" t="s">
        <v>28</v>
      </c>
      <c r="C303" s="188" t="s">
        <v>7043</v>
      </c>
      <c r="D303" s="193" t="s">
        <v>12847</v>
      </c>
      <c r="E303" s="192" t="s">
        <v>51</v>
      </c>
      <c r="F303" s="194">
        <f>VLOOKUP(A303,MC!$A$10:'MC'!$J$2079,9,FALSE)</f>
        <v>35</v>
      </c>
      <c r="G303" s="195">
        <f>CPU!F1104</f>
        <v>4.3600000000000003</v>
      </c>
      <c r="H303" s="516">
        <f>CPU!F1104</f>
        <v>4.3600000000000003</v>
      </c>
      <c r="I303" s="525">
        <f>BDI!$F$29</f>
        <v>0.25219999999999998</v>
      </c>
      <c r="J303" s="523">
        <f t="shared" si="126"/>
        <v>5.46</v>
      </c>
      <c r="K303" s="204">
        <f>ROUND(F303*J303,2)</f>
        <v>191.1</v>
      </c>
      <c r="L303" s="376"/>
      <c r="M303"/>
      <c r="N303" s="11"/>
      <c r="O303" s="11"/>
      <c r="P303" s="11"/>
      <c r="Q303" s="11"/>
      <c r="R303" s="11"/>
    </row>
    <row r="304" spans="1:18" ht="16.5" thickBot="1" x14ac:dyDescent="0.3">
      <c r="A304" s="548"/>
      <c r="B304" s="549"/>
      <c r="C304" s="549"/>
      <c r="D304" s="549"/>
      <c r="E304" s="549"/>
      <c r="F304" s="549"/>
      <c r="G304" s="535"/>
      <c r="H304" s="535"/>
      <c r="I304" s="535"/>
      <c r="J304" s="535"/>
      <c r="K304" s="545"/>
      <c r="L304" s="376"/>
      <c r="M304" s="11"/>
      <c r="N304" s="11"/>
      <c r="O304" s="11"/>
      <c r="P304" s="11"/>
      <c r="Q304" s="11"/>
      <c r="R304" s="11"/>
    </row>
    <row r="305" spans="1:18" s="21" customFormat="1" ht="15.75" customHeight="1" thickBot="1" x14ac:dyDescent="0.25">
      <c r="A305" s="529" t="s">
        <v>98</v>
      </c>
      <c r="B305" s="527"/>
      <c r="C305" s="527"/>
      <c r="D305" s="526" t="s">
        <v>203</v>
      </c>
      <c r="E305" s="527"/>
      <c r="F305" s="527"/>
      <c r="G305" s="546">
        <f>G306+G313+G323+G336+G350+G355+G361+G365+G370+G377</f>
        <v>4693.1900000000005</v>
      </c>
      <c r="H305" s="546">
        <f t="shared" ref="H305:J305" si="127">H306+H313+H323+H336+H350+H361+H365+H377+H355+H370</f>
        <v>4693.1900000000005</v>
      </c>
      <c r="I305" s="546"/>
      <c r="J305" s="546">
        <f t="shared" si="127"/>
        <v>5876.8499999999985</v>
      </c>
      <c r="K305" s="547">
        <f>ROUND(K306+K313+K323+K336+K350+K361+K365+K377+K355+K370,2)</f>
        <v>61114.34</v>
      </c>
      <c r="L305" s="376"/>
      <c r="M305" s="571"/>
      <c r="N305" s="11"/>
      <c r="O305" s="11"/>
      <c r="P305" s="11"/>
      <c r="Q305" s="11"/>
      <c r="R305" s="11"/>
    </row>
    <row r="306" spans="1:18" s="21" customFormat="1" ht="15.75" customHeight="1" thickBot="1" x14ac:dyDescent="0.3">
      <c r="A306" s="25" t="s">
        <v>215</v>
      </c>
      <c r="B306" s="26"/>
      <c r="C306" s="26"/>
      <c r="D306" s="26" t="s">
        <v>12998</v>
      </c>
      <c r="E306" s="26"/>
      <c r="F306" s="26"/>
      <c r="G306" s="530">
        <f t="shared" ref="G306:J306" si="128">SUM(G307:G311)</f>
        <v>149.69999999999999</v>
      </c>
      <c r="H306" s="530">
        <f t="shared" si="128"/>
        <v>149.69999999999999</v>
      </c>
      <c r="I306" s="530"/>
      <c r="J306" s="530">
        <f t="shared" si="128"/>
        <v>187.45999999999998</v>
      </c>
      <c r="K306" s="190">
        <f>SUM(K307:K311)</f>
        <v>9616.2899999999991</v>
      </c>
      <c r="L306" s="376"/>
      <c r="M306"/>
      <c r="N306" s="11"/>
      <c r="O306" s="11"/>
      <c r="P306" s="11"/>
      <c r="Q306" s="11"/>
      <c r="R306" s="11"/>
    </row>
    <row r="307" spans="1:18" s="21" customFormat="1" ht="15.75" customHeight="1" x14ac:dyDescent="0.25">
      <c r="A307" s="191" t="s">
        <v>212</v>
      </c>
      <c r="B307" s="184" t="s">
        <v>153</v>
      </c>
      <c r="C307" s="184">
        <v>91867</v>
      </c>
      <c r="D307" s="193" t="s">
        <v>6991</v>
      </c>
      <c r="E307" s="192" t="s">
        <v>51</v>
      </c>
      <c r="F307" s="194">
        <f>VLOOKUP(A307,MC!$A$10:'MC'!$J$2079,9,FALSE)</f>
        <v>480</v>
      </c>
      <c r="G307" s="195">
        <f>VLOOKUP(C307,Serviço!A336:D6740,4,FALSE)</f>
        <v>6.3</v>
      </c>
      <c r="H307" s="195">
        <f>VLOOKUP(C307,Serviço!$A$9:$D$6413,4,FALSE)</f>
        <v>6.3</v>
      </c>
      <c r="I307" s="525">
        <f>BDI!$F$29</f>
        <v>0.25219999999999998</v>
      </c>
      <c r="J307" s="523">
        <f t="shared" ref="J307:J311" si="129">ROUND(H307*(1+I307),2)</f>
        <v>7.89</v>
      </c>
      <c r="K307" s="204">
        <f>ROUND(F307*J307,2)</f>
        <v>3787.2</v>
      </c>
      <c r="L307" s="376"/>
      <c r="M307"/>
      <c r="N307" s="11"/>
      <c r="O307" s="11"/>
      <c r="P307" s="11"/>
      <c r="Q307" s="11"/>
      <c r="R307" s="11"/>
    </row>
    <row r="308" spans="1:18" s="21" customFormat="1" ht="15.75" customHeight="1" x14ac:dyDescent="0.25">
      <c r="A308" s="191" t="s">
        <v>213</v>
      </c>
      <c r="B308" s="188" t="s">
        <v>153</v>
      </c>
      <c r="C308" s="188">
        <v>91868</v>
      </c>
      <c r="D308" s="193" t="s">
        <v>7006</v>
      </c>
      <c r="E308" s="192" t="s">
        <v>51</v>
      </c>
      <c r="F308" s="194">
        <f>VLOOKUP(A308,MC!$A$10:'MC'!$J$2079,9,FALSE)</f>
        <v>51</v>
      </c>
      <c r="G308" s="195">
        <f>VLOOKUP(C308,Serviço!A337:D6741,4,FALSE)</f>
        <v>8.7100000000000009</v>
      </c>
      <c r="H308" s="195">
        <f>VLOOKUP(C308,Serviço!$A$9:$D$6413,4,FALSE)</f>
        <v>8.7100000000000009</v>
      </c>
      <c r="I308" s="525">
        <f>BDI!$F$29</f>
        <v>0.25219999999999998</v>
      </c>
      <c r="J308" s="523">
        <f t="shared" si="129"/>
        <v>10.91</v>
      </c>
      <c r="K308" s="204">
        <f t="shared" ref="K308:K311" si="130">ROUND(F308*J308,2)</f>
        <v>556.41</v>
      </c>
      <c r="L308" s="376"/>
      <c r="M308"/>
      <c r="N308" s="11"/>
      <c r="O308" s="11"/>
      <c r="P308" s="11"/>
      <c r="Q308" s="11"/>
      <c r="R308" s="11"/>
    </row>
    <row r="309" spans="1:18" s="21" customFormat="1" ht="15.75" customHeight="1" x14ac:dyDescent="0.25">
      <c r="A309" s="191" t="s">
        <v>12921</v>
      </c>
      <c r="B309" s="188" t="s">
        <v>153</v>
      </c>
      <c r="C309" s="188">
        <v>93009</v>
      </c>
      <c r="D309" s="193" t="s">
        <v>7007</v>
      </c>
      <c r="E309" s="192" t="s">
        <v>51</v>
      </c>
      <c r="F309" s="194">
        <f>VLOOKUP(A309,MC!$A$10:'MC'!$J$2079,9,FALSE)</f>
        <v>6</v>
      </c>
      <c r="G309" s="195">
        <f>VLOOKUP(C309,Serviço!A338:D6742,4,FALSE)</f>
        <v>15.89</v>
      </c>
      <c r="H309" s="195">
        <f>VLOOKUP(C309,Serviço!$A$9:$D$6413,4,FALSE)</f>
        <v>15.89</v>
      </c>
      <c r="I309" s="525">
        <f>BDI!$F$29</f>
        <v>0.25219999999999998</v>
      </c>
      <c r="J309" s="523">
        <f t="shared" si="129"/>
        <v>19.899999999999999</v>
      </c>
      <c r="K309" s="204">
        <f t="shared" si="130"/>
        <v>119.4</v>
      </c>
      <c r="L309" s="376"/>
      <c r="M309"/>
      <c r="N309" s="11"/>
      <c r="O309" s="11"/>
      <c r="P309" s="11"/>
      <c r="Q309" s="11"/>
      <c r="R309" s="11"/>
    </row>
    <row r="310" spans="1:18" s="21" customFormat="1" ht="15.75" customHeight="1" x14ac:dyDescent="0.25">
      <c r="A310" s="191" t="s">
        <v>13130</v>
      </c>
      <c r="B310" s="188" t="s">
        <v>153</v>
      </c>
      <c r="C310" s="188">
        <v>93011</v>
      </c>
      <c r="D310" s="193" t="s">
        <v>7047</v>
      </c>
      <c r="E310" s="192" t="s">
        <v>51</v>
      </c>
      <c r="F310" s="194">
        <f>VLOOKUP(A310,MC!$A$10:'MC'!$J$2079,9,FALSE)</f>
        <v>30</v>
      </c>
      <c r="G310" s="195">
        <f>VLOOKUP(C310,Serviço!A339:D6743,4,FALSE)</f>
        <v>26.9</v>
      </c>
      <c r="H310" s="195">
        <f>VLOOKUP(C310,Serviço!$A$9:$D$6413,4,FALSE)</f>
        <v>26.9</v>
      </c>
      <c r="I310" s="525">
        <f>BDI!$F$29</f>
        <v>0.25219999999999998</v>
      </c>
      <c r="J310" s="523">
        <f t="shared" si="129"/>
        <v>33.68</v>
      </c>
      <c r="K310" s="204">
        <f t="shared" si="130"/>
        <v>1010.4</v>
      </c>
      <c r="L310" s="376"/>
      <c r="M310"/>
      <c r="N310" s="11"/>
      <c r="O310" s="11"/>
      <c r="P310" s="11"/>
      <c r="Q310" s="11"/>
      <c r="R310" s="11"/>
    </row>
    <row r="311" spans="1:18" s="21" customFormat="1" ht="26.25" thickBot="1" x14ac:dyDescent="0.3">
      <c r="A311" s="191" t="s">
        <v>13131</v>
      </c>
      <c r="B311" s="188" t="s">
        <v>151</v>
      </c>
      <c r="C311" s="188" t="s">
        <v>7060</v>
      </c>
      <c r="D311" s="389" t="s">
        <v>7061</v>
      </c>
      <c r="E311" s="192" t="s">
        <v>51</v>
      </c>
      <c r="F311" s="194">
        <f>VLOOKUP(A311,MC!$A$10:'MC'!$J$2079,9,FALSE)</f>
        <v>36</v>
      </c>
      <c r="G311" s="195">
        <v>91.9</v>
      </c>
      <c r="H311" s="516">
        <f>G311</f>
        <v>91.9</v>
      </c>
      <c r="I311" s="525">
        <f>BDI!$F$29</f>
        <v>0.25219999999999998</v>
      </c>
      <c r="J311" s="523">
        <f t="shared" si="129"/>
        <v>115.08</v>
      </c>
      <c r="K311" s="204">
        <f t="shared" si="130"/>
        <v>4142.88</v>
      </c>
      <c r="L311" s="376"/>
      <c r="M311"/>
      <c r="N311" s="11"/>
      <c r="O311" s="11"/>
      <c r="P311" s="11"/>
      <c r="Q311" s="11"/>
      <c r="R311" s="11"/>
    </row>
    <row r="312" spans="1:18" ht="16.5" thickBot="1" x14ac:dyDescent="0.3">
      <c r="A312" s="581"/>
      <c r="B312" s="582"/>
      <c r="C312" s="582"/>
      <c r="D312" s="582"/>
      <c r="E312" s="582"/>
      <c r="F312" s="582"/>
      <c r="G312" s="535"/>
      <c r="H312" s="535"/>
      <c r="I312" s="535"/>
      <c r="J312" s="535"/>
      <c r="K312" s="545"/>
      <c r="L312" s="376"/>
      <c r="M312" s="11"/>
      <c r="N312" s="11"/>
      <c r="O312" s="11"/>
      <c r="P312" s="11"/>
      <c r="Q312" s="11"/>
      <c r="R312" s="11"/>
    </row>
    <row r="313" spans="1:18" s="21" customFormat="1" ht="15.75" customHeight="1" thickBot="1" x14ac:dyDescent="0.3">
      <c r="A313" s="25" t="s">
        <v>12902</v>
      </c>
      <c r="B313" s="26"/>
      <c r="C313" s="26"/>
      <c r="D313" s="26" t="s">
        <v>208</v>
      </c>
      <c r="E313" s="26"/>
      <c r="F313" s="26"/>
      <c r="G313" s="530">
        <f t="shared" ref="G313:J313" si="131">SUM(G314:G321)</f>
        <v>157.13999999999999</v>
      </c>
      <c r="H313" s="530">
        <f t="shared" si="131"/>
        <v>157.13999999999999</v>
      </c>
      <c r="I313" s="530"/>
      <c r="J313" s="530">
        <f t="shared" si="131"/>
        <v>196.76999999999998</v>
      </c>
      <c r="K313" s="190">
        <f>SUM(K314:K321)</f>
        <v>25856.14</v>
      </c>
      <c r="L313" s="376"/>
      <c r="M313"/>
      <c r="N313" s="11"/>
      <c r="O313" s="11"/>
      <c r="P313" s="11"/>
      <c r="Q313" s="11"/>
      <c r="R313" s="11"/>
    </row>
    <row r="314" spans="1:18" s="21" customFormat="1" ht="15.75" customHeight="1" x14ac:dyDescent="0.25">
      <c r="A314" s="191" t="s">
        <v>12903</v>
      </c>
      <c r="B314" s="184" t="s">
        <v>153</v>
      </c>
      <c r="C314" s="184">
        <v>91926</v>
      </c>
      <c r="D314" s="193" t="s">
        <v>6992</v>
      </c>
      <c r="E314" s="192" t="s">
        <v>51</v>
      </c>
      <c r="F314" s="194">
        <f>VLOOKUP(A314,MC!$A$10:'MC'!$J$2079,9,FALSE)</f>
        <v>840</v>
      </c>
      <c r="G314" s="195">
        <f>VLOOKUP(C314,Serviço!A346:D6750,4,FALSE)</f>
        <v>2.5499999999999998</v>
      </c>
      <c r="H314" s="195">
        <f>VLOOKUP(C314,Serviço!$A$9:$D$6413,4,FALSE)</f>
        <v>2.5499999999999998</v>
      </c>
      <c r="I314" s="525">
        <f>BDI!$F$29</f>
        <v>0.25219999999999998</v>
      </c>
      <c r="J314" s="523">
        <f t="shared" ref="J314:J321" si="132">ROUND(H314*(1+I314),2)</f>
        <v>3.19</v>
      </c>
      <c r="K314" s="204">
        <f>ROUND(F314*J314,2)</f>
        <v>2679.6</v>
      </c>
      <c r="L314" s="376"/>
      <c r="M314"/>
      <c r="N314" s="11"/>
      <c r="O314" s="11"/>
      <c r="P314" s="11"/>
      <c r="Q314" s="11"/>
      <c r="R314" s="11"/>
    </row>
    <row r="315" spans="1:18" s="21" customFormat="1" ht="15.75" customHeight="1" x14ac:dyDescent="0.25">
      <c r="A315" s="191" t="s">
        <v>12904</v>
      </c>
      <c r="B315" s="188" t="s">
        <v>153</v>
      </c>
      <c r="C315" s="188">
        <v>91928</v>
      </c>
      <c r="D315" s="193" t="s">
        <v>6993</v>
      </c>
      <c r="E315" s="192" t="s">
        <v>51</v>
      </c>
      <c r="F315" s="194">
        <f>VLOOKUP(A315,MC!$A$10:'MC'!$J$2079,9,FALSE)</f>
        <v>1970</v>
      </c>
      <c r="G315" s="195">
        <f>VLOOKUP(C315,Serviço!A347:D6751,4,FALSE)</f>
        <v>4.1100000000000003</v>
      </c>
      <c r="H315" s="195">
        <f>VLOOKUP(C315,Serviço!$A$9:$D$6413,4,FALSE)</f>
        <v>4.1100000000000003</v>
      </c>
      <c r="I315" s="525">
        <f>BDI!$F$29</f>
        <v>0.25219999999999998</v>
      </c>
      <c r="J315" s="523">
        <f t="shared" si="132"/>
        <v>5.15</v>
      </c>
      <c r="K315" s="204">
        <f t="shared" ref="K315:K321" si="133">ROUND(F315*J315,2)</f>
        <v>10145.5</v>
      </c>
      <c r="L315" s="376"/>
      <c r="M315"/>
      <c r="N315" s="11"/>
      <c r="O315" s="11"/>
      <c r="P315" s="11"/>
      <c r="Q315" s="11"/>
      <c r="R315" s="11"/>
    </row>
    <row r="316" spans="1:18" s="21" customFormat="1" ht="15.75" customHeight="1" x14ac:dyDescent="0.25">
      <c r="A316" s="191" t="s">
        <v>12906</v>
      </c>
      <c r="B316" s="188" t="s">
        <v>153</v>
      </c>
      <c r="C316" s="188">
        <v>91930</v>
      </c>
      <c r="D316" s="193" t="s">
        <v>6994</v>
      </c>
      <c r="E316" s="192" t="s">
        <v>51</v>
      </c>
      <c r="F316" s="194">
        <f>VLOOKUP(A316,MC!$A$10:'MC'!$J$2079,9,FALSE)</f>
        <v>150</v>
      </c>
      <c r="G316" s="195">
        <f>VLOOKUP(C316,Serviço!A348:D6752,4,FALSE)</f>
        <v>5.61</v>
      </c>
      <c r="H316" s="195">
        <f>VLOOKUP(C316,Serviço!$A$9:$D$6413,4,FALSE)</f>
        <v>5.61</v>
      </c>
      <c r="I316" s="525">
        <f>BDI!$F$29</f>
        <v>0.25219999999999998</v>
      </c>
      <c r="J316" s="523">
        <f t="shared" si="132"/>
        <v>7.02</v>
      </c>
      <c r="K316" s="204">
        <f t="shared" si="133"/>
        <v>1053</v>
      </c>
      <c r="L316" s="376"/>
      <c r="M316"/>
      <c r="N316" s="11"/>
      <c r="O316" s="11"/>
      <c r="P316" s="11"/>
      <c r="Q316" s="11"/>
      <c r="R316" s="11"/>
    </row>
    <row r="317" spans="1:18" s="21" customFormat="1" ht="25.5" x14ac:dyDescent="0.25">
      <c r="A317" s="191" t="s">
        <v>13132</v>
      </c>
      <c r="B317" s="188" t="s">
        <v>151</v>
      </c>
      <c r="C317" s="188" t="s">
        <v>7050</v>
      </c>
      <c r="D317" s="193" t="s">
        <v>7072</v>
      </c>
      <c r="E317" s="192" t="s">
        <v>51</v>
      </c>
      <c r="F317" s="194">
        <f>VLOOKUP(A317,MC!$A$10:'MC'!$J$2079,9,FALSE)</f>
        <v>12</v>
      </c>
      <c r="G317" s="195">
        <v>11.99</v>
      </c>
      <c r="H317" s="516">
        <f>G317</f>
        <v>11.99</v>
      </c>
      <c r="I317" s="525">
        <f>BDI!$F$29</f>
        <v>0.25219999999999998</v>
      </c>
      <c r="J317" s="523">
        <f t="shared" si="132"/>
        <v>15.01</v>
      </c>
      <c r="K317" s="204">
        <f t="shared" si="133"/>
        <v>180.12</v>
      </c>
      <c r="L317" s="376"/>
      <c r="M317"/>
      <c r="N317" s="11"/>
      <c r="O317" s="11"/>
      <c r="P317" s="11"/>
      <c r="Q317" s="11"/>
      <c r="R317" s="11"/>
    </row>
    <row r="318" spans="1:18" s="21" customFormat="1" ht="25.5" x14ac:dyDescent="0.25">
      <c r="A318" s="191" t="s">
        <v>13133</v>
      </c>
      <c r="B318" s="188" t="s">
        <v>151</v>
      </c>
      <c r="C318" s="188" t="s">
        <v>7051</v>
      </c>
      <c r="D318" s="193" t="s">
        <v>7073</v>
      </c>
      <c r="E318" s="192" t="s">
        <v>51</v>
      </c>
      <c r="F318" s="194">
        <f>VLOOKUP(A318,MC!$A$10:'MC'!$J$2079,9,FALSE)</f>
        <v>24</v>
      </c>
      <c r="G318" s="195">
        <v>15.33</v>
      </c>
      <c r="H318" s="516">
        <f t="shared" ref="H318:H321" si="134">G318</f>
        <v>15.33</v>
      </c>
      <c r="I318" s="525">
        <f>BDI!$F$29</f>
        <v>0.25219999999999998</v>
      </c>
      <c r="J318" s="523">
        <f t="shared" si="132"/>
        <v>19.2</v>
      </c>
      <c r="K318" s="204">
        <f t="shared" si="133"/>
        <v>460.8</v>
      </c>
      <c r="L318" s="376"/>
      <c r="M318"/>
      <c r="N318" s="11"/>
      <c r="O318" s="11"/>
      <c r="P318" s="11"/>
      <c r="Q318" s="11"/>
      <c r="R318" s="11"/>
    </row>
    <row r="319" spans="1:18" s="21" customFormat="1" ht="25.5" x14ac:dyDescent="0.25">
      <c r="A319" s="191" t="s">
        <v>13134</v>
      </c>
      <c r="B319" s="188" t="s">
        <v>151</v>
      </c>
      <c r="C319" s="188" t="s">
        <v>7052</v>
      </c>
      <c r="D319" s="193" t="s">
        <v>7074</v>
      </c>
      <c r="E319" s="192" t="s">
        <v>51</v>
      </c>
      <c r="F319" s="194">
        <f>VLOOKUP(A319,MC!$A$10:'MC'!$J$2079,9,FALSE)</f>
        <v>6</v>
      </c>
      <c r="G319" s="195">
        <v>23.89</v>
      </c>
      <c r="H319" s="516">
        <f t="shared" si="134"/>
        <v>23.89</v>
      </c>
      <c r="I319" s="525">
        <f>BDI!$F$29</f>
        <v>0.25219999999999998</v>
      </c>
      <c r="J319" s="523">
        <f t="shared" si="132"/>
        <v>29.92</v>
      </c>
      <c r="K319" s="204">
        <f t="shared" si="133"/>
        <v>179.52</v>
      </c>
      <c r="L319" s="376"/>
      <c r="M319"/>
      <c r="N319" s="11"/>
      <c r="O319" s="11"/>
      <c r="P319" s="11"/>
      <c r="Q319" s="11"/>
      <c r="R319" s="11"/>
    </row>
    <row r="320" spans="1:18" s="21" customFormat="1" ht="25.5" x14ac:dyDescent="0.25">
      <c r="A320" s="191" t="s">
        <v>13135</v>
      </c>
      <c r="B320" s="188" t="s">
        <v>151</v>
      </c>
      <c r="C320" s="188" t="s">
        <v>7048</v>
      </c>
      <c r="D320" s="193" t="s">
        <v>7049</v>
      </c>
      <c r="E320" s="192" t="s">
        <v>51</v>
      </c>
      <c r="F320" s="194">
        <f>VLOOKUP(A320,MC!$A$10:'MC'!$J$2079,9,FALSE)</f>
        <v>48</v>
      </c>
      <c r="G320" s="195">
        <v>32.340000000000003</v>
      </c>
      <c r="H320" s="516">
        <f t="shared" si="134"/>
        <v>32.340000000000003</v>
      </c>
      <c r="I320" s="525">
        <f>BDI!$F$29</f>
        <v>0.25219999999999998</v>
      </c>
      <c r="J320" s="523">
        <f t="shared" si="132"/>
        <v>40.5</v>
      </c>
      <c r="K320" s="204">
        <f t="shared" si="133"/>
        <v>1944</v>
      </c>
      <c r="L320" s="376"/>
      <c r="M320"/>
      <c r="N320" s="11"/>
      <c r="O320" s="11"/>
      <c r="P320" s="11"/>
      <c r="Q320" s="11"/>
      <c r="R320" s="11"/>
    </row>
    <row r="321" spans="1:18" s="21" customFormat="1" ht="26.25" thickBot="1" x14ac:dyDescent="0.3">
      <c r="A321" s="191" t="s">
        <v>13136</v>
      </c>
      <c r="B321" s="188" t="s">
        <v>151</v>
      </c>
      <c r="C321" s="188" t="s">
        <v>7054</v>
      </c>
      <c r="D321" s="193" t="s">
        <v>7053</v>
      </c>
      <c r="E321" s="192" t="s">
        <v>51</v>
      </c>
      <c r="F321" s="194">
        <f>VLOOKUP(A321,MC!$A$10:'MC'!$J$2079,9,FALSE)</f>
        <v>120</v>
      </c>
      <c r="G321" s="195">
        <v>61.32</v>
      </c>
      <c r="H321" s="516">
        <f t="shared" si="134"/>
        <v>61.32</v>
      </c>
      <c r="I321" s="525">
        <f>BDI!$F$29</f>
        <v>0.25219999999999998</v>
      </c>
      <c r="J321" s="523">
        <f t="shared" si="132"/>
        <v>76.78</v>
      </c>
      <c r="K321" s="204">
        <f t="shared" si="133"/>
        <v>9213.6</v>
      </c>
      <c r="L321" s="376"/>
      <c r="M321"/>
      <c r="N321" s="11"/>
      <c r="O321" s="11"/>
      <c r="P321" s="11"/>
      <c r="Q321" s="11"/>
      <c r="R321" s="11"/>
    </row>
    <row r="322" spans="1:18" ht="16.5" thickBot="1" x14ac:dyDescent="0.3">
      <c r="A322" s="581"/>
      <c r="B322" s="582"/>
      <c r="C322" s="582"/>
      <c r="D322" s="582"/>
      <c r="E322" s="582"/>
      <c r="F322" s="582"/>
      <c r="G322" s="535"/>
      <c r="H322" s="535"/>
      <c r="I322" s="535"/>
      <c r="J322" s="535"/>
      <c r="K322" s="545"/>
      <c r="L322" s="376"/>
      <c r="M322" s="11"/>
      <c r="N322" s="11"/>
      <c r="O322" s="11"/>
      <c r="P322" s="11"/>
      <c r="Q322" s="11"/>
      <c r="R322" s="11"/>
    </row>
    <row r="323" spans="1:18" s="21" customFormat="1" ht="15.75" customHeight="1" thickBot="1" x14ac:dyDescent="0.3">
      <c r="A323" s="25" t="s">
        <v>12949</v>
      </c>
      <c r="B323" s="26"/>
      <c r="C323" s="26"/>
      <c r="D323" s="26" t="s">
        <v>209</v>
      </c>
      <c r="E323" s="26"/>
      <c r="F323" s="26"/>
      <c r="G323" s="530">
        <f t="shared" ref="G323:J323" si="135">SUM(G324:G334)</f>
        <v>270.60000000000002</v>
      </c>
      <c r="H323" s="530">
        <f t="shared" si="135"/>
        <v>270.60000000000002</v>
      </c>
      <c r="I323" s="530"/>
      <c r="J323" s="530">
        <f t="shared" si="135"/>
        <v>338.85</v>
      </c>
      <c r="K323" s="190">
        <f>SUM(K324:K334)</f>
        <v>5191.18</v>
      </c>
      <c r="L323" s="376"/>
      <c r="M323"/>
      <c r="N323" s="11"/>
      <c r="O323" s="11"/>
      <c r="P323" s="11"/>
      <c r="Q323" s="11"/>
      <c r="R323" s="11"/>
    </row>
    <row r="324" spans="1:18" s="21" customFormat="1" ht="15.75" customHeight="1" x14ac:dyDescent="0.25">
      <c r="A324" s="191" t="s">
        <v>12950</v>
      </c>
      <c r="B324" s="184" t="s">
        <v>153</v>
      </c>
      <c r="C324" s="184">
        <v>91939</v>
      </c>
      <c r="D324" s="193" t="s">
        <v>7077</v>
      </c>
      <c r="E324" s="192" t="s">
        <v>6995</v>
      </c>
      <c r="F324" s="194">
        <f>VLOOKUP(A324,MC!$A$10:'MC'!$J$2079,9,FALSE)</f>
        <v>18</v>
      </c>
      <c r="G324" s="195">
        <f>VLOOKUP(C324,Serviço!A356:D6760,4,FALSE)</f>
        <v>19.54</v>
      </c>
      <c r="H324" s="195">
        <f>VLOOKUP(C324,Serviço!$A$9:$D$6413,4,FALSE)</f>
        <v>19.54</v>
      </c>
      <c r="I324" s="525">
        <f>BDI!$F$29</f>
        <v>0.25219999999999998</v>
      </c>
      <c r="J324" s="523">
        <f t="shared" ref="J324:J334" si="136">ROUND(H324*(1+I324),2)</f>
        <v>24.47</v>
      </c>
      <c r="K324" s="204">
        <f>ROUND(F324*J324,2)</f>
        <v>440.46</v>
      </c>
      <c r="L324" s="376"/>
      <c r="M324"/>
      <c r="N324" s="11"/>
      <c r="O324" s="11"/>
      <c r="P324" s="11"/>
      <c r="Q324" s="11"/>
      <c r="R324" s="11"/>
    </row>
    <row r="325" spans="1:18" s="21" customFormat="1" ht="15.75" customHeight="1" x14ac:dyDescent="0.25">
      <c r="A325" s="191" t="s">
        <v>12955</v>
      </c>
      <c r="B325" s="188" t="s">
        <v>153</v>
      </c>
      <c r="C325" s="188">
        <v>91941</v>
      </c>
      <c r="D325" s="193" t="s">
        <v>7062</v>
      </c>
      <c r="E325" s="192" t="s">
        <v>6995</v>
      </c>
      <c r="F325" s="194">
        <f>VLOOKUP(A325,MC!$A$10:'MC'!$J$2079,9,FALSE)</f>
        <v>80</v>
      </c>
      <c r="G325" s="195">
        <f>VLOOKUP(C325,Serviço!A357:D6761,4,FALSE)</f>
        <v>6.96</v>
      </c>
      <c r="H325" s="195">
        <f>VLOOKUP(C325,Serviço!$A$9:$D$6413,4,FALSE)</f>
        <v>6.96</v>
      </c>
      <c r="I325" s="525">
        <f>BDI!$F$29</f>
        <v>0.25219999999999998</v>
      </c>
      <c r="J325" s="523">
        <f t="shared" si="136"/>
        <v>8.7200000000000006</v>
      </c>
      <c r="K325" s="204">
        <f t="shared" ref="K325:K334" si="137">ROUND(F325*J325,2)</f>
        <v>697.6</v>
      </c>
      <c r="L325" s="376"/>
      <c r="M325"/>
      <c r="N325" s="11"/>
      <c r="O325" s="11"/>
      <c r="P325" s="11"/>
      <c r="Q325" s="11"/>
      <c r="R325" s="11"/>
    </row>
    <row r="326" spans="1:18" s="21" customFormat="1" ht="15.75" customHeight="1" x14ac:dyDescent="0.25">
      <c r="A326" s="191" t="s">
        <v>13137</v>
      </c>
      <c r="B326" s="188" t="s">
        <v>153</v>
      </c>
      <c r="C326" s="188">
        <v>91940</v>
      </c>
      <c r="D326" s="193" t="s">
        <v>7063</v>
      </c>
      <c r="E326" s="192" t="s">
        <v>6995</v>
      </c>
      <c r="F326" s="194">
        <f>VLOOKUP(A326,MC!$A$10:'MC'!$J$2079,9,FALSE)</f>
        <v>28</v>
      </c>
      <c r="G326" s="195">
        <f>VLOOKUP(C326,Serviço!A358:D6762,4,FALSE)</f>
        <v>10.39</v>
      </c>
      <c r="H326" s="195">
        <f>VLOOKUP(C326,Serviço!$A$9:$D$6413,4,FALSE)</f>
        <v>10.39</v>
      </c>
      <c r="I326" s="525">
        <f>BDI!$F$29</f>
        <v>0.25219999999999998</v>
      </c>
      <c r="J326" s="523">
        <f t="shared" si="136"/>
        <v>13.01</v>
      </c>
      <c r="K326" s="204">
        <f t="shared" si="137"/>
        <v>364.28</v>
      </c>
      <c r="L326" s="376"/>
      <c r="M326"/>
      <c r="N326" s="11"/>
      <c r="O326" s="11"/>
      <c r="P326" s="11"/>
      <c r="Q326" s="11"/>
      <c r="R326" s="11"/>
    </row>
    <row r="327" spans="1:18" s="21" customFormat="1" ht="15.75" customHeight="1" x14ac:dyDescent="0.25">
      <c r="A327" s="191" t="s">
        <v>13138</v>
      </c>
      <c r="B327" s="188" t="s">
        <v>153</v>
      </c>
      <c r="C327" s="188">
        <v>91953</v>
      </c>
      <c r="D327" s="193" t="s">
        <v>6996</v>
      </c>
      <c r="E327" s="192" t="s">
        <v>6995</v>
      </c>
      <c r="F327" s="194">
        <f>VLOOKUP(A327,MC!$A$10:'MC'!$J$2079,9,FALSE)</f>
        <v>13</v>
      </c>
      <c r="G327" s="195">
        <f>VLOOKUP(C327,Serviço!A359:D6763,4,FALSE)</f>
        <v>19.2</v>
      </c>
      <c r="H327" s="195">
        <f>VLOOKUP(C327,Serviço!$A$9:$D$6413,4,FALSE)</f>
        <v>19.2</v>
      </c>
      <c r="I327" s="525">
        <f>BDI!$F$29</f>
        <v>0.25219999999999998</v>
      </c>
      <c r="J327" s="523">
        <f t="shared" si="136"/>
        <v>24.04</v>
      </c>
      <c r="K327" s="204">
        <f t="shared" si="137"/>
        <v>312.52</v>
      </c>
      <c r="L327" s="376"/>
      <c r="M327"/>
      <c r="N327" s="11"/>
      <c r="O327" s="11"/>
      <c r="P327" s="11"/>
      <c r="Q327" s="11"/>
      <c r="R327" s="11"/>
    </row>
    <row r="328" spans="1:18" s="21" customFormat="1" ht="15.75" customHeight="1" x14ac:dyDescent="0.25">
      <c r="A328" s="191" t="s">
        <v>13139</v>
      </c>
      <c r="B328" s="188" t="s">
        <v>153</v>
      </c>
      <c r="C328" s="188">
        <v>91959</v>
      </c>
      <c r="D328" s="193" t="s">
        <v>6997</v>
      </c>
      <c r="E328" s="192" t="s">
        <v>6995</v>
      </c>
      <c r="F328" s="194">
        <f>VLOOKUP(A328,MC!$A$10:'MC'!$J$2079,9,FALSE)</f>
        <v>7</v>
      </c>
      <c r="G328" s="195">
        <f>VLOOKUP(C328,Serviço!A360:D6764,4,FALSE)</f>
        <v>30.42</v>
      </c>
      <c r="H328" s="195">
        <f>VLOOKUP(C328,Serviço!$A$9:$D$6413,4,FALSE)</f>
        <v>30.42</v>
      </c>
      <c r="I328" s="525">
        <f>BDI!$F$29</f>
        <v>0.25219999999999998</v>
      </c>
      <c r="J328" s="523">
        <f t="shared" si="136"/>
        <v>38.090000000000003</v>
      </c>
      <c r="K328" s="204">
        <f t="shared" si="137"/>
        <v>266.63</v>
      </c>
      <c r="L328" s="376"/>
      <c r="M328"/>
      <c r="N328" s="11"/>
      <c r="O328" s="11"/>
      <c r="P328" s="11"/>
      <c r="Q328" s="11"/>
      <c r="R328" s="11"/>
    </row>
    <row r="329" spans="1:18" s="21" customFormat="1" ht="15.75" customHeight="1" x14ac:dyDescent="0.25">
      <c r="A329" s="191" t="s">
        <v>13140</v>
      </c>
      <c r="B329" s="188" t="s">
        <v>153</v>
      </c>
      <c r="C329" s="188">
        <v>91967</v>
      </c>
      <c r="D329" s="193" t="s">
        <v>6998</v>
      </c>
      <c r="E329" s="192" t="s">
        <v>6995</v>
      </c>
      <c r="F329" s="194">
        <f>VLOOKUP(A329,MC!$A$10:'MC'!$J$2079,9,FALSE)</f>
        <v>1</v>
      </c>
      <c r="G329" s="195">
        <f>VLOOKUP(C329,Serviço!A361:D6765,4,FALSE)</f>
        <v>41.62</v>
      </c>
      <c r="H329" s="195">
        <f>VLOOKUP(C329,Serviço!$A$9:$D$6413,4,FALSE)</f>
        <v>41.62</v>
      </c>
      <c r="I329" s="525">
        <f>BDI!$F$29</f>
        <v>0.25219999999999998</v>
      </c>
      <c r="J329" s="523">
        <f t="shared" si="136"/>
        <v>52.12</v>
      </c>
      <c r="K329" s="204">
        <f t="shared" si="137"/>
        <v>52.12</v>
      </c>
      <c r="L329" s="376"/>
      <c r="M329"/>
      <c r="N329" s="11"/>
      <c r="O329" s="11"/>
      <c r="P329" s="11"/>
      <c r="Q329" s="11"/>
      <c r="R329" s="11"/>
    </row>
    <row r="330" spans="1:18" s="21" customFormat="1" ht="15.75" customHeight="1" x14ac:dyDescent="0.25">
      <c r="A330" s="191" t="s">
        <v>13141</v>
      </c>
      <c r="B330" s="188" t="s">
        <v>153</v>
      </c>
      <c r="C330" s="188">
        <v>91961</v>
      </c>
      <c r="D330" s="193" t="s">
        <v>6999</v>
      </c>
      <c r="E330" s="192" t="s">
        <v>6995</v>
      </c>
      <c r="F330" s="194">
        <f>VLOOKUP(A330,MC!$A$10:'MC'!$J$2079,9,FALSE)</f>
        <v>2</v>
      </c>
      <c r="G330" s="195">
        <f>VLOOKUP(C330,Serviço!A362:D6766,4,FALSE)</f>
        <v>39.380000000000003</v>
      </c>
      <c r="H330" s="195">
        <f>VLOOKUP(C330,Serviço!$A$9:$D$6413,4,FALSE)</f>
        <v>39.380000000000003</v>
      </c>
      <c r="I330" s="525">
        <f>BDI!$F$29</f>
        <v>0.25219999999999998</v>
      </c>
      <c r="J330" s="523">
        <f t="shared" si="136"/>
        <v>49.31</v>
      </c>
      <c r="K330" s="204">
        <f t="shared" si="137"/>
        <v>98.62</v>
      </c>
      <c r="L330" s="376"/>
      <c r="M330"/>
      <c r="N330" s="11"/>
      <c r="O330" s="11"/>
      <c r="P330" s="11"/>
      <c r="Q330" s="11"/>
      <c r="R330" s="11"/>
    </row>
    <row r="331" spans="1:18" s="21" customFormat="1" ht="15.75" customHeight="1" x14ac:dyDescent="0.25">
      <c r="A331" s="191" t="s">
        <v>13142</v>
      </c>
      <c r="B331" s="188" t="s">
        <v>153</v>
      </c>
      <c r="C331" s="188">
        <v>91992</v>
      </c>
      <c r="D331" s="193" t="s">
        <v>7008</v>
      </c>
      <c r="E331" s="192" t="s">
        <v>6995</v>
      </c>
      <c r="F331" s="194">
        <f>VLOOKUP(A331,MC!$A$10:'MC'!$J$2079,9,FALSE)</f>
        <v>5</v>
      </c>
      <c r="G331" s="195">
        <f>VLOOKUP(C331,Serviço!A363:D6767,4,FALSE)</f>
        <v>29.1</v>
      </c>
      <c r="H331" s="195">
        <f>VLOOKUP(C331,Serviço!$A$9:$D$6413,4,FALSE)</f>
        <v>29.1</v>
      </c>
      <c r="I331" s="525">
        <f>BDI!$F$29</f>
        <v>0.25219999999999998</v>
      </c>
      <c r="J331" s="523">
        <f t="shared" si="136"/>
        <v>36.44</v>
      </c>
      <c r="K331" s="204">
        <f t="shared" si="137"/>
        <v>182.2</v>
      </c>
      <c r="L331" s="376"/>
      <c r="M331"/>
      <c r="N331" s="11"/>
      <c r="O331" s="11"/>
      <c r="P331" s="11"/>
      <c r="Q331" s="11"/>
      <c r="R331" s="11"/>
    </row>
    <row r="332" spans="1:18" s="21" customFormat="1" ht="15.75" customHeight="1" x14ac:dyDescent="0.25">
      <c r="A332" s="191" t="s">
        <v>13143</v>
      </c>
      <c r="B332" s="188" t="s">
        <v>153</v>
      </c>
      <c r="C332" s="188">
        <v>91993</v>
      </c>
      <c r="D332" s="193" t="s">
        <v>7076</v>
      </c>
      <c r="E332" s="192" t="s">
        <v>6995</v>
      </c>
      <c r="F332" s="194">
        <f>VLOOKUP(A332,MC!$A$10:'MC'!$J$2079,9,FALSE)</f>
        <v>13</v>
      </c>
      <c r="G332" s="195">
        <f>VLOOKUP(C332,Serviço!A364:D6768,4,FALSE)</f>
        <v>30.9</v>
      </c>
      <c r="H332" s="195">
        <f>VLOOKUP(C332,Serviço!$A$9:$D$6413,4,FALSE)</f>
        <v>30.9</v>
      </c>
      <c r="I332" s="525">
        <f>BDI!$F$29</f>
        <v>0.25219999999999998</v>
      </c>
      <c r="J332" s="523">
        <f t="shared" si="136"/>
        <v>38.69</v>
      </c>
      <c r="K332" s="204">
        <f t="shared" si="137"/>
        <v>502.97</v>
      </c>
      <c r="L332" s="376"/>
      <c r="M332"/>
      <c r="N332" s="11"/>
      <c r="O332" s="11"/>
      <c r="P332" s="11"/>
      <c r="Q332" s="11"/>
      <c r="R332" s="11"/>
    </row>
    <row r="333" spans="1:18" s="21" customFormat="1" ht="15.75" customHeight="1" x14ac:dyDescent="0.25">
      <c r="A333" s="191" t="s">
        <v>13144</v>
      </c>
      <c r="B333" s="188" t="s">
        <v>153</v>
      </c>
      <c r="C333" s="188">
        <v>92000</v>
      </c>
      <c r="D333" s="193" t="s">
        <v>7009</v>
      </c>
      <c r="E333" s="192" t="s">
        <v>6995</v>
      </c>
      <c r="F333" s="194">
        <f>VLOOKUP(A333,MC!$A$10:'MC'!$J$2079,9,FALSE)</f>
        <v>58</v>
      </c>
      <c r="G333" s="195">
        <f>VLOOKUP(C333,Serviço!A364:D6768,4,FALSE)</f>
        <v>20.309999999999999</v>
      </c>
      <c r="H333" s="195">
        <f>VLOOKUP(C333,Serviço!$A$9:$D$6413,4,FALSE)</f>
        <v>20.309999999999999</v>
      </c>
      <c r="I333" s="525">
        <f>BDI!$F$29</f>
        <v>0.25219999999999998</v>
      </c>
      <c r="J333" s="523">
        <f t="shared" si="136"/>
        <v>25.43</v>
      </c>
      <c r="K333" s="204">
        <f t="shared" si="137"/>
        <v>1474.94</v>
      </c>
      <c r="L333" s="376"/>
      <c r="M333"/>
      <c r="N333" s="11"/>
      <c r="O333" s="11"/>
      <c r="P333" s="11"/>
      <c r="Q333" s="11"/>
      <c r="R333" s="11"/>
    </row>
    <row r="334" spans="1:18" s="21" customFormat="1" ht="15.75" customHeight="1" thickBot="1" x14ac:dyDescent="0.3">
      <c r="A334" s="191" t="s">
        <v>13145</v>
      </c>
      <c r="B334" s="188" t="s">
        <v>153</v>
      </c>
      <c r="C334" s="188">
        <v>91996</v>
      </c>
      <c r="D334" s="193" t="s">
        <v>7010</v>
      </c>
      <c r="E334" s="192" t="s">
        <v>6995</v>
      </c>
      <c r="F334" s="194">
        <f>VLOOKUP(A334,MC!$A$10:'MC'!$J$2079,9,FALSE)</f>
        <v>28</v>
      </c>
      <c r="G334" s="195">
        <f>VLOOKUP(C334,Serviço!A365:D6769,4,FALSE)</f>
        <v>22.78</v>
      </c>
      <c r="H334" s="195">
        <f>VLOOKUP(C334,Serviço!$A$9:$D$6413,4,FALSE)</f>
        <v>22.78</v>
      </c>
      <c r="I334" s="525">
        <f>BDI!$F$29</f>
        <v>0.25219999999999998</v>
      </c>
      <c r="J334" s="523">
        <f t="shared" si="136"/>
        <v>28.53</v>
      </c>
      <c r="K334" s="204">
        <f t="shared" si="137"/>
        <v>798.84</v>
      </c>
      <c r="L334" s="376"/>
      <c r="M334"/>
      <c r="N334" s="11"/>
      <c r="O334" s="11"/>
      <c r="P334" s="11"/>
      <c r="Q334" s="11"/>
      <c r="R334" s="11"/>
    </row>
    <row r="335" spans="1:18" ht="16.5" thickBot="1" x14ac:dyDescent="0.3">
      <c r="A335" s="581"/>
      <c r="B335" s="582"/>
      <c r="C335" s="582"/>
      <c r="D335" s="582"/>
      <c r="E335" s="582"/>
      <c r="F335" s="582"/>
      <c r="G335" s="535"/>
      <c r="H335" s="535"/>
      <c r="I335" s="535"/>
      <c r="J335" s="535"/>
      <c r="K335" s="545"/>
      <c r="L335" s="376"/>
      <c r="M335" s="11"/>
      <c r="N335" s="11"/>
      <c r="O335" s="11"/>
      <c r="P335" s="11"/>
      <c r="Q335" s="11"/>
      <c r="R335" s="11"/>
    </row>
    <row r="336" spans="1:18" s="21" customFormat="1" ht="15.75" customHeight="1" thickBot="1" x14ac:dyDescent="0.3">
      <c r="A336" s="25" t="s">
        <v>13146</v>
      </c>
      <c r="B336" s="26"/>
      <c r="C336" s="26"/>
      <c r="D336" s="26" t="s">
        <v>210</v>
      </c>
      <c r="E336" s="26"/>
      <c r="F336" s="26"/>
      <c r="G336" s="530">
        <f t="shared" ref="G336:J336" si="138">SUM(G337:G348)</f>
        <v>881.9799999999999</v>
      </c>
      <c r="H336" s="530">
        <f t="shared" si="138"/>
        <v>881.9799999999999</v>
      </c>
      <c r="I336" s="530"/>
      <c r="J336" s="530">
        <f t="shared" si="138"/>
        <v>1104.4299999999998</v>
      </c>
      <c r="K336" s="190">
        <f>SUM(K337:K348)</f>
        <v>3299.3500000000004</v>
      </c>
      <c r="L336" s="376"/>
      <c r="M336"/>
      <c r="N336" s="11"/>
      <c r="O336" s="11"/>
      <c r="P336" s="11"/>
      <c r="Q336" s="11"/>
      <c r="R336" s="11"/>
    </row>
    <row r="337" spans="1:18" s="21" customFormat="1" ht="25.5" x14ac:dyDescent="0.25">
      <c r="A337" s="191" t="s">
        <v>13147</v>
      </c>
      <c r="B337" s="184" t="s">
        <v>151</v>
      </c>
      <c r="C337" s="184" t="s">
        <v>7014</v>
      </c>
      <c r="D337" s="193" t="s">
        <v>7066</v>
      </c>
      <c r="E337" s="192" t="s">
        <v>6995</v>
      </c>
      <c r="F337" s="194">
        <f>VLOOKUP(A337,MC!$A$10:'MC'!$J$2079,9,FALSE)</f>
        <v>4</v>
      </c>
      <c r="G337" s="195">
        <v>17.329999999999998</v>
      </c>
      <c r="H337" s="516">
        <f>G337</f>
        <v>17.329999999999998</v>
      </c>
      <c r="I337" s="525">
        <f>BDI!$F$29</f>
        <v>0.25219999999999998</v>
      </c>
      <c r="J337" s="523">
        <f t="shared" ref="J337:J348" si="139">ROUND(H337*(1+I337),2)</f>
        <v>21.7</v>
      </c>
      <c r="K337" s="204">
        <f>ROUND(F337*J337,2)</f>
        <v>86.8</v>
      </c>
      <c r="L337" s="376"/>
      <c r="M337"/>
      <c r="N337" s="11"/>
      <c r="O337" s="11"/>
      <c r="P337" s="11"/>
      <c r="Q337" s="11"/>
      <c r="R337" s="11"/>
    </row>
    <row r="338" spans="1:18" s="21" customFormat="1" ht="25.5" x14ac:dyDescent="0.25">
      <c r="A338" s="191" t="s">
        <v>13148</v>
      </c>
      <c r="B338" s="188" t="s">
        <v>151</v>
      </c>
      <c r="C338" s="188" t="s">
        <v>7015</v>
      </c>
      <c r="D338" s="193" t="s">
        <v>7067</v>
      </c>
      <c r="E338" s="192" t="s">
        <v>6995</v>
      </c>
      <c r="F338" s="194">
        <f>VLOOKUP(A338,MC!$A$10:'MC'!$J$2079,9,FALSE)</f>
        <v>12</v>
      </c>
      <c r="G338" s="195">
        <v>17.36</v>
      </c>
      <c r="H338" s="516">
        <f t="shared" ref="H338:H340" si="140">G338</f>
        <v>17.36</v>
      </c>
      <c r="I338" s="525">
        <f>BDI!$F$29</f>
        <v>0.25219999999999998</v>
      </c>
      <c r="J338" s="523">
        <f t="shared" si="139"/>
        <v>21.74</v>
      </c>
      <c r="K338" s="204">
        <f t="shared" ref="K338:K348" si="141">ROUND(F338*J338,2)</f>
        <v>260.88</v>
      </c>
      <c r="L338" s="376"/>
      <c r="M338"/>
      <c r="N338" s="11"/>
      <c r="O338" s="11"/>
      <c r="P338" s="11"/>
      <c r="Q338" s="11"/>
      <c r="R338" s="11"/>
    </row>
    <row r="339" spans="1:18" s="21" customFormat="1" ht="25.5" x14ac:dyDescent="0.25">
      <c r="A339" s="191" t="s">
        <v>13149</v>
      </c>
      <c r="B339" s="188" t="s">
        <v>151</v>
      </c>
      <c r="C339" s="188" t="s">
        <v>7016</v>
      </c>
      <c r="D339" s="193" t="s">
        <v>7068</v>
      </c>
      <c r="E339" s="192" t="s">
        <v>6995</v>
      </c>
      <c r="F339" s="194">
        <f>VLOOKUP(A339,MC!$A$10:'MC'!$J$2079,9,FALSE)</f>
        <v>10</v>
      </c>
      <c r="G339" s="195">
        <v>60.93</v>
      </c>
      <c r="H339" s="516">
        <f t="shared" si="140"/>
        <v>60.93</v>
      </c>
      <c r="I339" s="525">
        <f>BDI!$F$29</f>
        <v>0.25219999999999998</v>
      </c>
      <c r="J339" s="523">
        <f t="shared" si="139"/>
        <v>76.3</v>
      </c>
      <c r="K339" s="204">
        <f t="shared" si="141"/>
        <v>763</v>
      </c>
      <c r="L339" s="376"/>
      <c r="M339"/>
      <c r="N339" s="11"/>
      <c r="O339" s="11"/>
      <c r="P339" s="11"/>
      <c r="Q339" s="11"/>
      <c r="R339" s="11"/>
    </row>
    <row r="340" spans="1:18" s="21" customFormat="1" ht="25.5" x14ac:dyDescent="0.25">
      <c r="A340" s="191" t="s">
        <v>13150</v>
      </c>
      <c r="B340" s="188" t="s">
        <v>151</v>
      </c>
      <c r="C340" s="188" t="s">
        <v>7017</v>
      </c>
      <c r="D340" s="193" t="s">
        <v>7069</v>
      </c>
      <c r="E340" s="192" t="s">
        <v>6995</v>
      </c>
      <c r="F340" s="194">
        <f>VLOOKUP(A340,MC!$A$10:'MC'!$J$2079,9,FALSE)</f>
        <v>3</v>
      </c>
      <c r="G340" s="195">
        <v>52.88</v>
      </c>
      <c r="H340" s="516">
        <f t="shared" si="140"/>
        <v>52.88</v>
      </c>
      <c r="I340" s="525">
        <f>BDI!$F$29</f>
        <v>0.25219999999999998</v>
      </c>
      <c r="J340" s="523">
        <f t="shared" si="139"/>
        <v>66.22</v>
      </c>
      <c r="K340" s="204">
        <f t="shared" si="141"/>
        <v>198.66</v>
      </c>
      <c r="L340" s="376"/>
      <c r="M340"/>
      <c r="N340" s="11"/>
      <c r="O340" s="11"/>
      <c r="P340" s="11"/>
      <c r="Q340" s="11"/>
      <c r="R340" s="11"/>
    </row>
    <row r="341" spans="1:18" s="21" customFormat="1" ht="15" x14ac:dyDescent="0.25">
      <c r="A341" s="191" t="s">
        <v>13151</v>
      </c>
      <c r="B341" s="188" t="s">
        <v>153</v>
      </c>
      <c r="C341" s="188">
        <v>93663</v>
      </c>
      <c r="D341" s="193" t="s">
        <v>7070</v>
      </c>
      <c r="E341" s="192" t="s">
        <v>6995</v>
      </c>
      <c r="F341" s="194">
        <f>VLOOKUP(A341,MC!$A$10:'MC'!$J$2079,9,FALSE)</f>
        <v>3</v>
      </c>
      <c r="G341" s="195">
        <f>VLOOKUP(C341,Serviço!A374:D6778,4,FALSE)</f>
        <v>46.23</v>
      </c>
      <c r="H341" s="195">
        <f>VLOOKUP(C341,Serviço!$A$9:$D$6413,4,FALSE)</f>
        <v>46.23</v>
      </c>
      <c r="I341" s="525">
        <f>BDI!$F$29</f>
        <v>0.25219999999999998</v>
      </c>
      <c r="J341" s="523">
        <f t="shared" si="139"/>
        <v>57.89</v>
      </c>
      <c r="K341" s="204">
        <f t="shared" si="141"/>
        <v>173.67</v>
      </c>
      <c r="L341" s="376"/>
      <c r="M341"/>
      <c r="N341" s="11"/>
      <c r="O341" s="11"/>
      <c r="P341" s="11"/>
      <c r="Q341" s="11"/>
      <c r="R341" s="11"/>
    </row>
    <row r="342" spans="1:18" s="21" customFormat="1" ht="15" x14ac:dyDescent="0.25">
      <c r="A342" s="191" t="s">
        <v>13152</v>
      </c>
      <c r="B342" s="578" t="s">
        <v>28</v>
      </c>
      <c r="C342" s="188" t="s">
        <v>7012</v>
      </c>
      <c r="D342" s="193" t="s">
        <v>7018</v>
      </c>
      <c r="E342" s="192" t="s">
        <v>6995</v>
      </c>
      <c r="F342" s="194">
        <f>VLOOKUP(A342,MC!$A$10:'MC'!$J$2079,9,FALSE)</f>
        <v>1</v>
      </c>
      <c r="G342" s="195">
        <f>CPU!F761</f>
        <v>45.04</v>
      </c>
      <c r="H342" s="516">
        <f>CPU!F761</f>
        <v>45.04</v>
      </c>
      <c r="I342" s="525">
        <f>BDI!$F$29</f>
        <v>0.25219999999999998</v>
      </c>
      <c r="J342" s="523">
        <f t="shared" si="139"/>
        <v>56.4</v>
      </c>
      <c r="K342" s="204">
        <f t="shared" si="141"/>
        <v>56.4</v>
      </c>
      <c r="L342" s="376"/>
      <c r="M342"/>
      <c r="N342" s="11"/>
      <c r="O342" s="11"/>
      <c r="P342" s="11"/>
      <c r="Q342" s="11"/>
      <c r="R342" s="11"/>
    </row>
    <row r="343" spans="1:18" s="21" customFormat="1" ht="15" x14ac:dyDescent="0.25">
      <c r="A343" s="191" t="s">
        <v>13153</v>
      </c>
      <c r="B343" s="578" t="s">
        <v>28</v>
      </c>
      <c r="C343" s="188" t="s">
        <v>7013</v>
      </c>
      <c r="D343" s="193" t="s">
        <v>7020</v>
      </c>
      <c r="E343" s="192" t="s">
        <v>6995</v>
      </c>
      <c r="F343" s="194">
        <f>VLOOKUP(A343,MC!$A$10:'MC'!$J$2079,9,FALSE)</f>
        <v>1</v>
      </c>
      <c r="G343" s="195">
        <f>CPU!F788</f>
        <v>56.96</v>
      </c>
      <c r="H343" s="516">
        <f>CPU!F788</f>
        <v>56.96</v>
      </c>
      <c r="I343" s="525">
        <f>BDI!$F$29</f>
        <v>0.25219999999999998</v>
      </c>
      <c r="J343" s="523">
        <f t="shared" si="139"/>
        <v>71.33</v>
      </c>
      <c r="K343" s="204">
        <f t="shared" si="141"/>
        <v>71.33</v>
      </c>
      <c r="L343" s="376"/>
      <c r="M343"/>
      <c r="N343" s="11"/>
      <c r="O343" s="11"/>
      <c r="P343" s="11"/>
      <c r="Q343" s="11"/>
      <c r="R343" s="11"/>
    </row>
    <row r="344" spans="1:18" s="21" customFormat="1" ht="15" x14ac:dyDescent="0.25">
      <c r="A344" s="191" t="s">
        <v>13154</v>
      </c>
      <c r="B344" s="578" t="s">
        <v>28</v>
      </c>
      <c r="C344" s="188" t="s">
        <v>7022</v>
      </c>
      <c r="D344" s="193" t="s">
        <v>7019</v>
      </c>
      <c r="E344" s="192" t="s">
        <v>6995</v>
      </c>
      <c r="F344" s="194">
        <f>VLOOKUP(A344,MC!$A$10:'MC'!$J$2079,9,FALSE)</f>
        <v>1</v>
      </c>
      <c r="G344" s="195">
        <f>CPU!F815</f>
        <v>118.72</v>
      </c>
      <c r="H344" s="516">
        <f>CPU!F815</f>
        <v>118.72</v>
      </c>
      <c r="I344" s="525">
        <f>BDI!$F$29</f>
        <v>0.25219999999999998</v>
      </c>
      <c r="J344" s="523">
        <f t="shared" si="139"/>
        <v>148.66</v>
      </c>
      <c r="K344" s="204">
        <f t="shared" si="141"/>
        <v>148.66</v>
      </c>
      <c r="L344" s="376"/>
      <c r="M344"/>
      <c r="N344" s="11"/>
      <c r="O344" s="11"/>
      <c r="P344" s="11"/>
      <c r="Q344" s="11"/>
      <c r="R344" s="11"/>
    </row>
    <row r="345" spans="1:18" s="21" customFormat="1" ht="15" x14ac:dyDescent="0.25">
      <c r="A345" s="191" t="s">
        <v>13155</v>
      </c>
      <c r="B345" s="578" t="s">
        <v>28</v>
      </c>
      <c r="C345" s="188" t="s">
        <v>7023</v>
      </c>
      <c r="D345" s="193" t="s">
        <v>7021</v>
      </c>
      <c r="E345" s="192" t="s">
        <v>6995</v>
      </c>
      <c r="F345" s="194">
        <f>VLOOKUP(A345,MC!$A$10:'MC'!$J$2079,9,FALSE)</f>
        <v>1</v>
      </c>
      <c r="G345" s="195">
        <f>CPU!F842</f>
        <v>118.72</v>
      </c>
      <c r="H345" s="516">
        <f>CPU!F842</f>
        <v>118.72</v>
      </c>
      <c r="I345" s="525">
        <f>BDI!$F$29</f>
        <v>0.25219999999999998</v>
      </c>
      <c r="J345" s="523">
        <f t="shared" si="139"/>
        <v>148.66</v>
      </c>
      <c r="K345" s="204">
        <f t="shared" si="141"/>
        <v>148.66</v>
      </c>
      <c r="L345" s="376"/>
      <c r="M345"/>
      <c r="N345" s="11"/>
      <c r="O345" s="11"/>
      <c r="P345" s="11"/>
      <c r="Q345" s="11"/>
      <c r="R345" s="11"/>
    </row>
    <row r="346" spans="1:18" s="259" customFormat="1" ht="15" x14ac:dyDescent="0.25">
      <c r="A346" s="191" t="s">
        <v>13156</v>
      </c>
      <c r="B346" s="578" t="s">
        <v>28</v>
      </c>
      <c r="C346" s="188" t="s">
        <v>7024</v>
      </c>
      <c r="D346" s="193" t="s">
        <v>7079</v>
      </c>
      <c r="E346" s="192" t="s">
        <v>6995</v>
      </c>
      <c r="F346" s="194">
        <f>VLOOKUP(A346,MC!$A$10:'MC'!$J$2079,9,FALSE)</f>
        <v>1</v>
      </c>
      <c r="G346" s="195">
        <f>CPU!F869</f>
        <v>185.92</v>
      </c>
      <c r="H346" s="516">
        <f>CPU!F869</f>
        <v>185.92</v>
      </c>
      <c r="I346" s="525">
        <f>BDI!$F$29</f>
        <v>0.25219999999999998</v>
      </c>
      <c r="J346" s="523">
        <f t="shared" si="139"/>
        <v>232.81</v>
      </c>
      <c r="K346" s="204">
        <f t="shared" si="141"/>
        <v>232.81</v>
      </c>
      <c r="L346" s="376"/>
      <c r="M346" s="260"/>
      <c r="N346" s="261"/>
      <c r="O346" s="261"/>
      <c r="P346" s="261"/>
      <c r="Q346" s="261"/>
      <c r="R346" s="261"/>
    </row>
    <row r="347" spans="1:18" s="259" customFormat="1" ht="15.75" customHeight="1" x14ac:dyDescent="0.25">
      <c r="A347" s="191" t="s">
        <v>13157</v>
      </c>
      <c r="B347" s="578" t="s">
        <v>28</v>
      </c>
      <c r="C347" s="188" t="s">
        <v>6909</v>
      </c>
      <c r="D347" s="193" t="s">
        <v>7000</v>
      </c>
      <c r="E347" s="192" t="s">
        <v>6995</v>
      </c>
      <c r="F347" s="194">
        <f>VLOOKUP(A347,MC!$A$10:'MC'!$J$2079,9,FALSE)</f>
        <v>8</v>
      </c>
      <c r="G347" s="195">
        <f>CPU!F626</f>
        <v>69.400000000000006</v>
      </c>
      <c r="H347" s="516">
        <f>CPU!F626</f>
        <v>69.400000000000006</v>
      </c>
      <c r="I347" s="525">
        <f>BDI!$F$29</f>
        <v>0.25219999999999998</v>
      </c>
      <c r="J347" s="523">
        <f t="shared" si="139"/>
        <v>86.9</v>
      </c>
      <c r="K347" s="204">
        <f t="shared" si="141"/>
        <v>695.2</v>
      </c>
      <c r="L347" s="376"/>
      <c r="M347" s="260"/>
      <c r="N347" s="261"/>
      <c r="O347" s="261"/>
      <c r="P347" s="261"/>
      <c r="Q347" s="261"/>
      <c r="R347" s="261"/>
    </row>
    <row r="348" spans="1:18" s="259" customFormat="1" ht="15.75" customHeight="1" thickBot="1" x14ac:dyDescent="0.3">
      <c r="A348" s="191" t="s">
        <v>13158</v>
      </c>
      <c r="B348" s="578" t="s">
        <v>28</v>
      </c>
      <c r="C348" s="188" t="s">
        <v>6936</v>
      </c>
      <c r="D348" s="193" t="s">
        <v>7001</v>
      </c>
      <c r="E348" s="192" t="s">
        <v>6995</v>
      </c>
      <c r="F348" s="194">
        <f>VLOOKUP(A348,MC!$A$10:'MC'!$J$2079,9,FALSE)</f>
        <v>4</v>
      </c>
      <c r="G348" s="195">
        <f>CPU!F653</f>
        <v>92.49</v>
      </c>
      <c r="H348" s="516">
        <f>CPU!F653</f>
        <v>92.49</v>
      </c>
      <c r="I348" s="525">
        <f>BDI!$F$29</f>
        <v>0.25219999999999998</v>
      </c>
      <c r="J348" s="523">
        <f t="shared" si="139"/>
        <v>115.82</v>
      </c>
      <c r="K348" s="204">
        <f t="shared" si="141"/>
        <v>463.28</v>
      </c>
      <c r="L348" s="376"/>
      <c r="M348" s="260"/>
      <c r="N348" s="261"/>
      <c r="O348" s="261"/>
      <c r="P348" s="261"/>
      <c r="Q348" s="261"/>
      <c r="R348" s="261"/>
    </row>
    <row r="349" spans="1:18" ht="16.5" thickBot="1" x14ac:dyDescent="0.3">
      <c r="A349" s="581"/>
      <c r="B349" s="582"/>
      <c r="C349" s="582"/>
      <c r="D349" s="582"/>
      <c r="E349" s="582"/>
      <c r="F349" s="582"/>
      <c r="G349" s="535"/>
      <c r="H349" s="535"/>
      <c r="I349" s="535"/>
      <c r="J349" s="535"/>
      <c r="K349" s="545"/>
      <c r="L349" s="376"/>
      <c r="M349" s="11"/>
      <c r="N349" s="11"/>
      <c r="O349" s="11"/>
      <c r="P349" s="11"/>
      <c r="Q349" s="11"/>
      <c r="R349" s="11"/>
    </row>
    <row r="350" spans="1:18" s="21" customFormat="1" ht="15.75" customHeight="1" thickBot="1" x14ac:dyDescent="0.3">
      <c r="A350" s="25" t="s">
        <v>13159</v>
      </c>
      <c r="B350" s="26"/>
      <c r="C350" s="26"/>
      <c r="D350" s="26" t="s">
        <v>211</v>
      </c>
      <c r="E350" s="26"/>
      <c r="F350" s="26"/>
      <c r="G350" s="530">
        <f t="shared" ref="G350:J350" si="142">SUM(G351:G353)</f>
        <v>2382.73</v>
      </c>
      <c r="H350" s="530">
        <f t="shared" si="142"/>
        <v>2382.73</v>
      </c>
      <c r="I350" s="530"/>
      <c r="J350" s="530">
        <f t="shared" si="142"/>
        <v>2983.66</v>
      </c>
      <c r="K350" s="190">
        <f>SUM(K351:K353)</f>
        <v>3785.87</v>
      </c>
      <c r="L350" s="376"/>
      <c r="M350"/>
      <c r="N350" s="11"/>
      <c r="O350" s="11"/>
      <c r="P350" s="11"/>
      <c r="Q350" s="11"/>
      <c r="R350" s="11"/>
    </row>
    <row r="351" spans="1:18" s="21" customFormat="1" ht="25.5" x14ac:dyDescent="0.25">
      <c r="A351" s="191" t="s">
        <v>13160</v>
      </c>
      <c r="B351" s="577" t="s">
        <v>28</v>
      </c>
      <c r="C351" s="184" t="s">
        <v>6941</v>
      </c>
      <c r="D351" s="193" t="s">
        <v>7037</v>
      </c>
      <c r="E351" s="192" t="s">
        <v>6574</v>
      </c>
      <c r="F351" s="194">
        <f>VLOOKUP(A351,MC!$A$10:'MC'!$J$2079,9,FALSE)</f>
        <v>2</v>
      </c>
      <c r="G351" s="195">
        <f>CPU!F680</f>
        <v>640.64</v>
      </c>
      <c r="H351" s="516">
        <f>CPU!F680</f>
        <v>640.64</v>
      </c>
      <c r="I351" s="525">
        <f>BDI!$F$29</f>
        <v>0.25219999999999998</v>
      </c>
      <c r="J351" s="523">
        <f t="shared" ref="J351:J353" si="143">ROUND(H351*(1+I351),2)</f>
        <v>802.21</v>
      </c>
      <c r="K351" s="204">
        <f>ROUND(F351*J351,2)</f>
        <v>1604.42</v>
      </c>
      <c r="L351" s="376"/>
      <c r="M351"/>
      <c r="N351" s="11"/>
      <c r="O351" s="11"/>
      <c r="P351" s="11"/>
      <c r="Q351" s="11"/>
      <c r="R351" s="11"/>
    </row>
    <row r="352" spans="1:18" s="21" customFormat="1" ht="25.5" x14ac:dyDescent="0.25">
      <c r="A352" s="191" t="s">
        <v>13161</v>
      </c>
      <c r="B352" s="578" t="s">
        <v>28</v>
      </c>
      <c r="C352" s="188" t="s">
        <v>7002</v>
      </c>
      <c r="D352" s="193" t="s">
        <v>7038</v>
      </c>
      <c r="E352" s="192" t="s">
        <v>6574</v>
      </c>
      <c r="F352" s="194">
        <f>VLOOKUP(A352,MC!$A$10:'MC'!$J$2079,9,FALSE)</f>
        <v>1</v>
      </c>
      <c r="G352" s="195">
        <f>CPU!F707</f>
        <v>948.49</v>
      </c>
      <c r="H352" s="516">
        <f>CPU!F707</f>
        <v>948.49</v>
      </c>
      <c r="I352" s="525">
        <f>BDI!$F$29</f>
        <v>0.25219999999999998</v>
      </c>
      <c r="J352" s="523">
        <f t="shared" si="143"/>
        <v>1187.7</v>
      </c>
      <c r="K352" s="204">
        <f t="shared" ref="K352:K353" si="144">ROUND(F352*J352,2)</f>
        <v>1187.7</v>
      </c>
      <c r="L352" s="376"/>
      <c r="M352"/>
      <c r="N352" s="11"/>
      <c r="O352" s="11"/>
      <c r="P352" s="11"/>
      <c r="Q352" s="11"/>
      <c r="R352" s="11"/>
    </row>
    <row r="353" spans="1:18" s="21" customFormat="1" ht="26.25" thickBot="1" x14ac:dyDescent="0.3">
      <c r="A353" s="191" t="s">
        <v>13162</v>
      </c>
      <c r="B353" s="578" t="s">
        <v>28</v>
      </c>
      <c r="C353" s="188" t="s">
        <v>7003</v>
      </c>
      <c r="D353" s="193" t="s">
        <v>7039</v>
      </c>
      <c r="E353" s="192" t="s">
        <v>6574</v>
      </c>
      <c r="F353" s="194">
        <f>VLOOKUP(A353,MC!$A$10:'MC'!$J$2079,9,FALSE)</f>
        <v>1</v>
      </c>
      <c r="G353" s="195">
        <f>CPU!F734</f>
        <v>793.6</v>
      </c>
      <c r="H353" s="516">
        <f>CPU!F734</f>
        <v>793.6</v>
      </c>
      <c r="I353" s="525">
        <f>BDI!$F$29</f>
        <v>0.25219999999999998</v>
      </c>
      <c r="J353" s="523">
        <f t="shared" si="143"/>
        <v>993.75</v>
      </c>
      <c r="K353" s="204">
        <f t="shared" si="144"/>
        <v>993.75</v>
      </c>
      <c r="L353" s="376"/>
      <c r="M353"/>
      <c r="N353" s="11"/>
      <c r="O353" s="11"/>
      <c r="P353" s="11"/>
      <c r="Q353" s="11"/>
      <c r="R353" s="11"/>
    </row>
    <row r="354" spans="1:18" ht="16.5" thickBot="1" x14ac:dyDescent="0.3">
      <c r="A354" s="581"/>
      <c r="B354" s="582"/>
      <c r="C354" s="582"/>
      <c r="D354" s="582"/>
      <c r="E354" s="582"/>
      <c r="F354" s="582"/>
      <c r="G354" s="535"/>
      <c r="H354" s="535"/>
      <c r="I354" s="535"/>
      <c r="J354" s="535"/>
      <c r="K354" s="545"/>
      <c r="L354" s="376"/>
      <c r="M354" s="11"/>
      <c r="N354" s="11"/>
      <c r="O354" s="11"/>
      <c r="P354" s="11"/>
      <c r="Q354" s="11"/>
      <c r="R354" s="11"/>
    </row>
    <row r="355" spans="1:18" s="21" customFormat="1" ht="15.75" customHeight="1" thickBot="1" x14ac:dyDescent="0.3">
      <c r="A355" s="25" t="s">
        <v>13163</v>
      </c>
      <c r="B355" s="26"/>
      <c r="C355" s="26"/>
      <c r="D355" s="26" t="s">
        <v>12908</v>
      </c>
      <c r="E355" s="26"/>
      <c r="F355" s="26"/>
      <c r="G355" s="530">
        <f t="shared" ref="G355:J355" si="145">SUM(G356:G359)</f>
        <v>212.34</v>
      </c>
      <c r="H355" s="530">
        <f t="shared" si="145"/>
        <v>212.34</v>
      </c>
      <c r="I355" s="530"/>
      <c r="J355" s="530">
        <f t="shared" si="145"/>
        <v>265.89999999999998</v>
      </c>
      <c r="K355" s="190">
        <f>SUM(K356:K359)</f>
        <v>5004.54</v>
      </c>
      <c r="L355" s="376"/>
      <c r="M355"/>
      <c r="N355" s="11"/>
      <c r="O355" s="11"/>
      <c r="P355" s="11"/>
      <c r="Q355" s="11"/>
      <c r="R355" s="11"/>
    </row>
    <row r="356" spans="1:18" s="21" customFormat="1" ht="15.75" customHeight="1" x14ac:dyDescent="0.25">
      <c r="A356" s="191" t="s">
        <v>13164</v>
      </c>
      <c r="B356" s="577" t="s">
        <v>28</v>
      </c>
      <c r="C356" s="184" t="s">
        <v>12913</v>
      </c>
      <c r="D356" s="193" t="s">
        <v>12909</v>
      </c>
      <c r="E356" s="192" t="s">
        <v>6995</v>
      </c>
      <c r="F356" s="194">
        <f>VLOOKUP(A356,MC!$A$10:'MC'!$J$2079,9,FALSE)</f>
        <v>9</v>
      </c>
      <c r="G356" s="195">
        <f>CPU!F1156</f>
        <v>64.739999999999995</v>
      </c>
      <c r="H356" s="516">
        <f>CPU!F1156</f>
        <v>64.739999999999995</v>
      </c>
      <c r="I356" s="525">
        <f>BDI!$F$29</f>
        <v>0.25219999999999998</v>
      </c>
      <c r="J356" s="523">
        <f t="shared" ref="J356:J359" si="146">ROUND(H356*(1+I356),2)</f>
        <v>81.069999999999993</v>
      </c>
      <c r="K356" s="204">
        <f>ROUND(F356*J356,2)</f>
        <v>729.63</v>
      </c>
      <c r="L356" s="376"/>
      <c r="M356"/>
      <c r="N356" s="11"/>
      <c r="O356" s="11"/>
      <c r="P356" s="11"/>
      <c r="Q356" s="11"/>
      <c r="R356" s="11"/>
    </row>
    <row r="357" spans="1:18" s="21" customFormat="1" ht="15.75" customHeight="1" x14ac:dyDescent="0.25">
      <c r="A357" s="191" t="s">
        <v>13165</v>
      </c>
      <c r="B357" s="578" t="s">
        <v>28</v>
      </c>
      <c r="C357" s="188" t="s">
        <v>12916</v>
      </c>
      <c r="D357" s="193" t="s">
        <v>12910</v>
      </c>
      <c r="E357" s="192" t="s">
        <v>6995</v>
      </c>
      <c r="F357" s="194">
        <f>VLOOKUP(A357,MC!$A$10:'MC'!$J$2079,9,FALSE)</f>
        <v>46</v>
      </c>
      <c r="G357" s="195">
        <f>CPU!F1182</f>
        <v>60.04</v>
      </c>
      <c r="H357" s="516">
        <f>CPU!F1182</f>
        <v>60.04</v>
      </c>
      <c r="I357" s="525">
        <f>BDI!$F$29</f>
        <v>0.25219999999999998</v>
      </c>
      <c r="J357" s="523">
        <f t="shared" si="146"/>
        <v>75.180000000000007</v>
      </c>
      <c r="K357" s="204">
        <f t="shared" ref="K357:K359" si="147">ROUND(F357*J357,2)</f>
        <v>3458.28</v>
      </c>
      <c r="L357" s="376"/>
      <c r="M357"/>
      <c r="N357" s="11"/>
      <c r="O357" s="11"/>
      <c r="P357" s="11"/>
      <c r="Q357" s="11"/>
      <c r="R357" s="11"/>
    </row>
    <row r="358" spans="1:18" s="21" customFormat="1" ht="15.75" customHeight="1" x14ac:dyDescent="0.25">
      <c r="A358" s="191" t="s">
        <v>13166</v>
      </c>
      <c r="B358" s="188" t="s">
        <v>153</v>
      </c>
      <c r="C358" s="188">
        <v>83399</v>
      </c>
      <c r="D358" s="193" t="s">
        <v>12911</v>
      </c>
      <c r="E358" s="192" t="s">
        <v>6995</v>
      </c>
      <c r="F358" s="194">
        <f>VLOOKUP(A358,MC!$A$10:'MC'!$J$2079,9,FALSE)</f>
        <v>2</v>
      </c>
      <c r="G358" s="195">
        <f>VLOOKUP(C358,Serviço!A396:D6800,4,FALSE)</f>
        <v>34.56</v>
      </c>
      <c r="H358" s="195">
        <f>VLOOKUP(C358,Serviço!$A$9:$D$6413,4,FALSE)</f>
        <v>34.56</v>
      </c>
      <c r="I358" s="525">
        <f>BDI!$F$29</f>
        <v>0.25219999999999998</v>
      </c>
      <c r="J358" s="523">
        <f t="shared" si="146"/>
        <v>43.28</v>
      </c>
      <c r="K358" s="204">
        <f t="shared" si="147"/>
        <v>86.56</v>
      </c>
      <c r="L358" s="376"/>
      <c r="M358"/>
      <c r="N358" s="11"/>
      <c r="O358" s="11"/>
      <c r="P358" s="11"/>
      <c r="Q358" s="11"/>
      <c r="R358" s="11"/>
    </row>
    <row r="359" spans="1:18" s="21" customFormat="1" ht="15.75" customHeight="1" thickBot="1" x14ac:dyDescent="0.3">
      <c r="A359" s="191" t="s">
        <v>13167</v>
      </c>
      <c r="B359" s="578" t="s">
        <v>28</v>
      </c>
      <c r="C359" s="188" t="s">
        <v>12917</v>
      </c>
      <c r="D359" s="193" t="s">
        <v>12912</v>
      </c>
      <c r="E359" s="192" t="s">
        <v>6995</v>
      </c>
      <c r="F359" s="194">
        <f>VLOOKUP(A359,MC!$A$10:'MC'!$J$2079,9,FALSE)</f>
        <v>11</v>
      </c>
      <c r="G359" s="195">
        <f>CPU!F1208</f>
        <v>53</v>
      </c>
      <c r="H359" s="516">
        <f>CPU!F1208</f>
        <v>53</v>
      </c>
      <c r="I359" s="525">
        <f>BDI!$F$29</f>
        <v>0.25219999999999998</v>
      </c>
      <c r="J359" s="523">
        <f t="shared" si="146"/>
        <v>66.37</v>
      </c>
      <c r="K359" s="204">
        <f t="shared" si="147"/>
        <v>730.07</v>
      </c>
      <c r="L359" s="376"/>
      <c r="M359"/>
      <c r="N359" s="11"/>
      <c r="O359" s="11"/>
      <c r="P359" s="11"/>
      <c r="Q359" s="11"/>
      <c r="R359" s="11"/>
    </row>
    <row r="360" spans="1:18" ht="16.5" thickBot="1" x14ac:dyDescent="0.3">
      <c r="A360" s="548"/>
      <c r="B360" s="549"/>
      <c r="C360" s="549"/>
      <c r="D360" s="549"/>
      <c r="E360" s="549"/>
      <c r="F360" s="549"/>
      <c r="G360" s="535"/>
      <c r="H360" s="535"/>
      <c r="I360" s="535"/>
      <c r="J360" s="535"/>
      <c r="K360" s="545"/>
      <c r="L360" s="376"/>
      <c r="M360" s="11"/>
      <c r="N360" s="11"/>
      <c r="O360" s="11"/>
      <c r="P360" s="11"/>
      <c r="Q360" s="11"/>
      <c r="R360" s="11"/>
    </row>
    <row r="361" spans="1:18" s="259" customFormat="1" ht="15.75" customHeight="1" thickBot="1" x14ac:dyDescent="0.3">
      <c r="A361" s="25" t="s">
        <v>13168</v>
      </c>
      <c r="B361" s="26"/>
      <c r="C361" s="26"/>
      <c r="D361" s="26" t="s">
        <v>7029</v>
      </c>
      <c r="E361" s="26"/>
      <c r="F361" s="26"/>
      <c r="G361" s="530">
        <f t="shared" ref="G361:J361" si="148">SUM(G362:G363)</f>
        <v>353.32</v>
      </c>
      <c r="H361" s="530">
        <f t="shared" si="148"/>
        <v>353.32</v>
      </c>
      <c r="I361" s="530"/>
      <c r="J361" s="530">
        <f t="shared" si="148"/>
        <v>442.41999999999996</v>
      </c>
      <c r="K361" s="190">
        <f>SUM(K362:K363)</f>
        <v>1131.3699999999999</v>
      </c>
      <c r="L361" s="376"/>
      <c r="M361" s="260"/>
      <c r="N361" s="261"/>
      <c r="O361" s="261"/>
      <c r="P361" s="261"/>
      <c r="Q361" s="261"/>
      <c r="R361" s="261"/>
    </row>
    <row r="362" spans="1:18" ht="25.5" x14ac:dyDescent="0.25">
      <c r="A362" s="191" t="s">
        <v>13169</v>
      </c>
      <c r="B362" s="184" t="s">
        <v>153</v>
      </c>
      <c r="C362" s="184">
        <v>97887</v>
      </c>
      <c r="D362" s="193" t="s">
        <v>12894</v>
      </c>
      <c r="E362" s="192" t="s">
        <v>6995</v>
      </c>
      <c r="F362" s="194">
        <f>VLOOKUP(A362,MC!$A$10:'MC'!$J$2079,9,FALSE)</f>
        <v>3</v>
      </c>
      <c r="G362" s="195">
        <f>VLOOKUP(C362,Serviço!A400:D6804,4,FALSE)</f>
        <v>196.88</v>
      </c>
      <c r="H362" s="195">
        <f>VLOOKUP(C362,Serviço!$A$9:$D$6413,4,FALSE)</f>
        <v>196.88</v>
      </c>
      <c r="I362" s="525">
        <f>BDI!$F$29</f>
        <v>0.25219999999999998</v>
      </c>
      <c r="J362" s="523">
        <f t="shared" ref="J362:J363" si="149">ROUND(H362*(1+I362),2)</f>
        <v>246.53</v>
      </c>
      <c r="K362" s="204">
        <f>ROUND(F362*J362,2)</f>
        <v>739.59</v>
      </c>
      <c r="L362" s="376"/>
      <c r="M362" s="11"/>
      <c r="N362" s="11"/>
      <c r="O362" s="11"/>
      <c r="P362" s="11"/>
      <c r="Q362" s="11"/>
      <c r="R362" s="11"/>
    </row>
    <row r="363" spans="1:18" ht="13.5" thickBot="1" x14ac:dyDescent="0.3">
      <c r="A363" s="191" t="s">
        <v>13170</v>
      </c>
      <c r="B363" s="188" t="s">
        <v>153</v>
      </c>
      <c r="C363" s="188">
        <v>83446</v>
      </c>
      <c r="D363" s="193" t="s">
        <v>7071</v>
      </c>
      <c r="E363" s="192" t="s">
        <v>6995</v>
      </c>
      <c r="F363" s="194">
        <f>VLOOKUP(A363,MC!$A$10:'MC'!$J$2079,9,FALSE)</f>
        <v>2</v>
      </c>
      <c r="G363" s="195">
        <f>VLOOKUP(C363,Serviço!A401:D6805,4,FALSE)</f>
        <v>156.44</v>
      </c>
      <c r="H363" s="195">
        <f>VLOOKUP(C363,Serviço!$A$9:$D$6413,4,FALSE)</f>
        <v>156.44</v>
      </c>
      <c r="I363" s="525">
        <f>BDI!$F$29</f>
        <v>0.25219999999999998</v>
      </c>
      <c r="J363" s="523">
        <f t="shared" si="149"/>
        <v>195.89</v>
      </c>
      <c r="K363" s="204">
        <f>ROUND(F363*J363,2)</f>
        <v>391.78</v>
      </c>
      <c r="L363" s="376"/>
      <c r="M363" s="11"/>
      <c r="N363" s="11"/>
      <c r="O363" s="11"/>
      <c r="P363" s="11"/>
      <c r="Q363" s="11"/>
      <c r="R363" s="11"/>
    </row>
    <row r="364" spans="1:18" ht="16.5" thickBot="1" x14ac:dyDescent="0.3">
      <c r="A364" s="548"/>
      <c r="B364" s="549"/>
      <c r="C364" s="549"/>
      <c r="D364" s="549"/>
      <c r="E364" s="549"/>
      <c r="F364" s="549"/>
      <c r="G364" s="535"/>
      <c r="H364" s="535"/>
      <c r="I364" s="535"/>
      <c r="J364" s="535"/>
      <c r="K364" s="545"/>
      <c r="L364" s="376"/>
      <c r="M364" s="11"/>
      <c r="N364" s="11"/>
      <c r="O364" s="11"/>
      <c r="P364" s="11"/>
      <c r="Q364" s="11"/>
      <c r="R364" s="11"/>
    </row>
    <row r="365" spans="1:18" s="21" customFormat="1" ht="15.75" customHeight="1" thickBot="1" x14ac:dyDescent="0.3">
      <c r="A365" s="25" t="s">
        <v>13171</v>
      </c>
      <c r="B365" s="26"/>
      <c r="C365" s="26"/>
      <c r="D365" s="26" t="s">
        <v>12901</v>
      </c>
      <c r="E365" s="26"/>
      <c r="F365" s="26"/>
      <c r="G365" s="530">
        <f t="shared" ref="G365:J365" si="150">SUM(G366:G368)</f>
        <v>109.59</v>
      </c>
      <c r="H365" s="530">
        <f t="shared" si="150"/>
        <v>109.59</v>
      </c>
      <c r="I365" s="530"/>
      <c r="J365" s="530">
        <f t="shared" si="150"/>
        <v>137.22999999999999</v>
      </c>
      <c r="K365" s="190">
        <f>SUM(K366:K368)</f>
        <v>1393.85</v>
      </c>
      <c r="L365" s="376"/>
      <c r="M365"/>
      <c r="N365" s="11"/>
      <c r="O365" s="11"/>
      <c r="P365" s="11"/>
      <c r="Q365" s="11"/>
      <c r="R365" s="11"/>
    </row>
    <row r="366" spans="1:18" s="21" customFormat="1" ht="25.5" x14ac:dyDescent="0.25">
      <c r="A366" s="191" t="s">
        <v>13172</v>
      </c>
      <c r="B366" s="184" t="s">
        <v>153</v>
      </c>
      <c r="C366" s="184" t="s">
        <v>3125</v>
      </c>
      <c r="D366" s="193" t="s">
        <v>12886</v>
      </c>
      <c r="E366" s="192" t="s">
        <v>6574</v>
      </c>
      <c r="F366" s="194">
        <f>VLOOKUP(A366,MC!$A$10:'MC'!$J$2079,9,FALSE)</f>
        <v>5</v>
      </c>
      <c r="G366" s="195">
        <f>VLOOKUP(C366,Serviço!A405:D6809,4,FALSE)</f>
        <v>12.55</v>
      </c>
      <c r="H366" s="195">
        <f>VLOOKUP(C366,Serviço!$A$9:$D$6413,4,FALSE)</f>
        <v>12.55</v>
      </c>
      <c r="I366" s="525">
        <f>BDI!$F$29</f>
        <v>0.25219999999999998</v>
      </c>
      <c r="J366" s="523">
        <f t="shared" ref="J366:J368" si="151">ROUND(H366*(1+I366),2)</f>
        <v>15.72</v>
      </c>
      <c r="K366" s="204">
        <f>ROUND(F366*J366,2)</f>
        <v>78.599999999999994</v>
      </c>
      <c r="L366" s="376"/>
      <c r="M366"/>
      <c r="N366" s="11"/>
      <c r="O366" s="11"/>
      <c r="P366" s="11"/>
      <c r="Q366" s="11"/>
      <c r="R366" s="11"/>
    </row>
    <row r="367" spans="1:18" s="21" customFormat="1" ht="15.75" customHeight="1" x14ac:dyDescent="0.25">
      <c r="A367" s="191" t="s">
        <v>13173</v>
      </c>
      <c r="B367" s="188" t="s">
        <v>153</v>
      </c>
      <c r="C367" s="188">
        <v>96985</v>
      </c>
      <c r="D367" s="193" t="s">
        <v>12816</v>
      </c>
      <c r="E367" s="192" t="s">
        <v>6574</v>
      </c>
      <c r="F367" s="194">
        <f>VLOOKUP(A367,MC!$A$10:'MC'!$J$2079,9,FALSE)</f>
        <v>5</v>
      </c>
      <c r="G367" s="195">
        <f>VLOOKUP(C367,Serviço!A406:D6810,4,FALSE)</f>
        <v>59.36</v>
      </c>
      <c r="H367" s="195">
        <f>VLOOKUP(C367,Serviço!$A$9:$D$6413,4,FALSE)</f>
        <v>59.36</v>
      </c>
      <c r="I367" s="525">
        <f>BDI!$F$29</f>
        <v>0.25219999999999998</v>
      </c>
      <c r="J367" s="523">
        <f t="shared" si="151"/>
        <v>74.33</v>
      </c>
      <c r="K367" s="204">
        <f t="shared" ref="K367:K368" si="152">ROUND(F367*J367,2)</f>
        <v>371.65</v>
      </c>
      <c r="L367" s="376"/>
      <c r="M367"/>
      <c r="N367" s="11"/>
      <c r="O367" s="11"/>
      <c r="P367" s="11"/>
      <c r="Q367" s="11"/>
      <c r="R367" s="11"/>
    </row>
    <row r="368" spans="1:18" s="21" customFormat="1" ht="15.75" customHeight="1" thickBot="1" x14ac:dyDescent="0.3">
      <c r="A368" s="191" t="s">
        <v>13174</v>
      </c>
      <c r="B368" s="578" t="s">
        <v>28</v>
      </c>
      <c r="C368" s="188" t="s">
        <v>7025</v>
      </c>
      <c r="D368" s="193" t="s">
        <v>12997</v>
      </c>
      <c r="E368" s="192" t="s">
        <v>51</v>
      </c>
      <c r="F368" s="194">
        <f>VLOOKUP(A368,MC!$A$10:'MC'!$J$2079,9,FALSE)</f>
        <v>20</v>
      </c>
      <c r="G368" s="195">
        <f>CPU!$F$895</f>
        <v>37.68</v>
      </c>
      <c r="H368" s="516">
        <f>CPU!F895</f>
        <v>37.68</v>
      </c>
      <c r="I368" s="525">
        <f>BDI!$F$29</f>
        <v>0.25219999999999998</v>
      </c>
      <c r="J368" s="523">
        <f t="shared" si="151"/>
        <v>47.18</v>
      </c>
      <c r="K368" s="204">
        <f t="shared" si="152"/>
        <v>943.6</v>
      </c>
      <c r="L368" s="376"/>
      <c r="M368"/>
      <c r="N368" s="11"/>
      <c r="O368" s="11"/>
      <c r="P368" s="11"/>
      <c r="Q368" s="11"/>
      <c r="R368" s="11"/>
    </row>
    <row r="369" spans="1:18" ht="16.5" thickBot="1" x14ac:dyDescent="0.3">
      <c r="A369" s="581"/>
      <c r="B369" s="582"/>
      <c r="C369" s="582"/>
      <c r="D369" s="582"/>
      <c r="E369" s="582"/>
      <c r="F369" s="582"/>
      <c r="G369" s="535"/>
      <c r="H369" s="535"/>
      <c r="I369" s="535"/>
      <c r="J369" s="535"/>
      <c r="K369" s="545"/>
      <c r="L369" s="376"/>
      <c r="M369" s="11"/>
      <c r="N369" s="11"/>
      <c r="O369" s="11"/>
      <c r="P369" s="11"/>
      <c r="Q369" s="11"/>
      <c r="R369" s="11"/>
    </row>
    <row r="370" spans="1:18" s="21" customFormat="1" ht="15.75" customHeight="1" thickBot="1" x14ac:dyDescent="0.3">
      <c r="A370" s="25" t="s">
        <v>13175</v>
      </c>
      <c r="B370" s="26"/>
      <c r="C370" s="26"/>
      <c r="D370" s="26" t="s">
        <v>12944</v>
      </c>
      <c r="E370" s="26"/>
      <c r="F370" s="26"/>
      <c r="G370" s="530">
        <f t="shared" ref="G370:J370" si="153">SUM(G371:G375)</f>
        <v>87.76</v>
      </c>
      <c r="H370" s="530">
        <f t="shared" si="153"/>
        <v>87.76</v>
      </c>
      <c r="I370" s="530"/>
      <c r="J370" s="530">
        <f t="shared" si="153"/>
        <v>109.89999999999999</v>
      </c>
      <c r="K370" s="190">
        <f>SUM(K371:K375)</f>
        <v>5746.5000000000009</v>
      </c>
      <c r="L370" s="376"/>
      <c r="M370"/>
      <c r="N370" s="11"/>
      <c r="O370" s="11"/>
      <c r="P370" s="11"/>
      <c r="Q370" s="11"/>
      <c r="R370" s="11"/>
    </row>
    <row r="371" spans="1:18" s="21" customFormat="1" ht="15.75" customHeight="1" x14ac:dyDescent="0.25">
      <c r="A371" s="191" t="s">
        <v>13176</v>
      </c>
      <c r="B371" s="184" t="s">
        <v>153</v>
      </c>
      <c r="C371" s="184">
        <v>90447</v>
      </c>
      <c r="D371" s="193" t="s">
        <v>12945</v>
      </c>
      <c r="E371" s="192" t="s">
        <v>51</v>
      </c>
      <c r="F371" s="194">
        <f>VLOOKUP(A371,MC!$A$10:'MC'!$J$2079,9,FALSE)</f>
        <v>493.9</v>
      </c>
      <c r="G371" s="195">
        <f>VLOOKUP(C371,Serviço!A381:D6785,4,FALSE)</f>
        <v>4.58</v>
      </c>
      <c r="H371" s="195">
        <f>VLOOKUP(C371,Serviço!$A$9:$D$6413,4,FALSE)</f>
        <v>4.58</v>
      </c>
      <c r="I371" s="525">
        <f>BDI!$F$29</f>
        <v>0.25219999999999998</v>
      </c>
      <c r="J371" s="523">
        <f t="shared" ref="J371:J375" si="154">ROUND(H371*(1+I371),2)</f>
        <v>5.74</v>
      </c>
      <c r="K371" s="204">
        <f>ROUND(F371*J371,2)</f>
        <v>2834.99</v>
      </c>
      <c r="L371" s="376"/>
      <c r="M371"/>
      <c r="N371" s="11"/>
      <c r="O371" s="11"/>
      <c r="P371" s="11"/>
      <c r="Q371" s="11"/>
      <c r="R371" s="11"/>
    </row>
    <row r="372" spans="1:18" s="21" customFormat="1" ht="15" x14ac:dyDescent="0.25">
      <c r="A372" s="191" t="s">
        <v>13177</v>
      </c>
      <c r="B372" s="578" t="s">
        <v>28</v>
      </c>
      <c r="C372" s="188" t="s">
        <v>7043</v>
      </c>
      <c r="D372" s="193" t="s">
        <v>12847</v>
      </c>
      <c r="E372" s="192" t="s">
        <v>51</v>
      </c>
      <c r="F372" s="194">
        <f>VLOOKUP(A372,MC!$A$10:'MC'!$J$2079,9,FALSE)</f>
        <v>493.9</v>
      </c>
      <c r="G372" s="195">
        <f>CPU!F1104</f>
        <v>4.3600000000000003</v>
      </c>
      <c r="H372" s="516">
        <f>CPU!F1104</f>
        <v>4.3600000000000003</v>
      </c>
      <c r="I372" s="525">
        <f>BDI!$F$29</f>
        <v>0.25219999999999998</v>
      </c>
      <c r="J372" s="523">
        <f t="shared" si="154"/>
        <v>5.46</v>
      </c>
      <c r="K372" s="204">
        <f t="shared" ref="K372:K375" si="155">ROUND(F372*J372,2)</f>
        <v>2696.69</v>
      </c>
      <c r="L372" s="376"/>
      <c r="M372"/>
      <c r="N372" s="11"/>
      <c r="O372" s="11"/>
      <c r="P372" s="11"/>
      <c r="Q372" s="11"/>
      <c r="R372" s="11"/>
    </row>
    <row r="373" spans="1:18" s="21" customFormat="1" ht="15" x14ac:dyDescent="0.25">
      <c r="A373" s="191" t="s">
        <v>13178</v>
      </c>
      <c r="B373" s="578" t="s">
        <v>153</v>
      </c>
      <c r="C373" s="188">
        <v>91222</v>
      </c>
      <c r="D373" s="193" t="s">
        <v>12846</v>
      </c>
      <c r="E373" s="192" t="s">
        <v>51</v>
      </c>
      <c r="F373" s="194">
        <f>VLOOKUP(A373,MC!$A$10:'MC'!$J$2079,9,FALSE)</f>
        <v>6</v>
      </c>
      <c r="G373" s="195">
        <f>VLOOKUP(C373,Serviço!A383:D6787,4,FALSE)</f>
        <v>9.52</v>
      </c>
      <c r="H373" s="195">
        <f>VLOOKUP(C373,Serviço!$A$9:$D$6413,4,FALSE)</f>
        <v>9.52</v>
      </c>
      <c r="I373" s="525">
        <f>BDI!$F$29</f>
        <v>0.25219999999999998</v>
      </c>
      <c r="J373" s="523">
        <f t="shared" si="154"/>
        <v>11.92</v>
      </c>
      <c r="K373" s="204">
        <f t="shared" si="155"/>
        <v>71.52</v>
      </c>
      <c r="L373" s="376"/>
      <c r="M373"/>
      <c r="N373" s="11"/>
      <c r="O373" s="11"/>
      <c r="P373" s="11"/>
      <c r="Q373" s="11"/>
      <c r="R373" s="11"/>
    </row>
    <row r="374" spans="1:18" s="21" customFormat="1" ht="25.5" x14ac:dyDescent="0.25">
      <c r="A374" s="191" t="s">
        <v>13179</v>
      </c>
      <c r="B374" s="578" t="s">
        <v>28</v>
      </c>
      <c r="C374" s="188" t="s">
        <v>12948</v>
      </c>
      <c r="D374" s="193" t="s">
        <v>12957</v>
      </c>
      <c r="E374" s="192" t="s">
        <v>51</v>
      </c>
      <c r="F374" s="194">
        <f>VLOOKUP(A374,MC!$A$10:'MC'!$J$2079,9,FALSE)</f>
        <v>6</v>
      </c>
      <c r="G374" s="195">
        <f>CPU!F1234</f>
        <v>7.42</v>
      </c>
      <c r="H374" s="516">
        <f>CPU!F1234</f>
        <v>7.42</v>
      </c>
      <c r="I374" s="525">
        <f>BDI!$F$29</f>
        <v>0.25219999999999998</v>
      </c>
      <c r="J374" s="523">
        <f t="shared" si="154"/>
        <v>9.2899999999999991</v>
      </c>
      <c r="K374" s="204">
        <f t="shared" si="155"/>
        <v>55.74</v>
      </c>
      <c r="L374" s="376"/>
      <c r="M374"/>
      <c r="N374" s="11"/>
      <c r="O374" s="11"/>
      <c r="P374" s="11"/>
      <c r="Q374" s="11"/>
      <c r="R374" s="11"/>
    </row>
    <row r="375" spans="1:18" s="21" customFormat="1" ht="15.75" thickBot="1" x14ac:dyDescent="0.3">
      <c r="A375" s="191" t="s">
        <v>13180</v>
      </c>
      <c r="B375" s="578" t="s">
        <v>28</v>
      </c>
      <c r="C375" s="188" t="s">
        <v>12959</v>
      </c>
      <c r="D375" s="193" t="s">
        <v>12960</v>
      </c>
      <c r="E375" s="192" t="s">
        <v>152</v>
      </c>
      <c r="F375" s="194">
        <f>VLOOKUP(A375,MC!$A$10:'MC'!$J$2079,9,FALSE)</f>
        <v>1.1299999999999999</v>
      </c>
      <c r="G375" s="195">
        <f>CPU!F1260</f>
        <v>61.88</v>
      </c>
      <c r="H375" s="516">
        <f>CPU!F1260</f>
        <v>61.88</v>
      </c>
      <c r="I375" s="525">
        <f>BDI!$F$29</f>
        <v>0.25219999999999998</v>
      </c>
      <c r="J375" s="523">
        <f t="shared" si="154"/>
        <v>77.489999999999995</v>
      </c>
      <c r="K375" s="204">
        <f t="shared" si="155"/>
        <v>87.56</v>
      </c>
      <c r="L375" s="376"/>
      <c r="M375"/>
      <c r="N375" s="11"/>
      <c r="O375" s="11"/>
      <c r="P375" s="11"/>
      <c r="Q375" s="11"/>
      <c r="R375" s="11"/>
    </row>
    <row r="376" spans="1:18" ht="16.5" thickBot="1" x14ac:dyDescent="0.3">
      <c r="A376" s="548"/>
      <c r="B376" s="549"/>
      <c r="C376" s="549"/>
      <c r="D376" s="549"/>
      <c r="E376" s="549"/>
      <c r="F376" s="549"/>
      <c r="G376" s="535"/>
      <c r="H376" s="535"/>
      <c r="I376" s="535"/>
      <c r="J376" s="535"/>
      <c r="K376" s="545"/>
      <c r="L376" s="376"/>
      <c r="M376" s="11"/>
      <c r="N376" s="11"/>
      <c r="O376" s="11"/>
      <c r="P376" s="11"/>
      <c r="Q376" s="11"/>
      <c r="R376" s="11"/>
    </row>
    <row r="377" spans="1:18" s="21" customFormat="1" ht="15.75" customHeight="1" thickBot="1" x14ac:dyDescent="0.3">
      <c r="A377" s="25" t="s">
        <v>13181</v>
      </c>
      <c r="B377" s="26"/>
      <c r="C377" s="26"/>
      <c r="D377" s="26" t="s">
        <v>12856</v>
      </c>
      <c r="E377" s="26"/>
      <c r="F377" s="26"/>
      <c r="G377" s="530">
        <f t="shared" ref="G377:J377" si="156">SUM(G378:G379)</f>
        <v>88.03</v>
      </c>
      <c r="H377" s="530">
        <f t="shared" si="156"/>
        <v>88.03</v>
      </c>
      <c r="I377" s="530"/>
      <c r="J377" s="530">
        <f t="shared" si="156"/>
        <v>110.22999999999999</v>
      </c>
      <c r="K377" s="190">
        <f>SUM(K378:K379)</f>
        <v>89.25</v>
      </c>
      <c r="L377" s="376"/>
      <c r="M377"/>
      <c r="N377" s="11"/>
      <c r="O377" s="11"/>
      <c r="P377" s="11"/>
      <c r="Q377" s="11"/>
      <c r="R377" s="11"/>
    </row>
    <row r="378" spans="1:18" s="21" customFormat="1" ht="15.75" customHeight="1" x14ac:dyDescent="0.25">
      <c r="A378" s="191" t="s">
        <v>13182</v>
      </c>
      <c r="B378" s="184" t="s">
        <v>153</v>
      </c>
      <c r="C378" s="184">
        <v>93358</v>
      </c>
      <c r="D378" s="193" t="s">
        <v>12850</v>
      </c>
      <c r="E378" s="192" t="s">
        <v>46</v>
      </c>
      <c r="F378" s="194">
        <f>VLOOKUP(A378,MC!$A$10:'MC'!$J$2079,9,FALSE)</f>
        <v>0.85</v>
      </c>
      <c r="G378" s="195">
        <f>VLOOKUP(C378,Serviço!A394:D6798,4,FALSE)</f>
        <v>62.66</v>
      </c>
      <c r="H378" s="195">
        <f>VLOOKUP(C378,Serviço!$A$9:$D$6413,4,FALSE)</f>
        <v>62.66</v>
      </c>
      <c r="I378" s="525">
        <f>BDI!$F$29</f>
        <v>0.25219999999999998</v>
      </c>
      <c r="J378" s="523">
        <f t="shared" ref="J378:J379" si="157">ROUND(H378*(1+I378),2)</f>
        <v>78.459999999999994</v>
      </c>
      <c r="K378" s="204">
        <f>ROUND(F378*J378,2)</f>
        <v>66.69</v>
      </c>
      <c r="L378" s="376"/>
      <c r="M378"/>
      <c r="N378" s="11"/>
      <c r="O378" s="11"/>
      <c r="P378" s="11"/>
      <c r="Q378" s="11"/>
      <c r="R378" s="11"/>
    </row>
    <row r="379" spans="1:18" s="21" customFormat="1" ht="15.75" customHeight="1" thickBot="1" x14ac:dyDescent="0.3">
      <c r="A379" s="191" t="s">
        <v>13183</v>
      </c>
      <c r="B379" s="188" t="s">
        <v>153</v>
      </c>
      <c r="C379" s="188">
        <v>93382</v>
      </c>
      <c r="D379" s="193" t="s">
        <v>12851</v>
      </c>
      <c r="E379" s="192" t="s">
        <v>46</v>
      </c>
      <c r="F379" s="194">
        <f>VLOOKUP(A379,MC!$A$10:'MC'!$J$2079,9,FALSE)</f>
        <v>0.71</v>
      </c>
      <c r="G379" s="195">
        <f>VLOOKUP(C379,Serviço!A395:D6799,4,FALSE)</f>
        <v>25.37</v>
      </c>
      <c r="H379" s="195">
        <f>VLOOKUP(C379,Serviço!$A$9:$D$6413,4,FALSE)</f>
        <v>25.37</v>
      </c>
      <c r="I379" s="525">
        <f>BDI!$F$29</f>
        <v>0.25219999999999998</v>
      </c>
      <c r="J379" s="523">
        <f t="shared" si="157"/>
        <v>31.77</v>
      </c>
      <c r="K379" s="204">
        <f>ROUND(F379*J379,2)</f>
        <v>22.56</v>
      </c>
      <c r="L379" s="376"/>
      <c r="M379"/>
      <c r="N379" s="11"/>
      <c r="O379" s="11"/>
      <c r="P379" s="11"/>
      <c r="Q379" s="11"/>
      <c r="R379" s="11"/>
    </row>
    <row r="380" spans="1:18" ht="16.5" thickBot="1" x14ac:dyDescent="0.3">
      <c r="A380" s="548"/>
      <c r="B380" s="549"/>
      <c r="C380" s="549"/>
      <c r="D380" s="549"/>
      <c r="E380" s="549"/>
      <c r="F380" s="549"/>
      <c r="G380" s="535"/>
      <c r="H380" s="535"/>
      <c r="I380" s="535"/>
      <c r="J380" s="535"/>
      <c r="K380" s="545"/>
      <c r="L380" s="376"/>
      <c r="M380" s="11"/>
      <c r="N380" s="11"/>
      <c r="O380" s="11"/>
      <c r="P380" s="11"/>
      <c r="Q380" s="11"/>
      <c r="R380" s="11"/>
    </row>
    <row r="381" spans="1:18" s="21" customFormat="1" ht="15.75" customHeight="1" thickBot="1" x14ac:dyDescent="0.25">
      <c r="A381" s="529" t="s">
        <v>99</v>
      </c>
      <c r="B381" s="527"/>
      <c r="C381" s="527"/>
      <c r="D381" s="526" t="s">
        <v>12907</v>
      </c>
      <c r="E381" s="527"/>
      <c r="F381" s="527"/>
      <c r="G381" s="546">
        <f t="shared" ref="G381:J381" si="158">G382+G387+G392</f>
        <v>202.93</v>
      </c>
      <c r="H381" s="546">
        <f t="shared" si="158"/>
        <v>202.93</v>
      </c>
      <c r="I381" s="546"/>
      <c r="J381" s="546">
        <f t="shared" si="158"/>
        <v>254.10999999999999</v>
      </c>
      <c r="K381" s="547">
        <f>ROUND(K382+K387+K392,2)</f>
        <v>8521.6200000000008</v>
      </c>
      <c r="L381" s="376"/>
      <c r="M381" s="571"/>
      <c r="N381" s="11"/>
      <c r="O381" s="11"/>
      <c r="P381" s="11"/>
      <c r="Q381" s="11"/>
      <c r="R381" s="11"/>
    </row>
    <row r="382" spans="1:18" s="21" customFormat="1" ht="15.75" customHeight="1" thickBot="1" x14ac:dyDescent="0.3">
      <c r="A382" s="25" t="s">
        <v>6710</v>
      </c>
      <c r="B382" s="26"/>
      <c r="C382" s="26"/>
      <c r="D382" s="26" t="s">
        <v>12996</v>
      </c>
      <c r="E382" s="26"/>
      <c r="F382" s="26"/>
      <c r="G382" s="530">
        <f t="shared" ref="G382:J382" si="159">SUM(G383:G385)</f>
        <v>99.990000000000009</v>
      </c>
      <c r="H382" s="530">
        <f t="shared" si="159"/>
        <v>99.990000000000009</v>
      </c>
      <c r="I382" s="530"/>
      <c r="J382" s="530">
        <f t="shared" si="159"/>
        <v>125.21</v>
      </c>
      <c r="K382" s="190">
        <f>SUM(K383:K385)</f>
        <v>6655.7100000000009</v>
      </c>
      <c r="L382" s="376"/>
      <c r="M382"/>
      <c r="N382" s="11"/>
      <c r="O382" s="11"/>
      <c r="P382" s="11"/>
      <c r="Q382" s="11"/>
      <c r="R382" s="11"/>
    </row>
    <row r="383" spans="1:18" s="21" customFormat="1" ht="15.75" customHeight="1" x14ac:dyDescent="0.25">
      <c r="A383" s="191" t="s">
        <v>6711</v>
      </c>
      <c r="B383" s="184" t="s">
        <v>153</v>
      </c>
      <c r="C383" s="184">
        <v>91867</v>
      </c>
      <c r="D383" s="193" t="s">
        <v>6991</v>
      </c>
      <c r="E383" s="192" t="s">
        <v>51</v>
      </c>
      <c r="F383" s="194">
        <f>VLOOKUP(A383,MC!$A$10:'MC'!$J$2079,9,FALSE)</f>
        <v>85.5</v>
      </c>
      <c r="G383" s="195">
        <f>VLOOKUP(C383,Serviço!A401:D6805,4,FALSE)</f>
        <v>6.3</v>
      </c>
      <c r="H383" s="195">
        <f>VLOOKUP(C383,Serviço!$A$9:$D$6413,4,FALSE)</f>
        <v>6.3</v>
      </c>
      <c r="I383" s="525">
        <f>BDI!$F$29</f>
        <v>0.25219999999999998</v>
      </c>
      <c r="J383" s="523">
        <f t="shared" ref="J383:J385" si="160">ROUND(H383*(1+I383),2)</f>
        <v>7.89</v>
      </c>
      <c r="K383" s="204">
        <f>ROUND(F383*J383,2)</f>
        <v>674.6</v>
      </c>
      <c r="L383" s="376"/>
      <c r="M383"/>
      <c r="N383" s="11"/>
      <c r="O383" s="11"/>
      <c r="P383" s="11"/>
      <c r="Q383" s="11"/>
      <c r="R383" s="11"/>
    </row>
    <row r="384" spans="1:18" s="21" customFormat="1" ht="25.5" x14ac:dyDescent="0.25">
      <c r="A384" s="191" t="s">
        <v>13184</v>
      </c>
      <c r="B384" s="188" t="s">
        <v>151</v>
      </c>
      <c r="C384" s="188" t="s">
        <v>7060</v>
      </c>
      <c r="D384" s="389" t="s">
        <v>7061</v>
      </c>
      <c r="E384" s="192" t="s">
        <v>51</v>
      </c>
      <c r="F384" s="194">
        <f>VLOOKUP(A384,MC!$A$10:'MC'!$J$2079,9,FALSE)</f>
        <v>40.1</v>
      </c>
      <c r="G384" s="195">
        <v>91.9</v>
      </c>
      <c r="H384" s="516">
        <f>G384</f>
        <v>91.9</v>
      </c>
      <c r="I384" s="525">
        <f>BDI!$F$29</f>
        <v>0.25219999999999998</v>
      </c>
      <c r="J384" s="523">
        <f t="shared" si="160"/>
        <v>115.08</v>
      </c>
      <c r="K384" s="204">
        <f t="shared" ref="K384:K385" si="161">ROUND(F384*J384,2)</f>
        <v>4614.71</v>
      </c>
      <c r="L384" s="376"/>
      <c r="M384"/>
      <c r="N384" s="11"/>
      <c r="O384" s="11"/>
      <c r="P384" s="11"/>
      <c r="Q384" s="11"/>
      <c r="R384" s="11"/>
    </row>
    <row r="385" spans="1:18" s="21" customFormat="1" ht="15.75" thickBot="1" x14ac:dyDescent="0.3">
      <c r="A385" s="191" t="s">
        <v>13185</v>
      </c>
      <c r="B385" s="188" t="s">
        <v>153</v>
      </c>
      <c r="C385" s="188">
        <v>98297</v>
      </c>
      <c r="D385" s="193" t="s">
        <v>12922</v>
      </c>
      <c r="E385" s="192" t="s">
        <v>51</v>
      </c>
      <c r="F385" s="194">
        <f>VLOOKUP(A385,MC!$A$10:'MC'!$J$2079,9,FALSE)</f>
        <v>610</v>
      </c>
      <c r="G385" s="195">
        <f>VLOOKUP(C385,Serviço!A403:D6807,4,FALSE)</f>
        <v>1.79</v>
      </c>
      <c r="H385" s="195">
        <f>VLOOKUP(C385,Serviço!$A$9:$D$6413,4,FALSE)</f>
        <v>1.79</v>
      </c>
      <c r="I385" s="525">
        <f>BDI!$F$29</f>
        <v>0.25219999999999998</v>
      </c>
      <c r="J385" s="523">
        <f t="shared" si="160"/>
        <v>2.2400000000000002</v>
      </c>
      <c r="K385" s="204">
        <f t="shared" si="161"/>
        <v>1366.4</v>
      </c>
      <c r="L385" s="376"/>
      <c r="M385"/>
      <c r="N385" s="11"/>
      <c r="O385" s="11"/>
      <c r="P385" s="11"/>
      <c r="Q385" s="11"/>
      <c r="R385" s="11"/>
    </row>
    <row r="386" spans="1:18" ht="16.5" thickBot="1" x14ac:dyDescent="0.3">
      <c r="A386" s="548"/>
      <c r="B386" s="549"/>
      <c r="C386" s="549"/>
      <c r="D386" s="549"/>
      <c r="E386" s="549"/>
      <c r="F386" s="549"/>
      <c r="G386" s="535"/>
      <c r="H386" s="535"/>
      <c r="I386" s="535"/>
      <c r="J386" s="535"/>
      <c r="K386" s="545"/>
      <c r="L386" s="376"/>
      <c r="M386" s="11"/>
      <c r="N386" s="11"/>
      <c r="O386" s="11"/>
      <c r="P386" s="11"/>
      <c r="Q386" s="11"/>
      <c r="R386" s="11"/>
    </row>
    <row r="387" spans="1:18" s="21" customFormat="1" ht="15.75" customHeight="1" thickBot="1" x14ac:dyDescent="0.3">
      <c r="A387" s="25" t="s">
        <v>13186</v>
      </c>
      <c r="B387" s="26"/>
      <c r="C387" s="26"/>
      <c r="D387" s="26" t="s">
        <v>12905</v>
      </c>
      <c r="E387" s="26"/>
      <c r="F387" s="26"/>
      <c r="G387" s="530">
        <f t="shared" ref="G387:J387" si="162">SUM(G388:G390)</f>
        <v>94</v>
      </c>
      <c r="H387" s="530">
        <f t="shared" si="162"/>
        <v>94</v>
      </c>
      <c r="I387" s="530"/>
      <c r="J387" s="530">
        <f t="shared" si="162"/>
        <v>117.7</v>
      </c>
      <c r="K387" s="190">
        <f>SUM(K388:K390)</f>
        <v>1291.3499999999999</v>
      </c>
      <c r="L387" s="376"/>
      <c r="M387"/>
      <c r="N387" s="11"/>
      <c r="O387" s="11"/>
      <c r="P387" s="11"/>
      <c r="Q387" s="11"/>
      <c r="R387" s="11"/>
    </row>
    <row r="388" spans="1:18" s="21" customFormat="1" ht="15.75" customHeight="1" x14ac:dyDescent="0.25">
      <c r="A388" s="191" t="s">
        <v>13187</v>
      </c>
      <c r="B388" s="577" t="s">
        <v>28</v>
      </c>
      <c r="C388" s="184" t="s">
        <v>6903</v>
      </c>
      <c r="D388" s="193" t="s">
        <v>7064</v>
      </c>
      <c r="E388" s="192" t="s">
        <v>6995</v>
      </c>
      <c r="F388" s="194">
        <f>VLOOKUP(A388,MC!$A$10:'MC'!$J$2079,9,FALSE)</f>
        <v>8</v>
      </c>
      <c r="G388" s="195">
        <f>CPU!$F$572</f>
        <v>28.6</v>
      </c>
      <c r="H388" s="516">
        <f>CPU!F572</f>
        <v>28.6</v>
      </c>
      <c r="I388" s="525">
        <f>BDI!$F$29</f>
        <v>0.25219999999999998</v>
      </c>
      <c r="J388" s="523">
        <f t="shared" ref="J388:J390" si="163">ROUND(H388*(1+I388),2)</f>
        <v>35.81</v>
      </c>
      <c r="K388" s="204">
        <f>ROUND(F388*J388,2)</f>
        <v>286.48</v>
      </c>
      <c r="L388" s="376"/>
      <c r="M388"/>
      <c r="N388" s="11"/>
      <c r="O388" s="11"/>
      <c r="P388" s="11"/>
      <c r="Q388" s="11"/>
      <c r="R388" s="11"/>
    </row>
    <row r="389" spans="1:18" s="21" customFormat="1" ht="15.75" customHeight="1" x14ac:dyDescent="0.25">
      <c r="A389" s="191" t="s">
        <v>13188</v>
      </c>
      <c r="B389" s="578" t="s">
        <v>28</v>
      </c>
      <c r="C389" s="188" t="s">
        <v>6908</v>
      </c>
      <c r="D389" s="193" t="s">
        <v>7065</v>
      </c>
      <c r="E389" s="192" t="s">
        <v>6995</v>
      </c>
      <c r="F389" s="194">
        <f>VLOOKUP(A389,MC!$A$10:'MC'!$J$2079,9,FALSE)</f>
        <v>11</v>
      </c>
      <c r="G389" s="195">
        <f>CPU!$F$599</f>
        <v>55.01</v>
      </c>
      <c r="H389" s="516">
        <f>CPU!F599</f>
        <v>55.01</v>
      </c>
      <c r="I389" s="525">
        <f>BDI!$F$29</f>
        <v>0.25219999999999998</v>
      </c>
      <c r="J389" s="523">
        <f t="shared" si="163"/>
        <v>68.88</v>
      </c>
      <c r="K389" s="204">
        <f t="shared" ref="K389:K390" si="164">ROUND(F389*J389,2)</f>
        <v>757.68</v>
      </c>
      <c r="L389" s="376"/>
      <c r="M389"/>
      <c r="N389" s="11"/>
      <c r="O389" s="11"/>
      <c r="P389" s="11"/>
      <c r="Q389" s="11"/>
      <c r="R389" s="11"/>
    </row>
    <row r="390" spans="1:18" s="21" customFormat="1" ht="15.75" customHeight="1" thickBot="1" x14ac:dyDescent="0.3">
      <c r="A390" s="191" t="s">
        <v>13189</v>
      </c>
      <c r="B390" s="188" t="s">
        <v>153</v>
      </c>
      <c r="C390" s="188">
        <v>91940</v>
      </c>
      <c r="D390" s="193" t="s">
        <v>7063</v>
      </c>
      <c r="E390" s="192" t="s">
        <v>6995</v>
      </c>
      <c r="F390" s="194">
        <f>VLOOKUP(A390,MC!$A$10:'MC'!$J$2079,9,FALSE)</f>
        <v>19</v>
      </c>
      <c r="G390" s="195">
        <f>VLOOKUP(C390,Serviço!A408:D6812,4,FALSE)</f>
        <v>10.39</v>
      </c>
      <c r="H390" s="195">
        <f>VLOOKUP(C390,Serviço!$A$9:$D$6413,4,FALSE)</f>
        <v>10.39</v>
      </c>
      <c r="I390" s="525">
        <f>BDI!$F$29</f>
        <v>0.25219999999999998</v>
      </c>
      <c r="J390" s="523">
        <f t="shared" si="163"/>
        <v>13.01</v>
      </c>
      <c r="K390" s="204">
        <f t="shared" si="164"/>
        <v>247.19</v>
      </c>
      <c r="L390" s="376"/>
      <c r="M390"/>
      <c r="N390" s="11"/>
      <c r="O390" s="11"/>
      <c r="P390" s="11"/>
      <c r="Q390" s="11"/>
      <c r="R390" s="11"/>
    </row>
    <row r="391" spans="1:18" ht="16.5" thickBot="1" x14ac:dyDescent="0.3">
      <c r="A391" s="548"/>
      <c r="B391" s="549"/>
      <c r="C391" s="549"/>
      <c r="D391" s="549"/>
      <c r="E391" s="549"/>
      <c r="F391" s="549"/>
      <c r="G391" s="535"/>
      <c r="H391" s="535"/>
      <c r="I391" s="535"/>
      <c r="J391" s="535"/>
      <c r="K391" s="545"/>
      <c r="L391" s="376"/>
      <c r="M391" s="11"/>
      <c r="N391" s="11"/>
      <c r="O391" s="11"/>
      <c r="P391" s="11"/>
      <c r="Q391" s="11"/>
      <c r="R391" s="11"/>
    </row>
    <row r="392" spans="1:18" s="21" customFormat="1" ht="15.75" customHeight="1" thickBot="1" x14ac:dyDescent="0.3">
      <c r="A392" s="25" t="s">
        <v>13190</v>
      </c>
      <c r="B392" s="26"/>
      <c r="C392" s="26"/>
      <c r="D392" s="26" t="s">
        <v>12944</v>
      </c>
      <c r="E392" s="26"/>
      <c r="F392" s="26"/>
      <c r="G392" s="530">
        <f t="shared" ref="G392:J392" si="165">SUM(G393:G394)</f>
        <v>8.9400000000000013</v>
      </c>
      <c r="H392" s="530">
        <f t="shared" si="165"/>
        <v>8.9400000000000013</v>
      </c>
      <c r="I392" s="530"/>
      <c r="J392" s="530">
        <f t="shared" si="165"/>
        <v>11.2</v>
      </c>
      <c r="K392" s="190">
        <f>SUM(K393:K394)</f>
        <v>574.55999999999995</v>
      </c>
      <c r="L392" s="376"/>
      <c r="M392"/>
      <c r="N392" s="11"/>
      <c r="O392" s="11"/>
      <c r="P392" s="11"/>
      <c r="Q392" s="11"/>
      <c r="R392" s="11"/>
    </row>
    <row r="393" spans="1:18" s="21" customFormat="1" ht="15.75" customHeight="1" x14ac:dyDescent="0.25">
      <c r="A393" s="191" t="s">
        <v>13191</v>
      </c>
      <c r="B393" s="184" t="s">
        <v>153</v>
      </c>
      <c r="C393" s="184">
        <v>90447</v>
      </c>
      <c r="D393" s="193" t="s">
        <v>12945</v>
      </c>
      <c r="E393" s="192" t="s">
        <v>51</v>
      </c>
      <c r="F393" s="194">
        <f>VLOOKUP(A393,MC!$A$10:'MC'!$J$2079,9,FALSE)</f>
        <v>51.300000000000004</v>
      </c>
      <c r="G393" s="195">
        <f>VLOOKUP(C393,Serviço!A401:D6805,4,FALSE)</f>
        <v>4.58</v>
      </c>
      <c r="H393" s="195">
        <f>VLOOKUP(C393,Serviço!$A$9:$D$6413,4,FALSE)</f>
        <v>4.58</v>
      </c>
      <c r="I393" s="525">
        <f>BDI!$F$29</f>
        <v>0.25219999999999998</v>
      </c>
      <c r="J393" s="523">
        <f t="shared" ref="J393:J394" si="166">ROUND(H393*(1+I393),2)</f>
        <v>5.74</v>
      </c>
      <c r="K393" s="204">
        <f>ROUND(F393*J393,2)</f>
        <v>294.45999999999998</v>
      </c>
      <c r="L393" s="376"/>
      <c r="M393"/>
      <c r="N393" s="11"/>
      <c r="O393" s="11"/>
      <c r="P393" s="11"/>
      <c r="Q393" s="11"/>
      <c r="R393" s="11"/>
    </row>
    <row r="394" spans="1:18" s="21" customFormat="1" ht="25.5" customHeight="1" thickBot="1" x14ac:dyDescent="0.3">
      <c r="A394" s="191" t="s">
        <v>13192</v>
      </c>
      <c r="B394" s="578" t="s">
        <v>28</v>
      </c>
      <c r="C394" s="188" t="s">
        <v>7043</v>
      </c>
      <c r="D394" s="193" t="s">
        <v>12847</v>
      </c>
      <c r="E394" s="192" t="s">
        <v>51</v>
      </c>
      <c r="F394" s="194">
        <f>VLOOKUP(A394,MC!$A$10:'MC'!$J$2079,9,FALSE)</f>
        <v>51.300000000000004</v>
      </c>
      <c r="G394" s="195">
        <f>CPU!F1104</f>
        <v>4.3600000000000003</v>
      </c>
      <c r="H394" s="516">
        <f>CPU!F1104</f>
        <v>4.3600000000000003</v>
      </c>
      <c r="I394" s="525">
        <f>BDI!$F$29</f>
        <v>0.25219999999999998</v>
      </c>
      <c r="J394" s="523">
        <f t="shared" si="166"/>
        <v>5.46</v>
      </c>
      <c r="K394" s="204">
        <f>ROUND(F394*J394,2)</f>
        <v>280.10000000000002</v>
      </c>
      <c r="L394" s="376"/>
      <c r="M394"/>
      <c r="N394" s="11"/>
      <c r="O394" s="11"/>
      <c r="P394" s="11"/>
      <c r="Q394" s="11"/>
      <c r="R394" s="11"/>
    </row>
    <row r="395" spans="1:18" ht="16.5" thickBot="1" x14ac:dyDescent="0.3">
      <c r="A395" s="548"/>
      <c r="B395" s="549"/>
      <c r="C395" s="549"/>
      <c r="D395" s="549"/>
      <c r="E395" s="549"/>
      <c r="F395" s="549"/>
      <c r="G395" s="535"/>
      <c r="H395" s="535"/>
      <c r="I395" s="535"/>
      <c r="J395" s="535"/>
      <c r="K395" s="545"/>
      <c r="L395" s="376"/>
      <c r="M395" s="11"/>
      <c r="N395" s="11"/>
      <c r="O395" s="11"/>
      <c r="P395" s="11"/>
      <c r="Q395" s="11"/>
      <c r="R395" s="11"/>
    </row>
    <row r="396" spans="1:18" s="21" customFormat="1" ht="15.75" customHeight="1" thickTop="1" thickBot="1" x14ac:dyDescent="0.3">
      <c r="A396" s="529" t="s">
        <v>13193</v>
      </c>
      <c r="B396" s="527"/>
      <c r="C396" s="527"/>
      <c r="D396" s="526" t="s">
        <v>156</v>
      </c>
      <c r="E396" s="527"/>
      <c r="F396" s="527"/>
      <c r="G396" s="546">
        <f t="shared" ref="G396:J396" si="167">G397</f>
        <v>8.93</v>
      </c>
      <c r="H396" s="546">
        <f t="shared" si="167"/>
        <v>8.93</v>
      </c>
      <c r="I396" s="546"/>
      <c r="J396" s="546">
        <f t="shared" si="167"/>
        <v>11.18</v>
      </c>
      <c r="K396" s="547">
        <f>K397</f>
        <v>3230.01</v>
      </c>
      <c r="L396" s="376"/>
      <c r="M396" s="573"/>
      <c r="N396" s="574"/>
      <c r="O396" s="11"/>
      <c r="P396" s="11"/>
      <c r="Q396" s="11"/>
      <c r="R396" s="11"/>
    </row>
    <row r="397" spans="1:18" s="21" customFormat="1" ht="15.75" customHeight="1" thickBot="1" x14ac:dyDescent="0.3">
      <c r="A397" s="25" t="s">
        <v>13194</v>
      </c>
      <c r="B397" s="26"/>
      <c r="C397" s="26"/>
      <c r="D397" s="26" t="s">
        <v>214</v>
      </c>
      <c r="E397" s="26"/>
      <c r="F397" s="26"/>
      <c r="G397" s="530">
        <f t="shared" ref="G397:J397" si="168">SUM(G398:G398)</f>
        <v>8.93</v>
      </c>
      <c r="H397" s="530">
        <f t="shared" si="168"/>
        <v>8.93</v>
      </c>
      <c r="I397" s="530"/>
      <c r="J397" s="530">
        <f t="shared" si="168"/>
        <v>11.18</v>
      </c>
      <c r="K397" s="190">
        <f>SUM(K398:K398)</f>
        <v>3230.01</v>
      </c>
      <c r="L397" s="135"/>
      <c r="M397"/>
      <c r="N397" s="11"/>
      <c r="O397" s="11"/>
      <c r="P397" s="11"/>
      <c r="Q397" s="11"/>
      <c r="R397" s="11"/>
    </row>
    <row r="398" spans="1:18" s="21" customFormat="1" ht="35.25" customHeight="1" thickBot="1" x14ac:dyDescent="0.3">
      <c r="A398" s="191" t="s">
        <v>13195</v>
      </c>
      <c r="B398" s="577" t="s">
        <v>28</v>
      </c>
      <c r="C398" s="184" t="s">
        <v>6719</v>
      </c>
      <c r="D398" s="193" t="s">
        <v>6855</v>
      </c>
      <c r="E398" s="192" t="s">
        <v>152</v>
      </c>
      <c r="F398" s="194">
        <f>VLOOKUP(A398,MC!$A$10:'MC'!$J$2079,9,FALSE)</f>
        <v>288.91000000000003</v>
      </c>
      <c r="G398" s="195">
        <f>CPU!F371</f>
        <v>8.93</v>
      </c>
      <c r="H398" s="516">
        <f>CPU!F371</f>
        <v>8.93</v>
      </c>
      <c r="I398" s="525">
        <f>BDI!$F$29</f>
        <v>0.25219999999999998</v>
      </c>
      <c r="J398" s="523">
        <f t="shared" ref="J398" si="169">ROUND(H398*(1+I398),2)</f>
        <v>11.18</v>
      </c>
      <c r="K398" s="204">
        <f>ROUND(F398*J398,2)</f>
        <v>3230.01</v>
      </c>
      <c r="L398" s="135"/>
      <c r="M398"/>
      <c r="N398" s="11"/>
      <c r="O398" s="11"/>
      <c r="P398" s="11"/>
      <c r="Q398" s="11"/>
      <c r="R398" s="11"/>
    </row>
    <row r="399" spans="1:18" ht="16.5" thickBot="1" x14ac:dyDescent="0.3">
      <c r="A399" s="594"/>
      <c r="B399" s="595"/>
      <c r="C399" s="595"/>
      <c r="D399" s="595"/>
      <c r="E399" s="595"/>
      <c r="F399" s="595"/>
      <c r="G399" s="28"/>
      <c r="H399" s="28"/>
      <c r="I399" s="28"/>
      <c r="J399" s="28"/>
      <c r="K399" s="29"/>
      <c r="M399" s="11"/>
      <c r="N399" s="11"/>
      <c r="O399" s="11"/>
      <c r="P399" s="11"/>
      <c r="Q399" s="11"/>
      <c r="R399" s="11"/>
    </row>
    <row r="400" spans="1:18" ht="20.100000000000001" customHeight="1" thickBot="1" x14ac:dyDescent="0.3">
      <c r="A400" s="589" t="s">
        <v>101</v>
      </c>
      <c r="B400" s="590"/>
      <c r="C400" s="590"/>
      <c r="D400" s="590"/>
      <c r="E400" s="590"/>
      <c r="F400" s="590"/>
      <c r="G400" s="591">
        <f>K8+K17+K46+K52+K91+K117+K125+K143+K163+K174+K191+K198+K277+K305+K381+K396+K12</f>
        <v>503456.27</v>
      </c>
      <c r="H400" s="592"/>
      <c r="I400" s="592"/>
      <c r="J400" s="592"/>
      <c r="K400" s="593"/>
      <c r="L400" s="508"/>
      <c r="M400" s="552"/>
      <c r="N400" s="11"/>
      <c r="O400" s="11"/>
      <c r="P400" s="11"/>
      <c r="Q400" s="11"/>
      <c r="R400" s="11"/>
    </row>
    <row r="401" spans="1:18" ht="20.100000000000001" customHeight="1" thickBot="1" x14ac:dyDescent="0.3">
      <c r="A401" s="589" t="s">
        <v>102</v>
      </c>
      <c r="B401" s="590"/>
      <c r="C401" s="590"/>
      <c r="D401" s="590"/>
      <c r="E401" s="590"/>
      <c r="F401" s="590"/>
      <c r="G401" s="591">
        <f>G400/299.81</f>
        <v>1679.2510923584937</v>
      </c>
      <c r="H401" s="592"/>
      <c r="I401" s="592"/>
      <c r="J401" s="592"/>
      <c r="K401" s="593"/>
      <c r="M401" s="11"/>
      <c r="N401" s="11"/>
      <c r="O401" s="11"/>
      <c r="P401" s="11"/>
      <c r="Q401" s="11"/>
      <c r="R401" s="11"/>
    </row>
    <row r="402" spans="1:18" ht="15.75" customHeight="1" x14ac:dyDescent="0.25">
      <c r="A402" s="412"/>
      <c r="B402" s="413"/>
      <c r="C402" s="413"/>
      <c r="D402" s="413"/>
      <c r="E402" s="413"/>
      <c r="F402" s="413"/>
      <c r="G402" s="413"/>
      <c r="H402" s="413"/>
      <c r="I402" s="413"/>
      <c r="J402" s="413"/>
      <c r="K402" s="414"/>
    </row>
    <row r="403" spans="1:18" x14ac:dyDescent="0.25">
      <c r="A403" s="412"/>
      <c r="B403" s="413"/>
      <c r="C403" s="413"/>
      <c r="D403" s="413"/>
      <c r="E403" s="413"/>
      <c r="F403" s="413"/>
      <c r="G403" s="413"/>
      <c r="H403" s="413"/>
      <c r="I403" s="413"/>
      <c r="J403" s="413"/>
      <c r="K403" s="415"/>
    </row>
    <row r="404" spans="1:18" x14ac:dyDescent="0.25">
      <c r="A404" s="412"/>
      <c r="B404" s="413"/>
      <c r="C404" s="413"/>
      <c r="D404" s="413"/>
      <c r="E404" s="413"/>
      <c r="F404" s="413"/>
      <c r="G404" s="413"/>
      <c r="H404" s="413"/>
      <c r="I404" s="550"/>
      <c r="J404" s="413"/>
      <c r="K404" s="414"/>
    </row>
    <row r="405" spans="1:18" x14ac:dyDescent="0.25">
      <c r="A405" s="412"/>
      <c r="B405" s="416"/>
      <c r="C405" s="416"/>
      <c r="D405" s="413"/>
      <c r="E405" s="416"/>
      <c r="F405" s="417"/>
      <c r="G405" s="418"/>
      <c r="H405" s="418"/>
      <c r="I405" s="418"/>
      <c r="J405" s="418"/>
      <c r="K405" s="419"/>
    </row>
    <row r="406" spans="1:18" x14ac:dyDescent="0.25">
      <c r="A406" s="412"/>
      <c r="B406" s="416"/>
      <c r="C406" s="416"/>
      <c r="D406" s="413"/>
      <c r="E406" s="416"/>
      <c r="F406" s="417"/>
      <c r="G406" s="418"/>
      <c r="H406" s="418"/>
      <c r="I406" s="418"/>
      <c r="J406" s="418"/>
      <c r="K406" s="419"/>
    </row>
    <row r="407" spans="1:18" x14ac:dyDescent="0.25">
      <c r="A407" s="412"/>
      <c r="B407" s="416"/>
      <c r="C407" s="416"/>
      <c r="D407" s="413"/>
      <c r="E407" s="416"/>
      <c r="F407" s="417"/>
      <c r="G407" s="418"/>
      <c r="H407" s="418"/>
      <c r="I407" s="418"/>
      <c r="J407" s="418"/>
      <c r="K407" s="419"/>
    </row>
    <row r="408" spans="1:18" x14ac:dyDescent="0.25">
      <c r="A408" s="412"/>
      <c r="B408" s="416"/>
      <c r="C408" s="416"/>
      <c r="D408" s="413"/>
      <c r="E408" s="416"/>
      <c r="F408" s="417"/>
      <c r="G408" s="418"/>
      <c r="H408" s="418"/>
      <c r="I408" s="418"/>
      <c r="J408" s="418"/>
      <c r="K408" s="419"/>
    </row>
    <row r="409" spans="1:18" s="32" customFormat="1" x14ac:dyDescent="0.25">
      <c r="A409" s="412"/>
      <c r="B409" s="416"/>
      <c r="C409" s="416"/>
      <c r="D409" s="413"/>
      <c r="E409" s="416"/>
      <c r="F409" s="417"/>
      <c r="G409" s="418"/>
      <c r="H409" s="418"/>
      <c r="I409" s="418"/>
      <c r="J409" s="418"/>
      <c r="K409" s="419"/>
    </row>
    <row r="410" spans="1:18" ht="13.5" thickBot="1" x14ac:dyDescent="0.3">
      <c r="A410" s="556"/>
      <c r="B410" s="557"/>
      <c r="C410" s="557"/>
      <c r="D410" s="558"/>
      <c r="E410" s="557"/>
      <c r="F410" s="559"/>
      <c r="G410" s="560"/>
      <c r="H410" s="560"/>
      <c r="I410" s="560"/>
      <c r="J410" s="560"/>
      <c r="K410" s="561"/>
    </row>
  </sheetData>
  <mergeCells count="51">
    <mergeCell ref="A255:F255"/>
    <mergeCell ref="A261:F261"/>
    <mergeCell ref="A285:F285"/>
    <mergeCell ref="A297:F297"/>
    <mergeCell ref="A399:F399"/>
    <mergeCell ref="A335:F335"/>
    <mergeCell ref="A349:F349"/>
    <mergeCell ref="A354:F354"/>
    <mergeCell ref="A322:F322"/>
    <mergeCell ref="A401:F401"/>
    <mergeCell ref="G401:K401"/>
    <mergeCell ref="A400:F400"/>
    <mergeCell ref="G400:K400"/>
    <mergeCell ref="A369:F369"/>
    <mergeCell ref="A147:F147"/>
    <mergeCell ref="A150:F150"/>
    <mergeCell ref="A153:F153"/>
    <mergeCell ref="A242:F242"/>
    <mergeCell ref="A237:F237"/>
    <mergeCell ref="A159:F159"/>
    <mergeCell ref="A190:F190"/>
    <mergeCell ref="A197:F197"/>
    <mergeCell ref="A210:F210"/>
    <mergeCell ref="A162:F162"/>
    <mergeCell ref="A169:F169"/>
    <mergeCell ref="A173:F173"/>
    <mergeCell ref="A178:F178"/>
    <mergeCell ref="A183:F183"/>
    <mergeCell ref="M1:P1"/>
    <mergeCell ref="A6:K6"/>
    <mergeCell ref="A41:F41"/>
    <mergeCell ref="A51:F51"/>
    <mergeCell ref="A45:F45"/>
    <mergeCell ref="C1:D1"/>
    <mergeCell ref="D5:J5"/>
    <mergeCell ref="A62:F62"/>
    <mergeCell ref="A249:F249"/>
    <mergeCell ref="A265:F265"/>
    <mergeCell ref="A312:F312"/>
    <mergeCell ref="A68:F68"/>
    <mergeCell ref="A120:F120"/>
    <mergeCell ref="A80:F80"/>
    <mergeCell ref="A90:F90"/>
    <mergeCell ref="A97:F97"/>
    <mergeCell ref="A108:F108"/>
    <mergeCell ref="A116:F116"/>
    <mergeCell ref="A124:F124"/>
    <mergeCell ref="A130:F130"/>
    <mergeCell ref="A134:F134"/>
    <mergeCell ref="A138:F138"/>
    <mergeCell ref="A142:F142"/>
  </mergeCells>
  <phoneticPr fontId="39" type="noConversion"/>
  <hyperlinks>
    <hyperlink ref="C228" r:id="rId1" display="javascript:__doPostBack('ctl00$MainContent$gvServicos$ctl79$lnkBtnCodigo','')" xr:uid="{00000000-0004-0000-0000-000000000000}"/>
    <hyperlink ref="C229" r:id="rId2" display="javascript:__doPostBack('ctl00$MainContent$gvServicos$ctl80$lnkBtnCodigo','')" xr:uid="{00000000-0004-0000-0000-000001000000}"/>
    <hyperlink ref="C230" r:id="rId3" display="javascript:__doPostBack('ctl00$MainContent$gvServicos$ctl13$lnkBtnCodigo','')" xr:uid="{00000000-0004-0000-0000-000002000000}"/>
    <hyperlink ref="C231" r:id="rId4" display="javascript:__doPostBack('ctl00$MainContent$gvServicos$ctl15$lnkBtnCodigo','')" xr:uid="{00000000-0004-0000-0000-000003000000}"/>
    <hyperlink ref="C232" r:id="rId5" display="javascript:__doPostBack('ctl00$MainContent$gvServicos$ctl09$lnkBtnCodigo','')" xr:uid="{00000000-0004-0000-0000-000004000000}"/>
    <hyperlink ref="C247" r:id="rId6" display="javascript:__doPostBack('ctl00$MainContent$gvServicos$ctl05$lnkBtnCodigo','')" xr:uid="{00000000-0004-0000-0000-000005000000}"/>
    <hyperlink ref="C299" r:id="rId7" display="javascript:__doPostBack('ctl00$MainContent$gvServicos$ctl05$lnkBtnCodigo','')" xr:uid="{00000000-0004-0000-0000-000006000000}"/>
    <hyperlink ref="C288" r:id="rId8" display="javascript:__doPostBack('ctl00$MainContent$gvServicos$ctl09$lnkBtnCodigo','')" xr:uid="{00000000-0004-0000-0000-000007000000}"/>
    <hyperlink ref="C129" r:id="rId9" display="javascript:__doPostBack('ctl00$MainContent$gvServicos$ctl08$lnkBtnCodigo','')" xr:uid="{00000000-0004-0000-0000-000008000000}"/>
    <hyperlink ref="C75" r:id="rId10" display="javascript:__doPostBack('ctl00$MainContent$gvServicos$ctl04$lnkBtnCodigo','')" xr:uid="{00000000-0004-0000-0000-000009000000}"/>
    <hyperlink ref="C102" r:id="rId11" display="javascript:__doPostBack('ctl00$MainContent$gvServicos$ctl04$lnkBtnCodigo','')" xr:uid="{00000000-0004-0000-0000-00000A000000}"/>
    <hyperlink ref="C253" r:id="rId12" display="javascript:__doPostBack('ctl00$MainContent$gvServicos$ctl08$lnkBtnCodigo','')" xr:uid="{00000000-0004-0000-0000-00000B000000}"/>
    <hyperlink ref="C295" r:id="rId13" display="javascript:__doPostBack('ctl00$MainContent$gvServicos$ctl06$lnkBtnCodigo','')" xr:uid="{00000000-0004-0000-0000-00000C000000}"/>
    <hyperlink ref="C294" r:id="rId14" display="javascript:__doPostBack('ctl00$MainContent$gvServicos$ctl27$lnkBtnCodigo','')" xr:uid="{00000000-0004-0000-0000-00000D000000}"/>
    <hyperlink ref="C290" r:id="rId15" display="javascript:__doPostBack('ctl00$MainContent$gvServicos$ctl50$lnkBtnCodigo','')" xr:uid="{00000000-0004-0000-0000-00000E000000}"/>
    <hyperlink ref="C291" r:id="rId16" display="javascript:__doPostBack('ctl00$MainContent$gvServicos$ctl18$lnkBtnCodigo','')" xr:uid="{00000000-0004-0000-0000-00000F000000}"/>
    <hyperlink ref="C245" r:id="rId17" display="javascript:__doPostBack('ctl00$MainContent$gvServicos$ctl03$lnkBtnCodigo','')" xr:uid="{00000000-0004-0000-0000-000010000000}"/>
    <hyperlink ref="C337" r:id="rId18" display="javascript:__doPostBack('ctl00$MainContent$gvServicos$ctl04$lnkBtnCodigo','')" xr:uid="{00000000-0004-0000-0000-000011000000}"/>
    <hyperlink ref="C339" r:id="rId19" display="javascript:__doPostBack('ctl00$MainContent$gvServicos$ctl05$lnkBtnCodigo','')" xr:uid="{00000000-0004-0000-0000-000012000000}"/>
    <hyperlink ref="C340" r:id="rId20" display="javascript:__doPostBack('ctl00$MainContent$gvServicos$ctl08$lnkBtnCodigo','')" xr:uid="{00000000-0004-0000-0000-000013000000}"/>
    <hyperlink ref="C362" r:id="rId21" display="javascript:__doPostBack('ctl00$MainContent$gvServicos$ctl05$lnkBtnCodigo','')" xr:uid="{00000000-0004-0000-0000-000014000000}"/>
    <hyperlink ref="C338" r:id="rId22" display="javascript:__doPostBack('ctl00$MainContent$gvServicos$ctl08$lnkBtnCodigo','')" xr:uid="{00000000-0004-0000-0000-000015000000}"/>
    <hyperlink ref="C248" r:id="rId23" display="javascript:__doPostBack('ctl00$MainContent$gvServicos$ctl05$lnkBtnCodigo','')" xr:uid="{00000000-0004-0000-0000-000016000000}"/>
    <hyperlink ref="C269" r:id="rId24" display="javascript:__doPostBack('ctl00$MainContent$gvServicos$ctl62$lnkBtnCodigo','')" xr:uid="{00000000-0004-0000-0000-000017000000}"/>
    <hyperlink ref="C274" r:id="rId25" display="javascript:__doPostBack('ctl00$MainContent$gvServicos$ctl25$lnkBtnCodigo','')" xr:uid="{00000000-0004-0000-0000-000018000000}"/>
  </hyperlinks>
  <printOptions horizontalCentered="1"/>
  <pageMargins left="0.51181102362204722" right="0.51181102362204722" top="1.1811023622047245" bottom="0.62992125984251968" header="0.19685039370078741" footer="0.15748031496062992"/>
  <pageSetup paperSize="9" scale="61" fitToHeight="0" orientation="landscape" r:id="rId26"/>
  <headerFooter>
    <oddHeader>&amp;LCNPJ: 27.651.907/0001-77&amp;C&amp;G&amp;RIE: 00000004780094</oddHeader>
    <oddFooter>&amp;CAv. Abunã, 2914 – Sala D – Liberdade – Porto Velho – Rondônia – Brasil – CEP 76.803-888+55 69 99283 9999  +55 69 4141 6641proj.nova@outlook.com&amp;RPágina &amp;P de &amp;N</oddFooter>
  </headerFooter>
  <rowBreaks count="4" manualBreakCount="4">
    <brk id="41" max="10" man="1"/>
    <brk id="80" max="10" man="1"/>
    <brk id="354" max="10" man="1"/>
    <brk id="395" max="10" man="1"/>
  </rowBreaks>
  <legacyDrawingHF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2C48-B086-40A6-845C-15073041B97E}">
  <dimension ref="A1:K40"/>
  <sheetViews>
    <sheetView tabSelected="1" view="pageBreakPreview" zoomScale="85" zoomScaleSheetLayoutView="85" workbookViewId="0">
      <selection activeCell="G28" sqref="G28"/>
    </sheetView>
  </sheetViews>
  <sheetFormatPr defaultColWidth="9.140625" defaultRowHeight="12.75" x14ac:dyDescent="0.2"/>
  <cols>
    <col min="1" max="1" width="9.140625" style="676"/>
    <col min="2" max="2" width="29.7109375" style="676" customWidth="1"/>
    <col min="3" max="3" width="39.28515625" style="676" customWidth="1"/>
    <col min="4" max="4" width="24" style="676" customWidth="1"/>
    <col min="5" max="5" width="17.7109375" style="676" customWidth="1"/>
    <col min="6" max="6" width="9.140625" style="676"/>
    <col min="7" max="7" width="15.5703125" style="676" bestFit="1" customWidth="1"/>
    <col min="8" max="8" width="20.7109375" style="676" bestFit="1" customWidth="1"/>
    <col min="9" max="9" width="15.7109375" style="676" bestFit="1" customWidth="1"/>
    <col min="10" max="10" width="9.42578125" style="676" bestFit="1" customWidth="1"/>
    <col min="11" max="11" width="3" style="676" customWidth="1"/>
    <col min="12" max="16384" width="9.140625" style="676"/>
  </cols>
  <sheetData>
    <row r="1" spans="1:11" x14ac:dyDescent="0.2">
      <c r="B1" s="680"/>
      <c r="C1" s="681"/>
      <c r="K1" s="722"/>
    </row>
    <row r="2" spans="1:11" x14ac:dyDescent="0.2">
      <c r="B2" s="680" t="str">
        <f>PO!B1</f>
        <v>Objeto:</v>
      </c>
      <c r="C2" s="681" t="str">
        <f>PO!C1</f>
        <v>Reforma do Centro Médico</v>
      </c>
      <c r="K2" s="722"/>
    </row>
    <row r="3" spans="1:11" x14ac:dyDescent="0.2">
      <c r="B3" s="680" t="str">
        <f>PO!B2</f>
        <v>Endereço:</v>
      </c>
      <c r="C3" s="681" t="str">
        <f>PO!C2</f>
        <v>BR - 364 - km 17 - Hospital Santa Marcelina</v>
      </c>
      <c r="K3" s="722"/>
    </row>
    <row r="4" spans="1:11" x14ac:dyDescent="0.2">
      <c r="B4" s="680" t="str">
        <f>PO!B3</f>
        <v>Cidade:</v>
      </c>
      <c r="C4" s="681" t="str">
        <f>PO!C3</f>
        <v>Porto Velho/RO</v>
      </c>
      <c r="K4" s="722"/>
    </row>
    <row r="5" spans="1:11" x14ac:dyDescent="0.2">
      <c r="B5" s="680"/>
      <c r="C5" s="681"/>
      <c r="K5" s="722"/>
    </row>
    <row r="6" spans="1:11" x14ac:dyDescent="0.2">
      <c r="B6" s="723"/>
      <c r="K6" s="722"/>
    </row>
    <row r="7" spans="1:11" x14ac:dyDescent="0.2">
      <c r="B7" s="689" t="s">
        <v>13196</v>
      </c>
      <c r="C7" s="690"/>
      <c r="D7" s="690"/>
      <c r="E7" s="690"/>
      <c r="F7" s="690"/>
      <c r="G7" s="690"/>
      <c r="H7" s="690"/>
      <c r="I7" s="690"/>
      <c r="J7" s="690"/>
      <c r="K7" s="691"/>
    </row>
    <row r="8" spans="1:11" x14ac:dyDescent="0.2">
      <c r="B8" s="723"/>
      <c r="K8" s="722"/>
    </row>
    <row r="9" spans="1:11" x14ac:dyDescent="0.2">
      <c r="B9" s="723"/>
      <c r="K9" s="722"/>
    </row>
    <row r="10" spans="1:11" x14ac:dyDescent="0.2">
      <c r="B10" s="723"/>
      <c r="G10" s="724" t="s">
        <v>12926</v>
      </c>
      <c r="H10" s="724" t="s">
        <v>13209</v>
      </c>
      <c r="I10" s="724" t="s">
        <v>13210</v>
      </c>
      <c r="J10" s="724" t="s">
        <v>13207</v>
      </c>
      <c r="K10" s="722"/>
    </row>
    <row r="11" spans="1:11" ht="15" x14ac:dyDescent="0.25">
      <c r="A11" s="676">
        <f>ROUND(G11*[11]PARETO!$A$260,0)</f>
        <v>0</v>
      </c>
      <c r="B11" s="723"/>
      <c r="G11" s="725">
        <v>0</v>
      </c>
      <c r="H11" s="726">
        <v>0</v>
      </c>
      <c r="I11" s="727"/>
      <c r="J11" s="728" t="s">
        <v>12923</v>
      </c>
      <c r="K11" s="722"/>
    </row>
    <row r="12" spans="1:11" ht="15" x14ac:dyDescent="0.25">
      <c r="A12" s="676">
        <f>ROUND(G12*[11]PARETO!$A$260,0)</f>
        <v>24</v>
      </c>
      <c r="B12" s="723"/>
      <c r="G12" s="725">
        <v>0.1</v>
      </c>
      <c r="H12" s="729">
        <f>VLOOKUP(A12,[11]PARETO!$A$24:$L$260,12)</f>
        <v>0.60245937546869777</v>
      </c>
      <c r="I12" s="730">
        <f>VLOOKUP(A12,[11]PARETO!$A$24:$L$260,10)</f>
        <v>303311.95</v>
      </c>
      <c r="J12" s="728"/>
      <c r="K12" s="722"/>
    </row>
    <row r="13" spans="1:11" ht="15" x14ac:dyDescent="0.25">
      <c r="A13" s="676">
        <f>ROUND(G13*[11]PARETO!$A$260,0)</f>
        <v>49</v>
      </c>
      <c r="B13" s="723"/>
      <c r="G13" s="725">
        <v>0.2</v>
      </c>
      <c r="H13" s="729">
        <f>VLOOKUP(A13,[11]PARETO!$A$24:$L$260,12)</f>
        <v>0.77572655913094501</v>
      </c>
      <c r="I13" s="730">
        <f>VLOOKUP(A13,[11]PARETO!$A$24:$L$260,10)</f>
        <v>390544.39999999997</v>
      </c>
      <c r="J13" s="728">
        <f>A13</f>
        <v>49</v>
      </c>
      <c r="K13" s="722"/>
    </row>
    <row r="14" spans="1:11" ht="15" x14ac:dyDescent="0.25">
      <c r="A14" s="676">
        <f>ROUND(G14*[11]PARETO!$A$260,0)</f>
        <v>73</v>
      </c>
      <c r="B14" s="723"/>
      <c r="G14" s="731">
        <v>0.3</v>
      </c>
      <c r="H14" s="732">
        <f>VLOOKUP(A14,[11]PARETO!$A$24:$L$260,12)</f>
        <v>0.86667878820935129</v>
      </c>
      <c r="I14" s="733">
        <f>VLOOKUP(A14,[11]PARETO!$A$24:$L$260,10)</f>
        <v>436334.86999999988</v>
      </c>
      <c r="J14" s="734" t="s">
        <v>12925</v>
      </c>
      <c r="K14" s="722"/>
    </row>
    <row r="15" spans="1:11" ht="15" x14ac:dyDescent="0.25">
      <c r="A15" s="676">
        <f>ROUND(G15*[11]PARETO!$A$260,0)</f>
        <v>97</v>
      </c>
      <c r="B15" s="723"/>
      <c r="G15" s="731">
        <v>0.4</v>
      </c>
      <c r="H15" s="732">
        <f>VLOOKUP(A15,[11]PARETO!$A$24:$L$260,12)</f>
        <v>0.91911337205116139</v>
      </c>
      <c r="I15" s="733">
        <f>VLOOKUP(A15,[11]PARETO!$A$24:$L$260,10)</f>
        <v>462733.3899999999</v>
      </c>
      <c r="J15" s="734"/>
      <c r="K15" s="722"/>
    </row>
    <row r="16" spans="1:11" ht="15" x14ac:dyDescent="0.25">
      <c r="A16" s="676">
        <f>ROUND(G16*[11]PARETO!$A$260,0)</f>
        <v>122</v>
      </c>
      <c r="B16" s="723"/>
      <c r="G16" s="731">
        <v>0.5</v>
      </c>
      <c r="H16" s="732">
        <f>VLOOKUP(A16,[11]PARETO!$A$24:$L$260,12)</f>
        <v>0.95493024647403824</v>
      </c>
      <c r="I16" s="733">
        <f>VLOOKUP(A16,[11]PARETO!$A$24:$L$260,10)</f>
        <v>480765.61999999982</v>
      </c>
      <c r="J16" s="734">
        <f>A16</f>
        <v>122</v>
      </c>
      <c r="K16" s="722"/>
    </row>
    <row r="17" spans="1:11" ht="15" x14ac:dyDescent="0.25">
      <c r="A17" s="676">
        <f>ROUND(G17*[11]PARETO!$A$260,0)</f>
        <v>146</v>
      </c>
      <c r="B17" s="723"/>
      <c r="G17" s="735">
        <v>0.6</v>
      </c>
      <c r="H17" s="736">
        <f>VLOOKUP(A17,[11]PARETO!$A$24:$L$260,12)</f>
        <v>0.97694776946565787</v>
      </c>
      <c r="I17" s="737">
        <f>VLOOKUP(A17,[11]PARETO!$A$24:$L$260,10)</f>
        <v>491850.47999999992</v>
      </c>
      <c r="J17" s="738" t="s">
        <v>12924</v>
      </c>
      <c r="K17" s="722"/>
    </row>
    <row r="18" spans="1:11" ht="15" x14ac:dyDescent="0.25">
      <c r="A18" s="676">
        <f>ROUND(G18*[11]PARETO!$A$260,0)</f>
        <v>170</v>
      </c>
      <c r="B18" s="723"/>
      <c r="G18" s="735">
        <v>0.7</v>
      </c>
      <c r="H18" s="736">
        <f>VLOOKUP(A18,[11]PARETO!$A$24:$L$260,12)</f>
        <v>0.98938086519411128</v>
      </c>
      <c r="I18" s="737">
        <f>VLOOKUP(A18,[11]PARETO!$A$24:$L$260,10)</f>
        <v>498110</v>
      </c>
      <c r="J18" s="738"/>
      <c r="K18" s="722"/>
    </row>
    <row r="19" spans="1:11" ht="15" x14ac:dyDescent="0.25">
      <c r="A19" s="676">
        <f>ROUND(G19*[11]PARETO!$A$260,0)</f>
        <v>194</v>
      </c>
      <c r="B19" s="723"/>
      <c r="G19" s="735">
        <v>0.8</v>
      </c>
      <c r="H19" s="736">
        <f>VLOOKUP(A19,[11]PARETO!$A$24:$L$260,12)</f>
        <v>0.99578312928747525</v>
      </c>
      <c r="I19" s="737">
        <f>VLOOKUP(A19,[11]PARETO!$A$24:$L$260,10)</f>
        <v>501333.25999999995</v>
      </c>
      <c r="J19" s="738"/>
      <c r="K19" s="722"/>
    </row>
    <row r="20" spans="1:11" ht="15" x14ac:dyDescent="0.25">
      <c r="A20" s="676">
        <f>ROUND(G20*[11]PARETO!$A$260,0)</f>
        <v>219</v>
      </c>
      <c r="B20" s="723"/>
      <c r="G20" s="735">
        <v>0.9</v>
      </c>
      <c r="H20" s="736">
        <f>VLOOKUP(A20,[11]PARETO!$A$24:$L$260,12)</f>
        <v>0.99896316714855893</v>
      </c>
      <c r="I20" s="737">
        <f>VLOOKUP(A20,[11]PARETO!$A$24:$L$260,10)</f>
        <v>502934.2699999999</v>
      </c>
      <c r="J20" s="738"/>
      <c r="K20" s="722"/>
    </row>
    <row r="21" spans="1:11" ht="15" x14ac:dyDescent="0.25">
      <c r="A21" s="676">
        <f>ROUND(G21*[11]PARETO!$A$260,0)</f>
        <v>243</v>
      </c>
      <c r="B21" s="723"/>
      <c r="G21" s="735">
        <v>1</v>
      </c>
      <c r="H21" s="736">
        <f>VLOOKUP(A21,[11]PARETO!$A$24:$L$260,12)</f>
        <v>1</v>
      </c>
      <c r="I21" s="737">
        <f>VLOOKUP(A21,[11]PARETO!$A$24:$L$260,10)</f>
        <v>503456.2699999999</v>
      </c>
      <c r="J21" s="738">
        <f>A21</f>
        <v>243</v>
      </c>
      <c r="K21" s="722"/>
    </row>
    <row r="22" spans="1:11" x14ac:dyDescent="0.2">
      <c r="B22" s="723"/>
      <c r="K22" s="722"/>
    </row>
    <row r="23" spans="1:11" x14ac:dyDescent="0.2">
      <c r="B23" s="723"/>
      <c r="K23" s="722"/>
    </row>
    <row r="24" spans="1:11" x14ac:dyDescent="0.2">
      <c r="B24" s="723"/>
      <c r="K24" s="722"/>
    </row>
    <row r="25" spans="1:11" x14ac:dyDescent="0.2">
      <c r="B25" s="723"/>
      <c r="K25" s="722"/>
    </row>
    <row r="26" spans="1:11" x14ac:dyDescent="0.2">
      <c r="B26" s="723"/>
      <c r="K26" s="722"/>
    </row>
    <row r="27" spans="1:11" x14ac:dyDescent="0.2">
      <c r="B27" s="723"/>
      <c r="K27" s="722"/>
    </row>
    <row r="28" spans="1:11" x14ac:dyDescent="0.2">
      <c r="B28" s="723"/>
      <c r="K28" s="722"/>
    </row>
    <row r="29" spans="1:11" x14ac:dyDescent="0.2">
      <c r="B29" s="723"/>
      <c r="K29" s="722"/>
    </row>
    <row r="30" spans="1:11" x14ac:dyDescent="0.2">
      <c r="B30" s="723"/>
      <c r="K30" s="722"/>
    </row>
    <row r="31" spans="1:11" x14ac:dyDescent="0.2">
      <c r="B31" s="723"/>
      <c r="K31" s="722"/>
    </row>
    <row r="32" spans="1:11" x14ac:dyDescent="0.2">
      <c r="B32" s="723"/>
      <c r="K32" s="722"/>
    </row>
    <row r="33" spans="2:11" x14ac:dyDescent="0.2">
      <c r="B33" s="723"/>
      <c r="K33" s="722"/>
    </row>
    <row r="34" spans="2:11" x14ac:dyDescent="0.2">
      <c r="B34" s="723"/>
      <c r="K34" s="722"/>
    </row>
    <row r="35" spans="2:11" x14ac:dyDescent="0.2">
      <c r="B35" s="723"/>
      <c r="K35" s="722"/>
    </row>
    <row r="36" spans="2:11" x14ac:dyDescent="0.2">
      <c r="B36" s="723"/>
      <c r="K36" s="722"/>
    </row>
    <row r="37" spans="2:11" x14ac:dyDescent="0.2">
      <c r="B37" s="723"/>
      <c r="K37" s="722"/>
    </row>
    <row r="38" spans="2:11" x14ac:dyDescent="0.2">
      <c r="B38" s="723"/>
      <c r="K38" s="722"/>
    </row>
    <row r="39" spans="2:11" x14ac:dyDescent="0.2">
      <c r="B39" s="723"/>
      <c r="K39" s="722"/>
    </row>
    <row r="40" spans="2:11" ht="13.5" thickBot="1" x14ac:dyDescent="0.25">
      <c r="B40" s="739"/>
      <c r="C40" s="740"/>
      <c r="D40" s="740"/>
      <c r="E40" s="740"/>
      <c r="F40" s="740"/>
      <c r="G40" s="740"/>
      <c r="H40" s="740"/>
      <c r="I40" s="740"/>
      <c r="J40" s="740"/>
      <c r="K40" s="741"/>
    </row>
  </sheetData>
  <mergeCells count="1">
    <mergeCell ref="B7:K7"/>
  </mergeCells>
  <pageMargins left="0.23622047244094491" right="0.23622047244094491" top="0.55118110236220474" bottom="0.74803149606299213" header="0.31496062992125984" footer="0.31496062992125984"/>
  <pageSetup paperSize="9" scale="7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028"/>
  <sheetViews>
    <sheetView showGridLines="0" view="pageBreakPreview" topLeftCell="A2008" zoomScale="85" zoomScaleSheetLayoutView="85" workbookViewId="0">
      <selection activeCell="A2026" sqref="A2026"/>
    </sheetView>
  </sheetViews>
  <sheetFormatPr defaultColWidth="9.140625" defaultRowHeight="15" x14ac:dyDescent="0.25"/>
  <cols>
    <col min="1" max="1" width="10.5703125" style="34" customWidth="1"/>
    <col min="2" max="2" width="17.42578125" style="34" customWidth="1"/>
    <col min="3" max="3" width="15.42578125" style="34" customWidth="1"/>
    <col min="4" max="4" width="17.140625" style="34" customWidth="1"/>
    <col min="5" max="5" width="30.7109375" style="34" bestFit="1" customWidth="1"/>
    <col min="6" max="6" width="17.85546875" style="201" bestFit="1" customWidth="1"/>
    <col min="7" max="7" width="3.7109375" style="34" bestFit="1" customWidth="1"/>
    <col min="8" max="8" width="7.85546875" style="34" bestFit="1" customWidth="1"/>
    <col min="9" max="9" width="9.5703125" style="34" bestFit="1" customWidth="1"/>
    <col min="10" max="10" width="6.5703125" style="34" bestFit="1" customWidth="1"/>
    <col min="11" max="16384" width="9.140625" style="34"/>
  </cols>
  <sheetData>
    <row r="1" spans="1:16" s="5" customFormat="1" ht="7.5" customHeight="1" thickBot="1" x14ac:dyDescent="0.3">
      <c r="A1" s="4"/>
      <c r="B1" s="137"/>
      <c r="C1" s="4"/>
      <c r="D1" s="4"/>
      <c r="E1" s="4"/>
      <c r="F1" s="268"/>
      <c r="G1" s="4"/>
      <c r="H1" s="4"/>
      <c r="I1" s="4"/>
      <c r="J1" s="4"/>
    </row>
    <row r="2" spans="1:16" s="11" customFormat="1" ht="31.7" customHeight="1" x14ac:dyDescent="0.25">
      <c r="A2" s="421" t="s">
        <v>7</v>
      </c>
      <c r="B2" s="598" t="str">
        <f>PO!C1</f>
        <v>Reforma do Centro Médico</v>
      </c>
      <c r="C2" s="598"/>
      <c r="D2" s="598"/>
      <c r="E2" s="598"/>
      <c r="F2" s="598"/>
      <c r="G2" s="598"/>
      <c r="H2" s="598"/>
      <c r="I2" s="598"/>
      <c r="J2" s="599"/>
    </row>
    <row r="3" spans="1:16" s="11" customFormat="1" ht="15.75" x14ac:dyDescent="0.25">
      <c r="A3" s="422" t="s">
        <v>8</v>
      </c>
      <c r="B3" s="150" t="str">
        <f>PO!C2</f>
        <v>BR - 364 - km 17 - Hospital Santa Marcelina</v>
      </c>
      <c r="C3" s="423"/>
      <c r="D3" s="151"/>
      <c r="E3" s="152"/>
      <c r="F3" s="269"/>
      <c r="G3" s="151"/>
      <c r="H3" s="167"/>
      <c r="I3" s="168"/>
      <c r="J3" s="169"/>
    </row>
    <row r="4" spans="1:16" s="11" customFormat="1" ht="15.75" x14ac:dyDescent="0.25">
      <c r="A4" s="422" t="s">
        <v>9</v>
      </c>
      <c r="B4" s="150" t="s">
        <v>10</v>
      </c>
      <c r="C4" s="423"/>
      <c r="D4" s="151"/>
      <c r="E4" s="152"/>
      <c r="F4" s="269"/>
      <c r="G4" s="151"/>
      <c r="H4" s="167"/>
      <c r="I4" s="168"/>
      <c r="J4" s="169"/>
    </row>
    <row r="5" spans="1:16" s="19" customFormat="1" ht="16.5" thickBot="1" x14ac:dyDescent="0.3">
      <c r="A5" s="424" t="s">
        <v>11</v>
      </c>
      <c r="B5" s="170">
        <f>PO!C4</f>
        <v>43789</v>
      </c>
      <c r="C5" s="425"/>
      <c r="D5" s="156"/>
      <c r="E5" s="156"/>
      <c r="F5" s="270"/>
      <c r="G5" s="156"/>
      <c r="H5" s="171"/>
      <c r="I5" s="172"/>
      <c r="J5" s="173"/>
      <c r="K5" s="11"/>
      <c r="L5" s="11"/>
      <c r="M5" s="11"/>
      <c r="N5" s="11"/>
      <c r="O5" s="11"/>
      <c r="P5" s="11"/>
    </row>
    <row r="6" spans="1:16" s="86" customFormat="1" ht="15.75" customHeight="1" x14ac:dyDescent="0.2">
      <c r="A6" s="603" t="s">
        <v>47</v>
      </c>
      <c r="B6" s="603"/>
      <c r="C6" s="603"/>
      <c r="D6" s="603"/>
      <c r="E6" s="603"/>
      <c r="F6" s="603"/>
      <c r="G6" s="603"/>
      <c r="H6" s="603"/>
      <c r="I6" s="603"/>
      <c r="J6" s="603"/>
    </row>
    <row r="7" spans="1:16" ht="15.75" thickBot="1" x14ac:dyDescent="0.3">
      <c r="A7" s="33"/>
      <c r="B7" s="33"/>
      <c r="C7" s="33"/>
      <c r="D7" s="33"/>
      <c r="E7" s="33"/>
      <c r="F7" s="264"/>
      <c r="G7" s="33"/>
      <c r="H7" s="33"/>
      <c r="I7" s="33"/>
      <c r="J7" s="33"/>
    </row>
    <row r="8" spans="1:16" s="39" customFormat="1" ht="15.75" thickBot="1" x14ac:dyDescent="0.3">
      <c r="A8" s="35" t="str">
        <f>PO!A8</f>
        <v>1.0</v>
      </c>
      <c r="B8" s="36" t="str">
        <f>VLOOKUP(A8,PO!$A$8:$K$468,4,FALSE)</f>
        <v>ADMINISTRAÇÃO E CONTROLE</v>
      </c>
      <c r="C8" s="37"/>
      <c r="D8" s="36"/>
      <c r="E8" s="37"/>
      <c r="F8" s="271"/>
      <c r="G8" s="37"/>
      <c r="H8" s="37"/>
      <c r="I8" s="37"/>
      <c r="J8" s="38"/>
    </row>
    <row r="9" spans="1:16" ht="16.5" customHeight="1" thickBot="1" x14ac:dyDescent="0.3">
      <c r="A9" s="33"/>
      <c r="B9" s="33"/>
      <c r="C9" s="33"/>
      <c r="D9" s="33"/>
      <c r="E9" s="33"/>
      <c r="F9" s="264"/>
      <c r="G9" s="33"/>
      <c r="H9" s="33"/>
      <c r="I9" s="33"/>
      <c r="J9" s="33"/>
    </row>
    <row r="10" spans="1:16" s="39" customFormat="1" ht="15.75" thickBot="1" x14ac:dyDescent="0.3">
      <c r="A10" s="40" t="str">
        <f>PO!A9</f>
        <v>1.1</v>
      </c>
      <c r="B10" s="41" t="str">
        <f>VLOOKUP(A10,PO!$A$8:$K$468,4,FALSE)</f>
        <v>ADMINISTRAÇÃO CENTRAL</v>
      </c>
      <c r="C10" s="42"/>
      <c r="D10" s="42"/>
      <c r="E10" s="42"/>
      <c r="F10" s="272"/>
      <c r="G10" s="42"/>
      <c r="H10" s="42"/>
      <c r="I10" s="42"/>
      <c r="J10" s="43"/>
    </row>
    <row r="11" spans="1:16" s="39" customFormat="1" ht="15.75" thickBot="1" x14ac:dyDescent="0.3">
      <c r="A11" s="44"/>
      <c r="B11" s="45"/>
      <c r="C11" s="45"/>
      <c r="D11" s="46"/>
      <c r="E11" s="45"/>
      <c r="F11" s="47"/>
      <c r="G11" s="48"/>
      <c r="H11" s="48"/>
      <c r="I11" s="48"/>
      <c r="J11" s="49"/>
    </row>
    <row r="12" spans="1:16" s="39" customFormat="1" ht="15.75" thickBot="1" x14ac:dyDescent="0.3">
      <c r="A12" s="50" t="str">
        <f>PO!A10</f>
        <v>1.1.1</v>
      </c>
      <c r="B12" s="70" t="str">
        <f>VLOOKUP(A12,PO!$A$8:$K$410,4,FALSE)</f>
        <v>Administração e controle - Responsável Técnico (Engenheiro).</v>
      </c>
      <c r="C12" s="51"/>
      <c r="D12" s="52"/>
      <c r="E12" s="51"/>
      <c r="F12" s="53"/>
      <c r="G12" s="54"/>
      <c r="H12" s="54"/>
      <c r="I12" s="54">
        <f>SUM(H15:H15)</f>
        <v>4</v>
      </c>
      <c r="J12" s="420" t="str">
        <f>VLOOKUP(A12,PO!$A$8:$K$410,5,FALSE)</f>
        <v>mês</v>
      </c>
    </row>
    <row r="13" spans="1:16" s="39" customFormat="1" x14ac:dyDescent="0.25">
      <c r="A13" s="44"/>
      <c r="B13" s="45"/>
      <c r="C13" s="45"/>
      <c r="D13" s="46"/>
      <c r="E13" s="45"/>
      <c r="F13" s="47"/>
      <c r="G13" s="48"/>
      <c r="H13" s="48"/>
      <c r="I13" s="48"/>
      <c r="J13" s="49"/>
    </row>
    <row r="14" spans="1:16" x14ac:dyDescent="0.25">
      <c r="B14" s="145"/>
      <c r="C14" s="145" t="s">
        <v>6644</v>
      </c>
      <c r="D14" s="145"/>
      <c r="F14" s="325" t="s">
        <v>6601</v>
      </c>
      <c r="G14" s="145"/>
      <c r="H14" s="145" t="s">
        <v>19</v>
      </c>
      <c r="I14" s="146" t="s">
        <v>20</v>
      </c>
      <c r="J14" s="33"/>
    </row>
    <row r="15" spans="1:16" ht="18" customHeight="1" x14ac:dyDescent="0.25">
      <c r="A15" s="200"/>
      <c r="B15" s="202"/>
      <c r="C15" s="141" t="s">
        <v>6852</v>
      </c>
      <c r="D15" s="55"/>
      <c r="F15" s="201">
        <v>4</v>
      </c>
      <c r="G15" s="55" t="s">
        <v>21</v>
      </c>
      <c r="H15" s="141">
        <f>F15</f>
        <v>4</v>
      </c>
      <c r="I15" s="47" t="str">
        <f>J12</f>
        <v>mês</v>
      </c>
      <c r="J15" s="33"/>
    </row>
    <row r="16" spans="1:16" ht="18" customHeight="1" thickBot="1" x14ac:dyDescent="0.3">
      <c r="A16" s="200"/>
      <c r="B16" s="203"/>
      <c r="C16" s="202"/>
      <c r="D16" s="141"/>
      <c r="E16" s="141"/>
      <c r="F16" s="55"/>
      <c r="G16" s="141"/>
      <c r="H16" s="47"/>
      <c r="I16" s="48"/>
      <c r="J16" s="33"/>
    </row>
    <row r="17" spans="1:10" s="39" customFormat="1" ht="15.75" thickBot="1" x14ac:dyDescent="0.3">
      <c r="A17" s="40" t="str">
        <f>PO!A12</f>
        <v>2.0</v>
      </c>
      <c r="B17" s="41" t="str">
        <f>VLOOKUP(A17,PO!$A$8:$K$468,4,FALSE)</f>
        <v>PROGRAMAS DE PREVENÇAÕ DE RISCOS</v>
      </c>
      <c r="C17" s="42"/>
      <c r="D17" s="42"/>
      <c r="E17" s="42"/>
      <c r="F17" s="272"/>
      <c r="G17" s="42"/>
      <c r="H17" s="42"/>
      <c r="I17" s="42"/>
      <c r="J17" s="43"/>
    </row>
    <row r="18" spans="1:10" s="39" customFormat="1" ht="15.75" thickBot="1" x14ac:dyDescent="0.3">
      <c r="A18" s="44"/>
      <c r="B18" s="45"/>
      <c r="C18" s="45"/>
      <c r="D18" s="46"/>
      <c r="E18" s="45"/>
      <c r="F18" s="47"/>
      <c r="G18" s="48"/>
      <c r="H18" s="48"/>
      <c r="I18" s="48"/>
      <c r="J18" s="49"/>
    </row>
    <row r="19" spans="1:10" s="39" customFormat="1" ht="15.75" thickBot="1" x14ac:dyDescent="0.3">
      <c r="A19" s="50" t="str">
        <f>PO!A14</f>
        <v>2.1.1</v>
      </c>
      <c r="B19" s="70" t="str">
        <f>VLOOKUP(A19,PO!$A$8:$K$410,4,FALSE)</f>
        <v>PCMSO - (Programa de Controle Médico e Saúde Ocupacional)</v>
      </c>
      <c r="C19" s="51"/>
      <c r="D19" s="52"/>
      <c r="E19" s="51"/>
      <c r="F19" s="53"/>
      <c r="G19" s="54"/>
      <c r="H19" s="54"/>
      <c r="I19" s="54">
        <f>SUM(H22:H22)</f>
        <v>1</v>
      </c>
      <c r="J19" s="420" t="str">
        <f>VLOOKUP(A19,PO!$A$8:$K$410,5,FALSE)</f>
        <v>unid</v>
      </c>
    </row>
    <row r="20" spans="1:10" s="39" customFormat="1" x14ac:dyDescent="0.25">
      <c r="A20" s="44"/>
      <c r="B20" s="45"/>
      <c r="C20" s="45"/>
      <c r="D20" s="46"/>
      <c r="E20" s="45"/>
      <c r="F20" s="47"/>
      <c r="G20" s="48"/>
      <c r="H20" s="48"/>
      <c r="I20" s="48"/>
      <c r="J20" s="49"/>
    </row>
    <row r="21" spans="1:10" x14ac:dyDescent="0.25">
      <c r="B21" s="145"/>
      <c r="C21" s="145" t="s">
        <v>6644</v>
      </c>
      <c r="D21" s="145"/>
      <c r="F21" s="325" t="s">
        <v>240</v>
      </c>
      <c r="G21" s="145"/>
      <c r="H21" s="145" t="s">
        <v>19</v>
      </c>
      <c r="I21" s="146" t="s">
        <v>20</v>
      </c>
      <c r="J21" s="33"/>
    </row>
    <row r="22" spans="1:10" ht="18" customHeight="1" x14ac:dyDescent="0.25">
      <c r="A22" s="200"/>
      <c r="B22" s="203"/>
      <c r="C22" s="201" t="s">
        <v>6853</v>
      </c>
      <c r="D22" s="141"/>
      <c r="E22" s="141"/>
      <c r="F22" s="141">
        <v>1</v>
      </c>
      <c r="G22" s="55" t="s">
        <v>21</v>
      </c>
      <c r="H22" s="141">
        <f>F22</f>
        <v>1</v>
      </c>
      <c r="I22" s="47" t="str">
        <f>$J$19</f>
        <v>unid</v>
      </c>
      <c r="J22" s="33"/>
    </row>
    <row r="23" spans="1:10" ht="18" customHeight="1" thickBot="1" x14ac:dyDescent="0.3">
      <c r="A23" s="200"/>
      <c r="B23" s="203"/>
      <c r="C23" s="202"/>
      <c r="D23" s="141"/>
      <c r="E23" s="141"/>
      <c r="F23" s="141"/>
      <c r="G23" s="55"/>
      <c r="H23" s="141"/>
      <c r="I23" s="47"/>
      <c r="J23" s="33"/>
    </row>
    <row r="24" spans="1:10" s="39" customFormat="1" ht="15.75" thickBot="1" x14ac:dyDescent="0.3">
      <c r="A24" s="50" t="str">
        <f>PO!A15</f>
        <v>2.1.2</v>
      </c>
      <c r="B24" s="70" t="str">
        <f>VLOOKUP(A24,PO!$A$8:$K$410,4,FALSE)</f>
        <v>PPRA - (Programa de Prevenção de Riscos Ambientais)</v>
      </c>
      <c r="C24" s="51"/>
      <c r="D24" s="52"/>
      <c r="E24" s="51"/>
      <c r="F24" s="53"/>
      <c r="G24" s="54"/>
      <c r="H24" s="54"/>
      <c r="I24" s="54">
        <f>SUM(H27:H27)</f>
        <v>1</v>
      </c>
      <c r="J24" s="420" t="str">
        <f>VLOOKUP(A24,PO!$A$8:$K$410,5,FALSE)</f>
        <v>unid</v>
      </c>
    </row>
    <row r="25" spans="1:10" s="39" customFormat="1" x14ac:dyDescent="0.25">
      <c r="A25" s="44"/>
      <c r="B25" s="45"/>
      <c r="C25" s="45"/>
      <c r="D25" s="46"/>
      <c r="E25" s="45"/>
      <c r="F25" s="47"/>
      <c r="G25" s="48"/>
      <c r="H25" s="48"/>
      <c r="I25" s="48"/>
      <c r="J25" s="49"/>
    </row>
    <row r="26" spans="1:10" x14ac:dyDescent="0.25">
      <c r="B26" s="145"/>
      <c r="C26" s="145" t="s">
        <v>6644</v>
      </c>
      <c r="D26" s="145"/>
      <c r="F26" s="325" t="s">
        <v>240</v>
      </c>
      <c r="G26" s="145"/>
      <c r="H26" s="145" t="s">
        <v>19</v>
      </c>
      <c r="I26" s="146" t="s">
        <v>20</v>
      </c>
      <c r="J26" s="33"/>
    </row>
    <row r="27" spans="1:10" ht="18" customHeight="1" x14ac:dyDescent="0.25">
      <c r="A27" s="200"/>
      <c r="B27" s="203"/>
      <c r="C27" s="201" t="s">
        <v>6854</v>
      </c>
      <c r="D27" s="141"/>
      <c r="E27" s="141"/>
      <c r="F27" s="141">
        <v>1</v>
      </c>
      <c r="G27" s="55" t="s">
        <v>21</v>
      </c>
      <c r="H27" s="141">
        <f>F27</f>
        <v>1</v>
      </c>
      <c r="I27" s="47" t="str">
        <f>$J$19</f>
        <v>unid</v>
      </c>
      <c r="J27" s="33"/>
    </row>
    <row r="28" spans="1:10" ht="18" customHeight="1" thickBot="1" x14ac:dyDescent="0.3">
      <c r="A28" s="200"/>
      <c r="B28" s="203"/>
      <c r="C28" s="202"/>
      <c r="D28" s="141"/>
      <c r="E28" s="141"/>
      <c r="F28" s="141"/>
      <c r="G28" s="55"/>
      <c r="H28" s="141"/>
      <c r="I28" s="47"/>
      <c r="J28" s="33"/>
    </row>
    <row r="29" spans="1:10" s="39" customFormat="1" ht="15.75" thickBot="1" x14ac:dyDescent="0.3">
      <c r="A29" s="35" t="str">
        <f>PO!A17</f>
        <v>3.0</v>
      </c>
      <c r="B29" s="36" t="str">
        <f>VLOOKUP(A29,PO!$A$8:$K$468,4,FALSE)</f>
        <v>SERVIÇOS PRELIMINARES</v>
      </c>
      <c r="C29" s="37"/>
      <c r="D29" s="36"/>
      <c r="E29" s="37"/>
      <c r="F29" s="271"/>
      <c r="G29" s="37"/>
      <c r="H29" s="37"/>
      <c r="I29" s="37"/>
      <c r="J29" s="38"/>
    </row>
    <row r="30" spans="1:10" ht="16.5" customHeight="1" thickBot="1" x14ac:dyDescent="0.3">
      <c r="A30" s="33"/>
      <c r="B30" s="33"/>
      <c r="C30" s="33"/>
      <c r="D30" s="33"/>
      <c r="E30" s="33"/>
      <c r="F30" s="264"/>
      <c r="G30" s="33"/>
      <c r="H30" s="33"/>
      <c r="I30" s="33"/>
      <c r="J30" s="33"/>
    </row>
    <row r="31" spans="1:10" s="39" customFormat="1" ht="15.75" thickBot="1" x14ac:dyDescent="0.3">
      <c r="A31" s="40" t="str">
        <f>PO!A18</f>
        <v>3.1</v>
      </c>
      <c r="B31" s="41" t="str">
        <f>VLOOKUP(A31,PO!$A$8:$K$468,4,FALSE)</f>
        <v>DEMOLIÇÕES E RETIRADAS</v>
      </c>
      <c r="C31" s="42"/>
      <c r="D31" s="42"/>
      <c r="E31" s="42"/>
      <c r="F31" s="272"/>
      <c r="G31" s="42"/>
      <c r="H31" s="42"/>
      <c r="I31" s="42"/>
      <c r="J31" s="43"/>
    </row>
    <row r="32" spans="1:10" s="39" customFormat="1" ht="15.75" thickBot="1" x14ac:dyDescent="0.3">
      <c r="A32" s="44"/>
      <c r="B32" s="45"/>
      <c r="C32" s="45"/>
      <c r="D32" s="46"/>
      <c r="E32" s="45"/>
      <c r="F32" s="47"/>
      <c r="G32" s="48"/>
      <c r="H32" s="48"/>
      <c r="I32" s="48"/>
      <c r="J32" s="49"/>
    </row>
    <row r="33" spans="1:11" s="39" customFormat="1" ht="15.75" thickBot="1" x14ac:dyDescent="0.3">
      <c r="A33" s="580" t="str">
        <f>PO!A19</f>
        <v>3.1.1</v>
      </c>
      <c r="B33" s="70" t="str">
        <f>VLOOKUP(A33,PO!$A$8:$K$410,4,FALSE)</f>
        <v>Remoção de telhas, de fibrocimento, metálica, de forma manual, sem reaproveitamento. </v>
      </c>
      <c r="C33" s="51"/>
      <c r="D33" s="52"/>
      <c r="E33" s="51"/>
      <c r="F33" s="53"/>
      <c r="G33" s="54"/>
      <c r="H33" s="54"/>
      <c r="I33" s="54">
        <f>SUM(H36:H37)</f>
        <v>207.1</v>
      </c>
      <c r="J33" s="420" t="str">
        <f>VLOOKUP(A33,PO!$A$8:$K$410,5,FALSE)</f>
        <v>m²</v>
      </c>
    </row>
    <row r="34" spans="1:11" s="221" customFormat="1" ht="14.25" x14ac:dyDescent="0.2">
      <c r="A34" s="163"/>
      <c r="C34" s="163"/>
      <c r="D34" s="163"/>
      <c r="E34" s="227"/>
      <c r="F34" s="163"/>
      <c r="G34" s="225"/>
      <c r="H34" s="163"/>
      <c r="I34" s="163"/>
      <c r="J34" s="163"/>
    </row>
    <row r="35" spans="1:11" s="221" customFormat="1" ht="14.25" x14ac:dyDescent="0.2">
      <c r="B35" s="337" t="s">
        <v>27</v>
      </c>
      <c r="C35" s="337"/>
      <c r="D35" s="337" t="s">
        <v>6604</v>
      </c>
      <c r="E35" s="337" t="s">
        <v>6605</v>
      </c>
      <c r="F35" s="235"/>
      <c r="G35" s="235"/>
      <c r="H35" s="337" t="s">
        <v>19</v>
      </c>
      <c r="I35" s="337" t="s">
        <v>20</v>
      </c>
    </row>
    <row r="36" spans="1:11" ht="27" customHeight="1" x14ac:dyDescent="0.25">
      <c r="B36" s="600" t="s">
        <v>6771</v>
      </c>
      <c r="C36" s="600"/>
      <c r="D36" s="233">
        <v>10.9</v>
      </c>
      <c r="E36" s="233">
        <v>14.63</v>
      </c>
      <c r="F36" s="226"/>
      <c r="G36" s="233" t="s">
        <v>21</v>
      </c>
      <c r="H36" s="226">
        <f>ROUND(D36*E36,2)</f>
        <v>159.47</v>
      </c>
      <c r="I36" s="236" t="str">
        <f>$J$33</f>
        <v>m²</v>
      </c>
    </row>
    <row r="37" spans="1:11" x14ac:dyDescent="0.25">
      <c r="B37" s="238" t="s">
        <v>239</v>
      </c>
      <c r="C37" s="233"/>
      <c r="D37" s="239">
        <v>6.3</v>
      </c>
      <c r="E37" s="239">
        <v>7.56</v>
      </c>
      <c r="F37" s="240"/>
      <c r="G37" s="233" t="s">
        <v>21</v>
      </c>
      <c r="H37" s="226">
        <f>ROUND(D37*E37,2)</f>
        <v>47.63</v>
      </c>
      <c r="I37" s="236" t="str">
        <f>I36</f>
        <v>m²</v>
      </c>
    </row>
    <row r="38" spans="1:11" ht="15.75" thickBot="1" x14ac:dyDescent="0.3">
      <c r="D38" s="201"/>
      <c r="E38" s="201"/>
      <c r="G38" s="201"/>
      <c r="H38" s="201"/>
      <c r="I38" s="201"/>
      <c r="J38" s="201"/>
    </row>
    <row r="39" spans="1:11" s="39" customFormat="1" ht="15.75" thickBot="1" x14ac:dyDescent="0.3">
      <c r="A39" s="580" t="str">
        <f>PO!A20</f>
        <v>3.1.2</v>
      </c>
      <c r="B39" s="70" t="str">
        <f>VLOOKUP(A39,PO!$A$8:$K$410,4,FALSE)</f>
        <v>Remoção de trama de madeira para cobertura, de forma manual, sem reaproveitamento.</v>
      </c>
      <c r="C39" s="51"/>
      <c r="D39" s="52"/>
      <c r="E39" s="51"/>
      <c r="F39" s="53"/>
      <c r="G39" s="54"/>
      <c r="H39" s="54"/>
      <c r="I39" s="54">
        <f>SUM(H42)</f>
        <v>159.47</v>
      </c>
      <c r="J39" s="420" t="str">
        <f>VLOOKUP(A39,PO!$A$8:$K$410,5,FALSE)</f>
        <v>m²</v>
      </c>
    </row>
    <row r="40" spans="1:11" x14ac:dyDescent="0.25">
      <c r="A40" s="228"/>
      <c r="B40" s="229"/>
      <c r="C40" s="230"/>
      <c r="D40" s="231"/>
      <c r="E40" s="230"/>
      <c r="F40" s="222"/>
      <c r="G40" s="201"/>
      <c r="H40" s="232"/>
      <c r="I40" s="232"/>
      <c r="J40" s="232"/>
    </row>
    <row r="41" spans="1:11" x14ac:dyDescent="0.25">
      <c r="B41" s="163" t="s">
        <v>27</v>
      </c>
      <c r="D41" s="163" t="s">
        <v>6604</v>
      </c>
      <c r="E41" s="163" t="s">
        <v>6605</v>
      </c>
      <c r="G41" s="163"/>
      <c r="H41" s="163" t="s">
        <v>19</v>
      </c>
      <c r="I41" s="163" t="s">
        <v>20</v>
      </c>
      <c r="K41" s="300"/>
    </row>
    <row r="42" spans="1:11" ht="27.75" customHeight="1" x14ac:dyDescent="0.25">
      <c r="B42" s="601" t="s">
        <v>6773</v>
      </c>
      <c r="C42" s="601"/>
      <c r="D42" s="241">
        <v>10.9</v>
      </c>
      <c r="E42" s="241">
        <v>14.63</v>
      </c>
      <c r="F42" s="222"/>
      <c r="G42" s="201" t="s">
        <v>21</v>
      </c>
      <c r="H42" s="222">
        <f>ROUND(D42*E42,2)</f>
        <v>159.47</v>
      </c>
      <c r="I42" s="223" t="str">
        <f>$J$39</f>
        <v>m²</v>
      </c>
    </row>
    <row r="43" spans="1:11" ht="15.75" thickBot="1" x14ac:dyDescent="0.3"/>
    <row r="44" spans="1:11" s="39" customFormat="1" ht="15.75" thickBot="1" x14ac:dyDescent="0.3">
      <c r="A44" s="580" t="str">
        <f>PO!A21</f>
        <v>3.1.3</v>
      </c>
      <c r="B44" s="70" t="str">
        <f>VLOOKUP(A44,PO!$A$8:$K$410,4,FALSE)</f>
        <v>Remoção de trama metálica para cobertura, de forma manual, sem reaproveitamento.</v>
      </c>
      <c r="C44" s="51"/>
      <c r="D44" s="52"/>
      <c r="E44" s="51"/>
      <c r="F44" s="53"/>
      <c r="G44" s="54"/>
      <c r="H44" s="54"/>
      <c r="I44" s="54">
        <f>SUM(H47)</f>
        <v>47.63</v>
      </c>
      <c r="J44" s="420" t="str">
        <f>VLOOKUP(A44,PO!$A$8:'PO'!$E$1247,5,FALSE)</f>
        <v>m²</v>
      </c>
    </row>
    <row r="45" spans="1:11" x14ac:dyDescent="0.25">
      <c r="A45" s="228"/>
      <c r="B45" s="229"/>
      <c r="C45" s="230"/>
      <c r="D45" s="231"/>
      <c r="E45" s="230"/>
      <c r="F45" s="222"/>
      <c r="G45" s="201"/>
      <c r="H45" s="232"/>
      <c r="I45" s="232"/>
      <c r="J45" s="232"/>
    </row>
    <row r="46" spans="1:11" x14ac:dyDescent="0.25">
      <c r="B46" s="163" t="s">
        <v>27</v>
      </c>
      <c r="D46" s="163" t="s">
        <v>6604</v>
      </c>
      <c r="E46" s="163" t="s">
        <v>6605</v>
      </c>
      <c r="G46" s="163"/>
      <c r="H46" s="163" t="s">
        <v>19</v>
      </c>
      <c r="I46" s="163" t="s">
        <v>20</v>
      </c>
    </row>
    <row r="47" spans="1:11" x14ac:dyDescent="0.25">
      <c r="B47" s="34" t="s">
        <v>154</v>
      </c>
      <c r="D47" s="241">
        <v>6.3</v>
      </c>
      <c r="E47" s="241">
        <v>7.56</v>
      </c>
      <c r="F47" s="222"/>
      <c r="G47" s="201" t="s">
        <v>21</v>
      </c>
      <c r="H47" s="222">
        <f>ROUND(D47*E47,2)</f>
        <v>47.63</v>
      </c>
      <c r="I47" s="223" t="str">
        <f>$J$44</f>
        <v>m²</v>
      </c>
    </row>
    <row r="48" spans="1:11" ht="15.75" thickBot="1" x14ac:dyDescent="0.3"/>
    <row r="49" spans="1:10" s="39" customFormat="1" ht="15.75" thickBot="1" x14ac:dyDescent="0.3">
      <c r="A49" s="580" t="str">
        <f>PO!A22</f>
        <v>3.1.4</v>
      </c>
      <c r="B49" s="70" t="str">
        <f>VLOOKUP(A49,PO!$A$8:$K$410,4,FALSE)</f>
        <v xml:space="preserve">Remoção de tesouras de madeira, com vão maior ou igual a 8m, de forma manual, sem reaproveitamento. </v>
      </c>
      <c r="C49" s="51"/>
      <c r="D49" s="52"/>
      <c r="E49" s="51"/>
      <c r="F49" s="53"/>
      <c r="G49" s="54"/>
      <c r="H49" s="54"/>
      <c r="I49" s="54">
        <f>SUM(H52)</f>
        <v>5</v>
      </c>
      <c r="J49" s="420" t="str">
        <f>VLOOKUP(A49,PO!$A$8:'PO'!$E$1247,5,FALSE)</f>
        <v>unid</v>
      </c>
    </row>
    <row r="50" spans="1:10" x14ac:dyDescent="0.25">
      <c r="A50" s="228"/>
      <c r="B50" s="229"/>
      <c r="C50" s="230"/>
      <c r="D50" s="231"/>
      <c r="E50" s="230"/>
      <c r="F50" s="222"/>
      <c r="G50" s="201"/>
      <c r="H50" s="232"/>
      <c r="I50" s="232"/>
      <c r="J50" s="232"/>
    </row>
    <row r="51" spans="1:10" x14ac:dyDescent="0.25">
      <c r="B51" s="163" t="s">
        <v>27</v>
      </c>
      <c r="D51" s="163" t="s">
        <v>240</v>
      </c>
      <c r="E51" s="163"/>
      <c r="G51" s="163"/>
      <c r="H51" s="163" t="s">
        <v>19</v>
      </c>
      <c r="I51" s="163" t="s">
        <v>20</v>
      </c>
    </row>
    <row r="52" spans="1:10" ht="29.25" customHeight="1" x14ac:dyDescent="0.25">
      <c r="B52" s="601" t="s">
        <v>6773</v>
      </c>
      <c r="C52" s="601"/>
      <c r="D52" s="241">
        <v>5</v>
      </c>
      <c r="E52" s="241"/>
      <c r="F52" s="222"/>
      <c r="G52" s="201" t="s">
        <v>21</v>
      </c>
      <c r="H52" s="222">
        <f>D52</f>
        <v>5</v>
      </c>
      <c r="I52" s="223" t="str">
        <f>$J$49</f>
        <v>unid</v>
      </c>
    </row>
    <row r="53" spans="1:10" ht="15.75" thickBot="1" x14ac:dyDescent="0.3"/>
    <row r="54" spans="1:10" s="39" customFormat="1" ht="15.75" thickBot="1" x14ac:dyDescent="0.3">
      <c r="A54" s="580" t="str">
        <f>PO!A23</f>
        <v>3.1.5</v>
      </c>
      <c r="B54" s="70" t="str">
        <f>VLOOKUP(A54,PO!$A$8:$K$410,4,FALSE)</f>
        <v>Remoção de tesouras metálicas, com vão menor que 8m, de forma manual, sem aproveitamento.</v>
      </c>
      <c r="C54" s="51"/>
      <c r="D54" s="52"/>
      <c r="E54" s="51"/>
      <c r="F54" s="53"/>
      <c r="G54" s="54"/>
      <c r="H54" s="54"/>
      <c r="I54" s="54">
        <f>SUM(H57)</f>
        <v>3</v>
      </c>
      <c r="J54" s="420" t="str">
        <f>VLOOKUP(A54,PO!$A$8:'PO'!$E$1247,5,FALSE)</f>
        <v>unid</v>
      </c>
    </row>
    <row r="55" spans="1:10" x14ac:dyDescent="0.25">
      <c r="A55" s="228"/>
      <c r="B55" s="229"/>
      <c r="C55" s="230"/>
      <c r="D55" s="231"/>
      <c r="E55" s="230"/>
      <c r="F55" s="222"/>
      <c r="G55" s="201"/>
      <c r="H55" s="232"/>
      <c r="I55" s="232"/>
      <c r="J55" s="232"/>
    </row>
    <row r="56" spans="1:10" x14ac:dyDescent="0.25">
      <c r="B56" s="163" t="s">
        <v>27</v>
      </c>
      <c r="D56" s="163" t="s">
        <v>240</v>
      </c>
      <c r="E56" s="163"/>
      <c r="G56" s="163"/>
      <c r="H56" s="163" t="s">
        <v>19</v>
      </c>
      <c r="I56" s="163" t="s">
        <v>20</v>
      </c>
    </row>
    <row r="57" spans="1:10" x14ac:dyDescent="0.25">
      <c r="B57" s="34" t="s">
        <v>154</v>
      </c>
      <c r="D57" s="241">
        <v>3</v>
      </c>
      <c r="E57" s="241"/>
      <c r="F57" s="222"/>
      <c r="G57" s="201" t="s">
        <v>21</v>
      </c>
      <c r="H57" s="222">
        <f>D57</f>
        <v>3</v>
      </c>
      <c r="I57" s="223" t="str">
        <f>$J$54</f>
        <v>unid</v>
      </c>
    </row>
    <row r="58" spans="1:10" ht="15.75" thickBot="1" x14ac:dyDescent="0.3"/>
    <row r="59" spans="1:10" s="39" customFormat="1" ht="15.75" thickBot="1" x14ac:dyDescent="0.3">
      <c r="A59" s="580" t="str">
        <f>PO!A24</f>
        <v>3.1.6</v>
      </c>
      <c r="B59" s="70" t="str">
        <f>VLOOKUP(A59,PO!$A$8:$K$410,4,FALSE)</f>
        <v xml:space="preserve">Remoção de forros de PVC, de forma manual, sem reaproveitamento. </v>
      </c>
      <c r="C59" s="51"/>
      <c r="D59" s="52"/>
      <c r="E59" s="51"/>
      <c r="F59" s="53"/>
      <c r="G59" s="54"/>
      <c r="H59" s="54"/>
      <c r="I59" s="54">
        <f>SUM(H62:H77)</f>
        <v>139.64949999999999</v>
      </c>
      <c r="J59" s="420" t="str">
        <f>VLOOKUP(A59,PO!$A$8:'PO'!$E$1247,5,FALSE)</f>
        <v>m²</v>
      </c>
    </row>
    <row r="60" spans="1:10" x14ac:dyDescent="0.25">
      <c r="A60" s="228"/>
      <c r="B60" s="229"/>
      <c r="C60" s="230"/>
      <c r="D60" s="241"/>
      <c r="E60" s="241"/>
      <c r="F60" s="222"/>
      <c r="G60" s="201"/>
      <c r="H60" s="232"/>
      <c r="I60" s="232"/>
      <c r="J60" s="232"/>
    </row>
    <row r="61" spans="1:10" s="33" customFormat="1" x14ac:dyDescent="0.25">
      <c r="B61" s="332" t="s">
        <v>27</v>
      </c>
      <c r="D61" s="332" t="s">
        <v>6604</v>
      </c>
      <c r="E61" s="332" t="s">
        <v>6605</v>
      </c>
      <c r="F61" s="332" t="s">
        <v>6629</v>
      </c>
      <c r="G61" s="332"/>
      <c r="H61" s="332" t="s">
        <v>19</v>
      </c>
      <c r="I61" s="332" t="s">
        <v>20</v>
      </c>
    </row>
    <row r="62" spans="1:10" s="33" customFormat="1" x14ac:dyDescent="0.25">
      <c r="B62" s="33" t="s">
        <v>6580</v>
      </c>
      <c r="D62" s="266">
        <v>1.28</v>
      </c>
      <c r="E62" s="266">
        <v>3.73</v>
      </c>
      <c r="F62" s="263">
        <f>ROUND(D62*E62,2)</f>
        <v>4.7699999999999996</v>
      </c>
      <c r="G62" s="264" t="s">
        <v>21</v>
      </c>
      <c r="H62" s="263">
        <f>F62</f>
        <v>4.7699999999999996</v>
      </c>
      <c r="I62" s="312" t="str">
        <f>$J$59</f>
        <v>m²</v>
      </c>
    </row>
    <row r="63" spans="1:10" s="33" customFormat="1" x14ac:dyDescent="0.25">
      <c r="B63" s="33" t="s">
        <v>6581</v>
      </c>
      <c r="D63" s="266">
        <v>1.28</v>
      </c>
      <c r="E63" s="266">
        <v>3.73</v>
      </c>
      <c r="F63" s="263">
        <f>ROUND(D63*E63,2)</f>
        <v>4.7699999999999996</v>
      </c>
      <c r="G63" s="264" t="s">
        <v>21</v>
      </c>
      <c r="H63" s="263">
        <f t="shared" ref="H63:H77" si="0">F63</f>
        <v>4.7699999999999996</v>
      </c>
      <c r="I63" s="312" t="str">
        <f t="shared" ref="I63:I77" si="1">$J$59</f>
        <v>m²</v>
      </c>
    </row>
    <row r="64" spans="1:10" s="33" customFormat="1" x14ac:dyDescent="0.25">
      <c r="B64" s="33" t="s">
        <v>6582</v>
      </c>
      <c r="D64" s="266">
        <v>3.73</v>
      </c>
      <c r="E64" s="266">
        <v>2.75</v>
      </c>
      <c r="F64" s="263">
        <f>ROUND(D64*E64,2)</f>
        <v>10.26</v>
      </c>
      <c r="G64" s="264" t="s">
        <v>21</v>
      </c>
      <c r="H64" s="263">
        <f t="shared" si="0"/>
        <v>10.26</v>
      </c>
      <c r="I64" s="312" t="str">
        <f t="shared" si="1"/>
        <v>m²</v>
      </c>
    </row>
    <row r="65" spans="1:10" s="33" customFormat="1" x14ac:dyDescent="0.25">
      <c r="B65" s="33" t="s">
        <v>6761</v>
      </c>
      <c r="D65" s="266">
        <v>4</v>
      </c>
      <c r="E65" s="266">
        <v>6.31</v>
      </c>
      <c r="F65" s="263">
        <f>ROUND(D65*E65,2)</f>
        <v>25.24</v>
      </c>
      <c r="G65" s="264" t="s">
        <v>21</v>
      </c>
      <c r="H65" s="263">
        <f t="shared" si="0"/>
        <v>25.24</v>
      </c>
      <c r="I65" s="312" t="str">
        <f t="shared" si="1"/>
        <v>m²</v>
      </c>
    </row>
    <row r="66" spans="1:10" s="33" customFormat="1" x14ac:dyDescent="0.25">
      <c r="B66" s="33" t="s">
        <v>6583</v>
      </c>
      <c r="D66" s="266" t="s">
        <v>6861</v>
      </c>
      <c r="E66" s="266" t="s">
        <v>6861</v>
      </c>
      <c r="F66" s="263">
        <f>ROUND(2.39*3.3,2)+0.56</f>
        <v>8.4499999999999993</v>
      </c>
      <c r="G66" s="264" t="s">
        <v>21</v>
      </c>
      <c r="H66" s="263">
        <f t="shared" si="0"/>
        <v>8.4499999999999993</v>
      </c>
      <c r="I66" s="312" t="str">
        <f t="shared" si="1"/>
        <v>m²</v>
      </c>
    </row>
    <row r="67" spans="1:10" s="33" customFormat="1" x14ac:dyDescent="0.25">
      <c r="B67" s="33" t="s">
        <v>6583</v>
      </c>
      <c r="D67" s="266" t="s">
        <v>6861</v>
      </c>
      <c r="E67" s="266" t="s">
        <v>6861</v>
      </c>
      <c r="F67" s="263">
        <f>ROUND(1.05*5.34,2)+0.87</f>
        <v>6.48</v>
      </c>
      <c r="G67" s="264" t="s">
        <v>21</v>
      </c>
      <c r="H67" s="263">
        <f t="shared" si="0"/>
        <v>6.48</v>
      </c>
      <c r="I67" s="312" t="str">
        <f t="shared" si="1"/>
        <v>m²</v>
      </c>
    </row>
    <row r="68" spans="1:10" s="33" customFormat="1" x14ac:dyDescent="0.25">
      <c r="B68" s="33" t="s">
        <v>6584</v>
      </c>
      <c r="D68" s="266">
        <v>1.04</v>
      </c>
      <c r="E68" s="266">
        <v>3.2</v>
      </c>
      <c r="F68" s="263">
        <f>ROUND(D68*E68,2)</f>
        <v>3.33</v>
      </c>
      <c r="G68" s="264" t="s">
        <v>21</v>
      </c>
      <c r="H68" s="263">
        <f t="shared" si="0"/>
        <v>3.33</v>
      </c>
      <c r="I68" s="312" t="str">
        <f t="shared" si="1"/>
        <v>m²</v>
      </c>
    </row>
    <row r="69" spans="1:10" s="33" customFormat="1" x14ac:dyDescent="0.25">
      <c r="B69" s="33" t="s">
        <v>6585</v>
      </c>
      <c r="D69" s="266">
        <v>2.75</v>
      </c>
      <c r="E69" s="266">
        <v>3.73</v>
      </c>
      <c r="F69" s="263">
        <f>ROUND(D69*E69,2)</f>
        <v>10.26</v>
      </c>
      <c r="G69" s="264" t="s">
        <v>21</v>
      </c>
      <c r="H69" s="263">
        <f t="shared" si="0"/>
        <v>10.26</v>
      </c>
      <c r="I69" s="312" t="str">
        <f t="shared" si="1"/>
        <v>m²</v>
      </c>
    </row>
    <row r="70" spans="1:10" s="33" customFormat="1" x14ac:dyDescent="0.25">
      <c r="B70" s="33" t="s">
        <v>6586</v>
      </c>
      <c r="D70" s="266">
        <v>2.75</v>
      </c>
      <c r="E70" s="266">
        <v>3.2</v>
      </c>
      <c r="F70" s="263">
        <f>ROUND(D70*E70,2)</f>
        <v>8.8000000000000007</v>
      </c>
      <c r="G70" s="264" t="s">
        <v>21</v>
      </c>
      <c r="H70" s="263">
        <f t="shared" si="0"/>
        <v>8.8000000000000007</v>
      </c>
      <c r="I70" s="312" t="str">
        <f t="shared" si="1"/>
        <v>m²</v>
      </c>
    </row>
    <row r="71" spans="1:10" s="33" customFormat="1" x14ac:dyDescent="0.25">
      <c r="B71" s="33" t="s">
        <v>6587</v>
      </c>
      <c r="D71" s="266" t="s">
        <v>6861</v>
      </c>
      <c r="E71" s="266" t="s">
        <v>6861</v>
      </c>
      <c r="F71" s="263">
        <f>ROUND(2.9*4.8,2)+2.499</f>
        <v>16.419</v>
      </c>
      <c r="G71" s="264" t="s">
        <v>21</v>
      </c>
      <c r="H71" s="263">
        <f t="shared" si="0"/>
        <v>16.419</v>
      </c>
      <c r="I71" s="312" t="str">
        <f t="shared" si="1"/>
        <v>m²</v>
      </c>
    </row>
    <row r="72" spans="1:10" s="33" customFormat="1" x14ac:dyDescent="0.25">
      <c r="B72" s="33" t="s">
        <v>6588</v>
      </c>
      <c r="D72" s="266">
        <v>2.9</v>
      </c>
      <c r="E72" s="266">
        <v>4.2</v>
      </c>
      <c r="F72" s="263">
        <f>ROUND(D72*E72,2)</f>
        <v>12.18</v>
      </c>
      <c r="G72" s="264" t="s">
        <v>21</v>
      </c>
      <c r="H72" s="263">
        <f t="shared" si="0"/>
        <v>12.18</v>
      </c>
      <c r="I72" s="312" t="str">
        <f t="shared" si="1"/>
        <v>m²</v>
      </c>
    </row>
    <row r="73" spans="1:10" s="33" customFormat="1" x14ac:dyDescent="0.25">
      <c r="B73" s="33" t="s">
        <v>6589</v>
      </c>
      <c r="D73" s="266" t="s">
        <v>6861</v>
      </c>
      <c r="E73" s="266" t="s">
        <v>6861</v>
      </c>
      <c r="F73" s="263">
        <f>(2.4*3.2)+0.6822</f>
        <v>8.3621999999999996</v>
      </c>
      <c r="G73" s="264" t="s">
        <v>21</v>
      </c>
      <c r="H73" s="263">
        <f t="shared" si="0"/>
        <v>8.3621999999999996</v>
      </c>
      <c r="I73" s="312" t="str">
        <f t="shared" si="1"/>
        <v>m²</v>
      </c>
    </row>
    <row r="74" spans="1:10" s="33" customFormat="1" x14ac:dyDescent="0.25">
      <c r="B74" s="33" t="s">
        <v>6590</v>
      </c>
      <c r="D74" s="266">
        <v>2.9</v>
      </c>
      <c r="E74" s="266">
        <v>3.91</v>
      </c>
      <c r="F74" s="263">
        <f>ROUND(D74*E74,2)</f>
        <v>11.34</v>
      </c>
      <c r="G74" s="264" t="s">
        <v>21</v>
      </c>
      <c r="H74" s="263">
        <f t="shared" si="0"/>
        <v>11.34</v>
      </c>
      <c r="I74" s="312" t="str">
        <f t="shared" si="1"/>
        <v>m²</v>
      </c>
    </row>
    <row r="75" spans="1:10" s="33" customFormat="1" x14ac:dyDescent="0.25">
      <c r="B75" s="33" t="s">
        <v>6591</v>
      </c>
      <c r="D75" s="266">
        <v>1.1499999999999999</v>
      </c>
      <c r="E75" s="266">
        <v>2.1</v>
      </c>
      <c r="F75" s="263">
        <f>ROUND(D75*E75,2)</f>
        <v>2.42</v>
      </c>
      <c r="G75" s="264" t="s">
        <v>21</v>
      </c>
      <c r="H75" s="263">
        <f t="shared" si="0"/>
        <v>2.42</v>
      </c>
      <c r="I75" s="312" t="str">
        <f t="shared" si="1"/>
        <v>m²</v>
      </c>
    </row>
    <row r="76" spans="1:10" s="33" customFormat="1" x14ac:dyDescent="0.25">
      <c r="B76" s="33" t="s">
        <v>6592</v>
      </c>
      <c r="D76" s="266">
        <v>1.76</v>
      </c>
      <c r="E76" s="266">
        <v>2.1</v>
      </c>
      <c r="F76" s="263">
        <f>ROUND(D76*E76,2)</f>
        <v>3.7</v>
      </c>
      <c r="G76" s="264" t="s">
        <v>21</v>
      </c>
      <c r="H76" s="263">
        <f t="shared" si="0"/>
        <v>3.7</v>
      </c>
      <c r="I76" s="312" t="str">
        <f t="shared" si="1"/>
        <v>m²</v>
      </c>
    </row>
    <row r="77" spans="1:10" s="33" customFormat="1" x14ac:dyDescent="0.25">
      <c r="B77" s="33" t="s">
        <v>6593</v>
      </c>
      <c r="D77" s="266" t="s">
        <v>6861</v>
      </c>
      <c r="E77" s="266" t="s">
        <v>6861</v>
      </c>
      <c r="F77" s="263">
        <f>ROUND(1.43*1.66,2)+0.4983</f>
        <v>2.8683000000000001</v>
      </c>
      <c r="G77" s="264" t="s">
        <v>21</v>
      </c>
      <c r="H77" s="263">
        <f t="shared" si="0"/>
        <v>2.8683000000000001</v>
      </c>
      <c r="I77" s="312" t="str">
        <f t="shared" si="1"/>
        <v>m²</v>
      </c>
    </row>
    <row r="78" spans="1:10" s="33" customFormat="1" ht="15.75" thickBot="1" x14ac:dyDescent="0.3">
      <c r="F78" s="264"/>
    </row>
    <row r="79" spans="1:10" s="39" customFormat="1" ht="15.75" thickBot="1" x14ac:dyDescent="0.3">
      <c r="A79" s="580" t="str">
        <f>PO!A25</f>
        <v>3.1.7</v>
      </c>
      <c r="B79" s="70" t="str">
        <f>VLOOKUP(A79,PO!$A$8:$K$410,4,FALSE)</f>
        <v xml:space="preserve">Remoção de trama metálica ou de madeira para forro, de forma manual, sem reaproveitamento. </v>
      </c>
      <c r="C79" s="51"/>
      <c r="D79" s="52"/>
      <c r="E79" s="51"/>
      <c r="F79" s="53"/>
      <c r="G79" s="54"/>
      <c r="H79" s="54"/>
      <c r="I79" s="54">
        <f>SUM(H82:H97)</f>
        <v>139.63909999999998</v>
      </c>
      <c r="J79" s="420" t="str">
        <f>VLOOKUP(A79,PO!$A$8:'PO'!$E$1247,5,FALSE)</f>
        <v>m²</v>
      </c>
    </row>
    <row r="80" spans="1:10" x14ac:dyDescent="0.25">
      <c r="A80" s="228"/>
      <c r="B80" s="229"/>
      <c r="C80" s="230"/>
      <c r="D80" s="231"/>
      <c r="E80" s="230"/>
      <c r="F80" s="222"/>
      <c r="G80" s="201"/>
      <c r="H80" s="232"/>
      <c r="I80" s="232"/>
      <c r="J80" s="232"/>
    </row>
    <row r="81" spans="2:9" x14ac:dyDescent="0.25">
      <c r="B81" s="163" t="s">
        <v>27</v>
      </c>
      <c r="D81" s="332" t="s">
        <v>6604</v>
      </c>
      <c r="E81" s="332" t="s">
        <v>6605</v>
      </c>
      <c r="F81" s="332" t="s">
        <v>6629</v>
      </c>
      <c r="G81" s="163"/>
      <c r="H81" s="163" t="s">
        <v>19</v>
      </c>
      <c r="I81" s="163" t="s">
        <v>20</v>
      </c>
    </row>
    <row r="82" spans="2:9" x14ac:dyDescent="0.25">
      <c r="B82" s="34" t="s">
        <v>6580</v>
      </c>
      <c r="D82" s="266">
        <v>1.28</v>
      </c>
      <c r="E82" s="266">
        <v>3.73</v>
      </c>
      <c r="F82" s="263">
        <f>D82*E82</f>
        <v>4.7744</v>
      </c>
      <c r="G82" s="201" t="s">
        <v>21</v>
      </c>
      <c r="H82" s="222">
        <f>F82</f>
        <v>4.7744</v>
      </c>
      <c r="I82" s="223" t="str">
        <f>$J$59</f>
        <v>m²</v>
      </c>
    </row>
    <row r="83" spans="2:9" x14ac:dyDescent="0.25">
      <c r="B83" s="34" t="s">
        <v>6581</v>
      </c>
      <c r="D83" s="266">
        <v>1.28</v>
      </c>
      <c r="E83" s="266">
        <v>3.73</v>
      </c>
      <c r="F83" s="263">
        <f t="shared" ref="F83:F85" si="2">D83*E83</f>
        <v>4.7744</v>
      </c>
      <c r="G83" s="201" t="s">
        <v>21</v>
      </c>
      <c r="H83" s="222">
        <f t="shared" ref="H83:H97" si="3">F83</f>
        <v>4.7744</v>
      </c>
      <c r="I83" s="223" t="str">
        <f t="shared" ref="I83:I97" si="4">$J$59</f>
        <v>m²</v>
      </c>
    </row>
    <row r="84" spans="2:9" x14ac:dyDescent="0.25">
      <c r="B84" s="34" t="s">
        <v>6582</v>
      </c>
      <c r="D84" s="266">
        <v>3.73</v>
      </c>
      <c r="E84" s="266">
        <v>2.75</v>
      </c>
      <c r="F84" s="263">
        <f t="shared" si="2"/>
        <v>10.2575</v>
      </c>
      <c r="G84" s="201" t="s">
        <v>21</v>
      </c>
      <c r="H84" s="222">
        <f t="shared" si="3"/>
        <v>10.2575</v>
      </c>
      <c r="I84" s="223" t="str">
        <f t="shared" si="4"/>
        <v>m²</v>
      </c>
    </row>
    <row r="85" spans="2:9" x14ac:dyDescent="0.25">
      <c r="B85" s="34" t="s">
        <v>6761</v>
      </c>
      <c r="D85" s="266">
        <v>4</v>
      </c>
      <c r="E85" s="266">
        <v>6.31</v>
      </c>
      <c r="F85" s="263">
        <f t="shared" si="2"/>
        <v>25.24</v>
      </c>
      <c r="G85" s="201" t="s">
        <v>21</v>
      </c>
      <c r="H85" s="222">
        <f t="shared" si="3"/>
        <v>25.24</v>
      </c>
      <c r="I85" s="223" t="str">
        <f t="shared" si="4"/>
        <v>m²</v>
      </c>
    </row>
    <row r="86" spans="2:9" x14ac:dyDescent="0.25">
      <c r="B86" s="34" t="s">
        <v>6583</v>
      </c>
      <c r="D86" s="266" t="s">
        <v>6861</v>
      </c>
      <c r="E86" s="266" t="s">
        <v>6861</v>
      </c>
      <c r="F86" s="263">
        <f>(2.39*3.3)+0.56</f>
        <v>8.4469999999999992</v>
      </c>
      <c r="G86" s="201" t="s">
        <v>21</v>
      </c>
      <c r="H86" s="222">
        <f t="shared" si="3"/>
        <v>8.4469999999999992</v>
      </c>
      <c r="I86" s="223" t="str">
        <f t="shared" si="4"/>
        <v>m²</v>
      </c>
    </row>
    <row r="87" spans="2:9" x14ac:dyDescent="0.25">
      <c r="B87" s="34" t="s">
        <v>6583</v>
      </c>
      <c r="D87" s="266" t="s">
        <v>6861</v>
      </c>
      <c r="E87" s="266" t="s">
        <v>6861</v>
      </c>
      <c r="F87" s="263">
        <f>(1.05*5.34)+0.87</f>
        <v>6.4770000000000003</v>
      </c>
      <c r="G87" s="201" t="s">
        <v>21</v>
      </c>
      <c r="H87" s="222">
        <f t="shared" si="3"/>
        <v>6.4770000000000003</v>
      </c>
      <c r="I87" s="223" t="str">
        <f t="shared" si="4"/>
        <v>m²</v>
      </c>
    </row>
    <row r="88" spans="2:9" x14ac:dyDescent="0.25">
      <c r="B88" s="34" t="s">
        <v>6584</v>
      </c>
      <c r="D88" s="266">
        <v>1.04</v>
      </c>
      <c r="E88" s="266">
        <v>3.2</v>
      </c>
      <c r="F88" s="263">
        <f>D88*E88</f>
        <v>3.3280000000000003</v>
      </c>
      <c r="G88" s="201" t="s">
        <v>21</v>
      </c>
      <c r="H88" s="222">
        <f t="shared" si="3"/>
        <v>3.3280000000000003</v>
      </c>
      <c r="I88" s="223" t="str">
        <f t="shared" si="4"/>
        <v>m²</v>
      </c>
    </row>
    <row r="89" spans="2:9" x14ac:dyDescent="0.25">
      <c r="B89" s="34" t="s">
        <v>6585</v>
      </c>
      <c r="D89" s="266">
        <v>2.75</v>
      </c>
      <c r="E89" s="266">
        <v>3.73</v>
      </c>
      <c r="F89" s="263">
        <f t="shared" ref="F89:F90" si="5">D89*E89</f>
        <v>10.2575</v>
      </c>
      <c r="G89" s="201" t="s">
        <v>21</v>
      </c>
      <c r="H89" s="222">
        <f t="shared" si="3"/>
        <v>10.2575</v>
      </c>
      <c r="I89" s="223" t="str">
        <f t="shared" si="4"/>
        <v>m²</v>
      </c>
    </row>
    <row r="90" spans="2:9" x14ac:dyDescent="0.25">
      <c r="B90" s="34" t="s">
        <v>6586</v>
      </c>
      <c r="D90" s="266">
        <v>2.75</v>
      </c>
      <c r="E90" s="266">
        <v>3.2</v>
      </c>
      <c r="F90" s="263">
        <f t="shared" si="5"/>
        <v>8.8000000000000007</v>
      </c>
      <c r="G90" s="201" t="s">
        <v>21</v>
      </c>
      <c r="H90" s="222">
        <f t="shared" si="3"/>
        <v>8.8000000000000007</v>
      </c>
      <c r="I90" s="223" t="str">
        <f t="shared" si="4"/>
        <v>m²</v>
      </c>
    </row>
    <row r="91" spans="2:9" x14ac:dyDescent="0.25">
      <c r="B91" s="34" t="s">
        <v>6587</v>
      </c>
      <c r="D91" s="266" t="s">
        <v>6861</v>
      </c>
      <c r="E91" s="266" t="s">
        <v>6861</v>
      </c>
      <c r="F91" s="263">
        <f>(2.9*4.8)+2.499</f>
        <v>16.419</v>
      </c>
      <c r="G91" s="201" t="s">
        <v>21</v>
      </c>
      <c r="H91" s="222">
        <f t="shared" si="3"/>
        <v>16.419</v>
      </c>
      <c r="I91" s="223" t="str">
        <f t="shared" si="4"/>
        <v>m²</v>
      </c>
    </row>
    <row r="92" spans="2:9" x14ac:dyDescent="0.25">
      <c r="B92" s="34" t="s">
        <v>6588</v>
      </c>
      <c r="D92" s="266">
        <v>2.9</v>
      </c>
      <c r="E92" s="266">
        <v>4.2</v>
      </c>
      <c r="F92" s="263">
        <f>D92*E92</f>
        <v>12.18</v>
      </c>
      <c r="G92" s="201" t="s">
        <v>21</v>
      </c>
      <c r="H92" s="222">
        <f t="shared" si="3"/>
        <v>12.18</v>
      </c>
      <c r="I92" s="223" t="str">
        <f t="shared" si="4"/>
        <v>m²</v>
      </c>
    </row>
    <row r="93" spans="2:9" x14ac:dyDescent="0.25">
      <c r="B93" s="34" t="s">
        <v>6589</v>
      </c>
      <c r="D93" s="266" t="s">
        <v>6861</v>
      </c>
      <c r="E93" s="266" t="s">
        <v>6861</v>
      </c>
      <c r="F93" s="263">
        <f>(2.4*3.2)+0.6822</f>
        <v>8.3621999999999996</v>
      </c>
      <c r="G93" s="201" t="s">
        <v>21</v>
      </c>
      <c r="H93" s="222">
        <f t="shared" si="3"/>
        <v>8.3621999999999996</v>
      </c>
      <c r="I93" s="223" t="str">
        <f t="shared" si="4"/>
        <v>m²</v>
      </c>
    </row>
    <row r="94" spans="2:9" x14ac:dyDescent="0.25">
      <c r="B94" s="34" t="s">
        <v>6590</v>
      </c>
      <c r="D94" s="266">
        <v>2.9</v>
      </c>
      <c r="E94" s="266">
        <v>3.91</v>
      </c>
      <c r="F94" s="263">
        <f>D94*E94</f>
        <v>11.339</v>
      </c>
      <c r="G94" s="201" t="s">
        <v>21</v>
      </c>
      <c r="H94" s="222">
        <f t="shared" si="3"/>
        <v>11.339</v>
      </c>
      <c r="I94" s="223" t="str">
        <f t="shared" si="4"/>
        <v>m²</v>
      </c>
    </row>
    <row r="95" spans="2:9" x14ac:dyDescent="0.25">
      <c r="B95" s="34" t="s">
        <v>6591</v>
      </c>
      <c r="D95" s="266">
        <v>1.1499999999999999</v>
      </c>
      <c r="E95" s="266">
        <v>2.1</v>
      </c>
      <c r="F95" s="263">
        <f t="shared" ref="F95:F96" si="6">D95*E95</f>
        <v>2.415</v>
      </c>
      <c r="G95" s="201" t="s">
        <v>21</v>
      </c>
      <c r="H95" s="222">
        <f t="shared" si="3"/>
        <v>2.415</v>
      </c>
      <c r="I95" s="223" t="str">
        <f t="shared" si="4"/>
        <v>m²</v>
      </c>
    </row>
    <row r="96" spans="2:9" x14ac:dyDescent="0.25">
      <c r="B96" s="34" t="s">
        <v>6592</v>
      </c>
      <c r="D96" s="266">
        <v>1.76</v>
      </c>
      <c r="E96" s="266">
        <v>2.1</v>
      </c>
      <c r="F96" s="263">
        <f t="shared" si="6"/>
        <v>3.6960000000000002</v>
      </c>
      <c r="G96" s="201" t="s">
        <v>21</v>
      </c>
      <c r="H96" s="222">
        <f t="shared" si="3"/>
        <v>3.6960000000000002</v>
      </c>
      <c r="I96" s="223" t="str">
        <f t="shared" si="4"/>
        <v>m²</v>
      </c>
    </row>
    <row r="97" spans="1:10" x14ac:dyDescent="0.25">
      <c r="B97" s="34" t="s">
        <v>6593</v>
      </c>
      <c r="D97" s="266" t="s">
        <v>6861</v>
      </c>
      <c r="E97" s="266" t="s">
        <v>6861</v>
      </c>
      <c r="F97" s="263">
        <f>(1.43*1.66)+0.4983</f>
        <v>2.8720999999999997</v>
      </c>
      <c r="G97" s="201" t="s">
        <v>21</v>
      </c>
      <c r="H97" s="222">
        <f t="shared" si="3"/>
        <v>2.8720999999999997</v>
      </c>
      <c r="I97" s="223" t="str">
        <f t="shared" si="4"/>
        <v>m²</v>
      </c>
    </row>
    <row r="98" spans="1:10" ht="15.75" thickBot="1" x14ac:dyDescent="0.3"/>
    <row r="99" spans="1:10" s="39" customFormat="1" ht="15.75" thickBot="1" x14ac:dyDescent="0.3">
      <c r="A99" s="580" t="str">
        <f>PO!A26</f>
        <v>3.1.8</v>
      </c>
      <c r="B99" s="70" t="str">
        <f>VLOOKUP(A99,PO!$A$8:$K$410,4,FALSE)</f>
        <v>Remoção de luminárias, de forma manual, sem reaproveitamento.</v>
      </c>
      <c r="C99" s="51"/>
      <c r="D99" s="52"/>
      <c r="E99" s="51"/>
      <c r="F99" s="53"/>
      <c r="G99" s="54"/>
      <c r="H99" s="54"/>
      <c r="I99" s="54">
        <f>SUM(H102:H116)</f>
        <v>25</v>
      </c>
      <c r="J99" s="420" t="str">
        <f>VLOOKUP(A99,PO!$A$8:'PO'!$E$1247,5,FALSE)</f>
        <v>unid</v>
      </c>
    </row>
    <row r="100" spans="1:10" x14ac:dyDescent="0.25">
      <c r="A100" s="228"/>
      <c r="B100" s="229"/>
      <c r="C100" s="230"/>
      <c r="D100" s="231"/>
      <c r="E100" s="230"/>
      <c r="F100" s="222"/>
      <c r="G100" s="201"/>
      <c r="H100" s="232"/>
      <c r="I100" s="232"/>
      <c r="J100" s="232"/>
    </row>
    <row r="101" spans="1:10" x14ac:dyDescent="0.25">
      <c r="B101" s="163" t="s">
        <v>27</v>
      </c>
      <c r="D101" s="163" t="s">
        <v>240</v>
      </c>
      <c r="E101" s="163"/>
      <c r="G101" s="163"/>
      <c r="H101" s="163" t="s">
        <v>19</v>
      </c>
      <c r="I101" s="163" t="s">
        <v>20</v>
      </c>
    </row>
    <row r="102" spans="1:10" x14ac:dyDescent="0.25">
      <c r="B102" s="34" t="s">
        <v>6580</v>
      </c>
      <c r="D102" s="241">
        <v>1</v>
      </c>
      <c r="E102" s="241"/>
      <c r="F102" s="222"/>
      <c r="G102" s="201" t="s">
        <v>21</v>
      </c>
      <c r="H102" s="222">
        <f>D102</f>
        <v>1</v>
      </c>
      <c r="I102" s="223" t="str">
        <f>$J$99</f>
        <v>unid</v>
      </c>
    </row>
    <row r="103" spans="1:10" x14ac:dyDescent="0.25">
      <c r="B103" s="34" t="s">
        <v>6581</v>
      </c>
      <c r="D103" s="201">
        <v>1</v>
      </c>
      <c r="G103" s="201" t="s">
        <v>21</v>
      </c>
      <c r="H103" s="222">
        <f t="shared" ref="H103:H116" si="7">D103</f>
        <v>1</v>
      </c>
      <c r="I103" s="223" t="str">
        <f t="shared" ref="I103:I116" si="8">$J$99</f>
        <v>unid</v>
      </c>
    </row>
    <row r="104" spans="1:10" x14ac:dyDescent="0.25">
      <c r="B104" s="34" t="s">
        <v>6582</v>
      </c>
      <c r="D104" s="201">
        <v>2</v>
      </c>
      <c r="G104" s="201" t="s">
        <v>21</v>
      </c>
      <c r="H104" s="222">
        <f t="shared" si="7"/>
        <v>2</v>
      </c>
      <c r="I104" s="223" t="str">
        <f t="shared" si="8"/>
        <v>unid</v>
      </c>
    </row>
    <row r="105" spans="1:10" x14ac:dyDescent="0.25">
      <c r="B105" s="34" t="s">
        <v>6761</v>
      </c>
      <c r="D105" s="201">
        <v>2</v>
      </c>
      <c r="G105" s="201" t="s">
        <v>21</v>
      </c>
      <c r="H105" s="222">
        <f t="shared" si="7"/>
        <v>2</v>
      </c>
      <c r="I105" s="223" t="str">
        <f t="shared" si="8"/>
        <v>unid</v>
      </c>
    </row>
    <row r="106" spans="1:10" x14ac:dyDescent="0.25">
      <c r="B106" s="34" t="s">
        <v>6583</v>
      </c>
      <c r="D106" s="201">
        <v>2</v>
      </c>
      <c r="G106" s="201" t="s">
        <v>21</v>
      </c>
      <c r="H106" s="222">
        <f>D106</f>
        <v>2</v>
      </c>
      <c r="I106" s="223" t="str">
        <f t="shared" si="8"/>
        <v>unid</v>
      </c>
    </row>
    <row r="107" spans="1:10" x14ac:dyDescent="0.25">
      <c r="B107" s="34" t="s">
        <v>6584</v>
      </c>
      <c r="D107" s="201">
        <v>2</v>
      </c>
      <c r="G107" s="201" t="s">
        <v>21</v>
      </c>
      <c r="H107" s="222">
        <f t="shared" si="7"/>
        <v>2</v>
      </c>
      <c r="I107" s="223" t="str">
        <f t="shared" si="8"/>
        <v>unid</v>
      </c>
    </row>
    <row r="108" spans="1:10" x14ac:dyDescent="0.25">
      <c r="B108" s="34" t="s">
        <v>6585</v>
      </c>
      <c r="D108" s="201">
        <v>2</v>
      </c>
      <c r="G108" s="201" t="s">
        <v>21</v>
      </c>
      <c r="H108" s="222">
        <f t="shared" si="7"/>
        <v>2</v>
      </c>
      <c r="I108" s="223" t="str">
        <f t="shared" si="8"/>
        <v>unid</v>
      </c>
    </row>
    <row r="109" spans="1:10" x14ac:dyDescent="0.25">
      <c r="B109" s="34" t="s">
        <v>6586</v>
      </c>
      <c r="D109" s="201">
        <v>2</v>
      </c>
      <c r="G109" s="201" t="s">
        <v>21</v>
      </c>
      <c r="H109" s="222">
        <f t="shared" si="7"/>
        <v>2</v>
      </c>
      <c r="I109" s="223" t="str">
        <f t="shared" si="8"/>
        <v>unid</v>
      </c>
    </row>
    <row r="110" spans="1:10" x14ac:dyDescent="0.25">
      <c r="B110" s="34" t="s">
        <v>6587</v>
      </c>
      <c r="D110" s="201">
        <v>2</v>
      </c>
      <c r="G110" s="201" t="s">
        <v>21</v>
      </c>
      <c r="H110" s="222">
        <f t="shared" si="7"/>
        <v>2</v>
      </c>
      <c r="I110" s="223" t="str">
        <f t="shared" si="8"/>
        <v>unid</v>
      </c>
    </row>
    <row r="111" spans="1:10" x14ac:dyDescent="0.25">
      <c r="B111" s="34" t="s">
        <v>6588</v>
      </c>
      <c r="D111" s="201">
        <v>2</v>
      </c>
      <c r="G111" s="201" t="s">
        <v>21</v>
      </c>
      <c r="H111" s="222">
        <f t="shared" si="7"/>
        <v>2</v>
      </c>
      <c r="I111" s="223" t="str">
        <f t="shared" si="8"/>
        <v>unid</v>
      </c>
    </row>
    <row r="112" spans="1:10" x14ac:dyDescent="0.25">
      <c r="B112" s="34" t="s">
        <v>6589</v>
      </c>
      <c r="D112" s="201">
        <v>2</v>
      </c>
      <c r="G112" s="201" t="s">
        <v>21</v>
      </c>
      <c r="H112" s="222">
        <f t="shared" si="7"/>
        <v>2</v>
      </c>
      <c r="I112" s="223" t="str">
        <f t="shared" si="8"/>
        <v>unid</v>
      </c>
    </row>
    <row r="113" spans="1:10" x14ac:dyDescent="0.25">
      <c r="B113" s="34" t="s">
        <v>6590</v>
      </c>
      <c r="D113" s="201">
        <v>2</v>
      </c>
      <c r="G113" s="201" t="s">
        <v>21</v>
      </c>
      <c r="H113" s="222">
        <f t="shared" si="7"/>
        <v>2</v>
      </c>
      <c r="I113" s="223" t="str">
        <f t="shared" si="8"/>
        <v>unid</v>
      </c>
    </row>
    <row r="114" spans="1:10" x14ac:dyDescent="0.25">
      <c r="B114" s="34" t="s">
        <v>6591</v>
      </c>
      <c r="D114" s="201">
        <v>1</v>
      </c>
      <c r="G114" s="201" t="s">
        <v>21</v>
      </c>
      <c r="H114" s="222">
        <f t="shared" si="7"/>
        <v>1</v>
      </c>
      <c r="I114" s="223" t="str">
        <f t="shared" si="8"/>
        <v>unid</v>
      </c>
    </row>
    <row r="115" spans="1:10" x14ac:dyDescent="0.25">
      <c r="B115" s="34" t="s">
        <v>6592</v>
      </c>
      <c r="D115" s="201">
        <v>1</v>
      </c>
      <c r="G115" s="201" t="s">
        <v>21</v>
      </c>
      <c r="H115" s="222">
        <f t="shared" si="7"/>
        <v>1</v>
      </c>
      <c r="I115" s="223" t="str">
        <f t="shared" si="8"/>
        <v>unid</v>
      </c>
    </row>
    <row r="116" spans="1:10" x14ac:dyDescent="0.25">
      <c r="B116" s="34" t="s">
        <v>6593</v>
      </c>
      <c r="D116" s="201">
        <v>1</v>
      </c>
      <c r="G116" s="201" t="s">
        <v>21</v>
      </c>
      <c r="H116" s="222">
        <f t="shared" si="7"/>
        <v>1</v>
      </c>
      <c r="I116" s="223" t="str">
        <f t="shared" si="8"/>
        <v>unid</v>
      </c>
    </row>
    <row r="117" spans="1:10" ht="15.75" thickBot="1" x14ac:dyDescent="0.3"/>
    <row r="118" spans="1:10" s="39" customFormat="1" ht="15.75" thickBot="1" x14ac:dyDescent="0.3">
      <c r="A118" s="580" t="str">
        <f>PO!A27</f>
        <v>3.1.9</v>
      </c>
      <c r="B118" s="70" t="str">
        <f>VLOOKUP(A118,PO!$A$8:$K$410,4,FALSE)</f>
        <v xml:space="preserve">Remoção de interruptores/tomadas elétricas, de forma manual, sem reaproveitamento. </v>
      </c>
      <c r="C118" s="51"/>
      <c r="D118" s="52"/>
      <c r="E118" s="51"/>
      <c r="F118" s="53"/>
      <c r="G118" s="54"/>
      <c r="H118" s="54"/>
      <c r="I118" s="54">
        <f>SUM(H121:H135)</f>
        <v>58</v>
      </c>
      <c r="J118" s="420" t="str">
        <f>VLOOKUP(A118,PO!$A$8:'PO'!$E$1247,5,FALSE)</f>
        <v>unid</v>
      </c>
    </row>
    <row r="119" spans="1:10" x14ac:dyDescent="0.25">
      <c r="A119" s="228"/>
      <c r="B119" s="229"/>
      <c r="C119" s="230"/>
      <c r="D119" s="231"/>
      <c r="E119" s="230"/>
      <c r="F119" s="222"/>
      <c r="G119" s="201"/>
      <c r="H119" s="232"/>
      <c r="I119" s="232"/>
      <c r="J119" s="232"/>
    </row>
    <row r="120" spans="1:10" s="39" customFormat="1" ht="28.5" x14ac:dyDescent="0.25">
      <c r="B120" s="234" t="s">
        <v>27</v>
      </c>
      <c r="D120" s="255" t="s">
        <v>6594</v>
      </c>
      <c r="E120" s="234" t="s">
        <v>6595</v>
      </c>
      <c r="G120" s="234"/>
      <c r="H120" s="234" t="s">
        <v>19</v>
      </c>
      <c r="I120" s="234" t="s">
        <v>20</v>
      </c>
    </row>
    <row r="121" spans="1:10" x14ac:dyDescent="0.25">
      <c r="B121" s="34" t="s">
        <v>6580</v>
      </c>
      <c r="D121" s="239">
        <v>1</v>
      </c>
      <c r="E121" s="233">
        <v>1</v>
      </c>
      <c r="G121" s="201" t="s">
        <v>21</v>
      </c>
      <c r="H121" s="222">
        <f t="shared" ref="H121:H135" si="9">D121+E121</f>
        <v>2</v>
      </c>
      <c r="I121" s="223" t="str">
        <f>$J$118</f>
        <v>unid</v>
      </c>
    </row>
    <row r="122" spans="1:10" x14ac:dyDescent="0.25">
      <c r="B122" s="34" t="s">
        <v>6581</v>
      </c>
      <c r="D122" s="233">
        <v>1</v>
      </c>
      <c r="E122" s="233">
        <v>1</v>
      </c>
      <c r="G122" s="201" t="s">
        <v>21</v>
      </c>
      <c r="H122" s="222">
        <f t="shared" si="9"/>
        <v>2</v>
      </c>
      <c r="I122" s="223" t="str">
        <f t="shared" ref="I122:I135" si="10">$J$118</f>
        <v>unid</v>
      </c>
    </row>
    <row r="123" spans="1:10" x14ac:dyDescent="0.25">
      <c r="B123" s="34" t="s">
        <v>6582</v>
      </c>
      <c r="D123" s="233">
        <v>1</v>
      </c>
      <c r="E123" s="233">
        <f>ROUNDUP(($H$84/3.5),0)</f>
        <v>3</v>
      </c>
      <c r="G123" s="201" t="s">
        <v>21</v>
      </c>
      <c r="H123" s="222">
        <f t="shared" si="9"/>
        <v>4</v>
      </c>
      <c r="I123" s="223" t="str">
        <f t="shared" si="10"/>
        <v>unid</v>
      </c>
    </row>
    <row r="124" spans="1:10" x14ac:dyDescent="0.25">
      <c r="B124" s="34" t="s">
        <v>6761</v>
      </c>
      <c r="D124" s="233">
        <v>1</v>
      </c>
      <c r="E124" s="233">
        <f>ROUNDUP(($H$85/3.5),0)</f>
        <v>8</v>
      </c>
      <c r="G124" s="201" t="s">
        <v>21</v>
      </c>
      <c r="H124" s="222">
        <f t="shared" si="9"/>
        <v>9</v>
      </c>
      <c r="I124" s="223" t="str">
        <f t="shared" si="10"/>
        <v>unid</v>
      </c>
    </row>
    <row r="125" spans="1:10" x14ac:dyDescent="0.25">
      <c r="B125" s="34" t="s">
        <v>6583</v>
      </c>
      <c r="D125" s="233">
        <v>1</v>
      </c>
      <c r="E125" s="233">
        <f>ROUNDUP(($H$86/3.5),0)</f>
        <v>3</v>
      </c>
      <c r="G125" s="201" t="s">
        <v>21</v>
      </c>
      <c r="H125" s="222">
        <f t="shared" si="9"/>
        <v>4</v>
      </c>
      <c r="I125" s="223" t="str">
        <f t="shared" si="10"/>
        <v>unid</v>
      </c>
    </row>
    <row r="126" spans="1:10" x14ac:dyDescent="0.25">
      <c r="B126" s="34" t="s">
        <v>6584</v>
      </c>
      <c r="D126" s="233">
        <v>1</v>
      </c>
      <c r="E126" s="233">
        <f>ROUNDUP(($H$88/3.5),0)</f>
        <v>1</v>
      </c>
      <c r="G126" s="201" t="s">
        <v>21</v>
      </c>
      <c r="H126" s="222">
        <f t="shared" si="9"/>
        <v>2</v>
      </c>
      <c r="I126" s="223" t="str">
        <f t="shared" si="10"/>
        <v>unid</v>
      </c>
    </row>
    <row r="127" spans="1:10" x14ac:dyDescent="0.25">
      <c r="B127" s="34" t="s">
        <v>6585</v>
      </c>
      <c r="D127" s="233">
        <v>1</v>
      </c>
      <c r="E127" s="233">
        <f>ROUNDUP(($H$89/3.5),0)</f>
        <v>3</v>
      </c>
      <c r="G127" s="201" t="s">
        <v>21</v>
      </c>
      <c r="H127" s="222">
        <f t="shared" si="9"/>
        <v>4</v>
      </c>
      <c r="I127" s="223" t="str">
        <f t="shared" si="10"/>
        <v>unid</v>
      </c>
    </row>
    <row r="128" spans="1:10" x14ac:dyDescent="0.25">
      <c r="B128" s="34" t="s">
        <v>6586</v>
      </c>
      <c r="D128" s="233">
        <v>1</v>
      </c>
      <c r="E128" s="233">
        <f>ROUNDUP(($H$90/3.5),0)</f>
        <v>3</v>
      </c>
      <c r="G128" s="201" t="s">
        <v>21</v>
      </c>
      <c r="H128" s="222">
        <f t="shared" si="9"/>
        <v>4</v>
      </c>
      <c r="I128" s="223" t="str">
        <f t="shared" si="10"/>
        <v>unid</v>
      </c>
    </row>
    <row r="129" spans="1:10" x14ac:dyDescent="0.25">
      <c r="B129" s="34" t="s">
        <v>6587</v>
      </c>
      <c r="D129" s="233">
        <v>1</v>
      </c>
      <c r="E129" s="233">
        <f>ROUNDUP(($H$91/3.5),0)</f>
        <v>5</v>
      </c>
      <c r="G129" s="201" t="s">
        <v>21</v>
      </c>
      <c r="H129" s="222">
        <f t="shared" si="9"/>
        <v>6</v>
      </c>
      <c r="I129" s="223" t="str">
        <f t="shared" si="10"/>
        <v>unid</v>
      </c>
    </row>
    <row r="130" spans="1:10" x14ac:dyDescent="0.25">
      <c r="B130" s="34" t="s">
        <v>6588</v>
      </c>
      <c r="D130" s="233">
        <v>1</v>
      </c>
      <c r="E130" s="233">
        <f>ROUNDUP(($H$92/3.5),0)</f>
        <v>4</v>
      </c>
      <c r="G130" s="201" t="s">
        <v>21</v>
      </c>
      <c r="H130" s="222">
        <f t="shared" si="9"/>
        <v>5</v>
      </c>
      <c r="I130" s="223" t="str">
        <f t="shared" si="10"/>
        <v>unid</v>
      </c>
    </row>
    <row r="131" spans="1:10" x14ac:dyDescent="0.25">
      <c r="B131" s="34" t="s">
        <v>6589</v>
      </c>
      <c r="D131" s="233">
        <v>1</v>
      </c>
      <c r="E131" s="233">
        <f>ROUNDUP(($H$93/3.5),0)</f>
        <v>3</v>
      </c>
      <c r="G131" s="201" t="s">
        <v>21</v>
      </c>
      <c r="H131" s="222">
        <f t="shared" si="9"/>
        <v>4</v>
      </c>
      <c r="I131" s="223" t="str">
        <f t="shared" si="10"/>
        <v>unid</v>
      </c>
    </row>
    <row r="132" spans="1:10" x14ac:dyDescent="0.25">
      <c r="B132" s="34" t="s">
        <v>6590</v>
      </c>
      <c r="D132" s="233">
        <v>1</v>
      </c>
      <c r="E132" s="233">
        <f>ROUNDUP(($H$94/3.5),0)</f>
        <v>4</v>
      </c>
      <c r="G132" s="201" t="s">
        <v>21</v>
      </c>
      <c r="H132" s="222">
        <f t="shared" si="9"/>
        <v>5</v>
      </c>
      <c r="I132" s="223" t="str">
        <f t="shared" si="10"/>
        <v>unid</v>
      </c>
    </row>
    <row r="133" spans="1:10" x14ac:dyDescent="0.25">
      <c r="B133" s="34" t="s">
        <v>6591</v>
      </c>
      <c r="D133" s="233">
        <v>1</v>
      </c>
      <c r="E133" s="233">
        <f>ROUNDUP(($H$95/3.5),0)</f>
        <v>1</v>
      </c>
      <c r="G133" s="201" t="s">
        <v>21</v>
      </c>
      <c r="H133" s="222">
        <f t="shared" si="9"/>
        <v>2</v>
      </c>
      <c r="I133" s="223" t="str">
        <f t="shared" si="10"/>
        <v>unid</v>
      </c>
    </row>
    <row r="134" spans="1:10" x14ac:dyDescent="0.25">
      <c r="B134" s="34" t="s">
        <v>6592</v>
      </c>
      <c r="D134" s="233">
        <v>1</v>
      </c>
      <c r="E134" s="233">
        <f>ROUNDUP(($H$96/3.5),0)</f>
        <v>2</v>
      </c>
      <c r="G134" s="201" t="s">
        <v>21</v>
      </c>
      <c r="H134" s="222">
        <f t="shared" si="9"/>
        <v>3</v>
      </c>
      <c r="I134" s="223" t="str">
        <f t="shared" si="10"/>
        <v>unid</v>
      </c>
    </row>
    <row r="135" spans="1:10" x14ac:dyDescent="0.25">
      <c r="B135" s="34" t="s">
        <v>6593</v>
      </c>
      <c r="D135" s="233">
        <v>1</v>
      </c>
      <c r="E135" s="233">
        <f>ROUNDUP(($H$97/3.5),0)</f>
        <v>1</v>
      </c>
      <c r="G135" s="201" t="s">
        <v>21</v>
      </c>
      <c r="H135" s="222">
        <f t="shared" si="9"/>
        <v>2</v>
      </c>
      <c r="I135" s="223" t="str">
        <f t="shared" si="10"/>
        <v>unid</v>
      </c>
    </row>
    <row r="136" spans="1:10" ht="15.75" thickBot="1" x14ac:dyDescent="0.3">
      <c r="D136" s="201"/>
      <c r="G136" s="201"/>
      <c r="H136" s="222"/>
      <c r="I136" s="223"/>
    </row>
    <row r="137" spans="1:10" s="39" customFormat="1" ht="15.75" thickBot="1" x14ac:dyDescent="0.3">
      <c r="A137" s="580" t="str">
        <f>PO!A28</f>
        <v>3.1.10</v>
      </c>
      <c r="B137" s="70" t="str">
        <f>VLOOKUP(A137,PO!$A$8:$K$410,4,FALSE)</f>
        <v>Remoção de cabos elétricos, de forma manual, sem reaproveitamento.</v>
      </c>
      <c r="C137" s="51"/>
      <c r="D137" s="52"/>
      <c r="E137" s="51"/>
      <c r="F137" s="53"/>
      <c r="G137" s="54"/>
      <c r="H137" s="54"/>
      <c r="I137" s="54">
        <f>SUM(H140:H154)</f>
        <v>856.80000000000007</v>
      </c>
      <c r="J137" s="420" t="str">
        <f>VLOOKUP(A137,PO!$A$8:'PO'!$E$1247,5,FALSE)</f>
        <v>m</v>
      </c>
    </row>
    <row r="138" spans="1:10" x14ac:dyDescent="0.25">
      <c r="A138" s="228"/>
      <c r="B138" s="229"/>
      <c r="C138" s="230"/>
      <c r="D138" s="231"/>
      <c r="E138" s="230"/>
      <c r="F138" s="222"/>
      <c r="G138" s="201"/>
      <c r="H138" s="232"/>
      <c r="I138" s="232"/>
      <c r="J138" s="232"/>
    </row>
    <row r="139" spans="1:10" s="39" customFormat="1" ht="28.5" x14ac:dyDescent="0.25">
      <c r="B139" s="234" t="s">
        <v>27</v>
      </c>
      <c r="C139" s="255" t="s">
        <v>6596</v>
      </c>
      <c r="D139" s="234" t="s">
        <v>6606</v>
      </c>
      <c r="E139" s="234" t="s">
        <v>6595</v>
      </c>
      <c r="F139" s="234" t="s">
        <v>6606</v>
      </c>
      <c r="G139" s="234"/>
      <c r="H139" s="234" t="s">
        <v>19</v>
      </c>
      <c r="I139" s="234" t="s">
        <v>20</v>
      </c>
    </row>
    <row r="140" spans="1:10" x14ac:dyDescent="0.25">
      <c r="B140" s="34" t="s">
        <v>6580</v>
      </c>
      <c r="C140" s="241">
        <f>$D$102</f>
        <v>1</v>
      </c>
      <c r="D140" s="201">
        <f>12.6*C140</f>
        <v>12.6</v>
      </c>
      <c r="E140" s="233">
        <f>$E$121</f>
        <v>1</v>
      </c>
      <c r="F140" s="241">
        <f>12.6*E140</f>
        <v>12.6</v>
      </c>
      <c r="G140" s="201" t="s">
        <v>21</v>
      </c>
      <c r="H140" s="222">
        <f>D140+F140</f>
        <v>25.2</v>
      </c>
      <c r="I140" s="223" t="str">
        <f>$J$137</f>
        <v>m</v>
      </c>
    </row>
    <row r="141" spans="1:10" x14ac:dyDescent="0.25">
      <c r="B141" s="34" t="s">
        <v>6581</v>
      </c>
      <c r="C141" s="241">
        <f>$D$103</f>
        <v>1</v>
      </c>
      <c r="D141" s="201">
        <f t="shared" ref="D141:D143" si="11">12.6*C141</f>
        <v>12.6</v>
      </c>
      <c r="E141" s="233">
        <f>$E$122</f>
        <v>1</v>
      </c>
      <c r="F141" s="241">
        <f t="shared" ref="F141:F154" si="12">12.6*E141</f>
        <v>12.6</v>
      </c>
      <c r="G141" s="201" t="s">
        <v>21</v>
      </c>
      <c r="H141" s="222">
        <f t="shared" ref="H141:H154" si="13">D141+F141</f>
        <v>25.2</v>
      </c>
      <c r="I141" s="223" t="str">
        <f t="shared" ref="I141:I154" si="14">$J$137</f>
        <v>m</v>
      </c>
    </row>
    <row r="142" spans="1:10" x14ac:dyDescent="0.25">
      <c r="B142" s="34" t="s">
        <v>6582</v>
      </c>
      <c r="C142" s="241">
        <f>$D$104</f>
        <v>2</v>
      </c>
      <c r="D142" s="201">
        <f t="shared" si="11"/>
        <v>25.2</v>
      </c>
      <c r="E142" s="233">
        <f>$E$123</f>
        <v>3</v>
      </c>
      <c r="F142" s="241">
        <f t="shared" si="12"/>
        <v>37.799999999999997</v>
      </c>
      <c r="G142" s="201" t="s">
        <v>21</v>
      </c>
      <c r="H142" s="222">
        <f t="shared" si="13"/>
        <v>63</v>
      </c>
      <c r="I142" s="223" t="str">
        <f t="shared" si="14"/>
        <v>m</v>
      </c>
    </row>
    <row r="143" spans="1:10" x14ac:dyDescent="0.25">
      <c r="B143" s="34" t="s">
        <v>6761</v>
      </c>
      <c r="C143" s="241">
        <f>$D$105</f>
        <v>2</v>
      </c>
      <c r="D143" s="201">
        <f t="shared" si="11"/>
        <v>25.2</v>
      </c>
      <c r="E143" s="233">
        <f>$E$124</f>
        <v>8</v>
      </c>
      <c r="F143" s="241">
        <f t="shared" si="12"/>
        <v>100.8</v>
      </c>
      <c r="G143" s="201" t="s">
        <v>21</v>
      </c>
      <c r="H143" s="222">
        <f t="shared" si="13"/>
        <v>126</v>
      </c>
      <c r="I143" s="223" t="str">
        <f t="shared" si="14"/>
        <v>m</v>
      </c>
    </row>
    <row r="144" spans="1:10" x14ac:dyDescent="0.25">
      <c r="B144" s="34" t="s">
        <v>6583</v>
      </c>
      <c r="C144" s="241">
        <f>$D$106</f>
        <v>2</v>
      </c>
      <c r="D144" s="201">
        <f t="shared" ref="D144:D154" si="15">12.6*C144</f>
        <v>25.2</v>
      </c>
      <c r="E144" s="233">
        <f>$E$125</f>
        <v>3</v>
      </c>
      <c r="F144" s="241">
        <f t="shared" si="12"/>
        <v>37.799999999999997</v>
      </c>
      <c r="G144" s="201" t="s">
        <v>21</v>
      </c>
      <c r="H144" s="222">
        <f t="shared" si="13"/>
        <v>63</v>
      </c>
      <c r="I144" s="223" t="str">
        <f t="shared" si="14"/>
        <v>m</v>
      </c>
    </row>
    <row r="145" spans="1:16" x14ac:dyDescent="0.25">
      <c r="B145" s="34" t="s">
        <v>6584</v>
      </c>
      <c r="C145" s="241">
        <f>$D$107</f>
        <v>2</v>
      </c>
      <c r="D145" s="201">
        <f t="shared" si="15"/>
        <v>25.2</v>
      </c>
      <c r="E145" s="233">
        <f>$E$126</f>
        <v>1</v>
      </c>
      <c r="F145" s="241">
        <f t="shared" si="12"/>
        <v>12.6</v>
      </c>
      <c r="G145" s="201" t="s">
        <v>21</v>
      </c>
      <c r="H145" s="222">
        <f t="shared" si="13"/>
        <v>37.799999999999997</v>
      </c>
      <c r="I145" s="223" t="str">
        <f t="shared" si="14"/>
        <v>m</v>
      </c>
    </row>
    <row r="146" spans="1:16" x14ac:dyDescent="0.25">
      <c r="B146" s="34" t="s">
        <v>6585</v>
      </c>
      <c r="C146" s="241">
        <f>$D$108</f>
        <v>2</v>
      </c>
      <c r="D146" s="201">
        <f t="shared" si="15"/>
        <v>25.2</v>
      </c>
      <c r="E146" s="233">
        <f>$E$127</f>
        <v>3</v>
      </c>
      <c r="F146" s="241">
        <f t="shared" si="12"/>
        <v>37.799999999999997</v>
      </c>
      <c r="G146" s="201" t="s">
        <v>21</v>
      </c>
      <c r="H146" s="222">
        <f t="shared" si="13"/>
        <v>63</v>
      </c>
      <c r="I146" s="223" t="str">
        <f t="shared" si="14"/>
        <v>m</v>
      </c>
    </row>
    <row r="147" spans="1:16" x14ac:dyDescent="0.25">
      <c r="B147" s="34" t="s">
        <v>6586</v>
      </c>
      <c r="C147" s="241">
        <f>$D$109</f>
        <v>2</v>
      </c>
      <c r="D147" s="201">
        <f t="shared" si="15"/>
        <v>25.2</v>
      </c>
      <c r="E147" s="233">
        <f>$E$128</f>
        <v>3</v>
      </c>
      <c r="F147" s="241">
        <f t="shared" si="12"/>
        <v>37.799999999999997</v>
      </c>
      <c r="G147" s="201" t="s">
        <v>21</v>
      </c>
      <c r="H147" s="222">
        <f t="shared" si="13"/>
        <v>63</v>
      </c>
      <c r="I147" s="223" t="str">
        <f t="shared" si="14"/>
        <v>m</v>
      </c>
    </row>
    <row r="148" spans="1:16" x14ac:dyDescent="0.25">
      <c r="B148" s="34" t="s">
        <v>6587</v>
      </c>
      <c r="C148" s="241">
        <f>$D$110</f>
        <v>2</v>
      </c>
      <c r="D148" s="201">
        <f t="shared" si="15"/>
        <v>25.2</v>
      </c>
      <c r="E148" s="233">
        <f>$E$129</f>
        <v>5</v>
      </c>
      <c r="F148" s="241">
        <f t="shared" si="12"/>
        <v>63</v>
      </c>
      <c r="G148" s="201" t="s">
        <v>21</v>
      </c>
      <c r="H148" s="222">
        <f t="shared" si="13"/>
        <v>88.2</v>
      </c>
      <c r="I148" s="223" t="str">
        <f t="shared" si="14"/>
        <v>m</v>
      </c>
    </row>
    <row r="149" spans="1:16" x14ac:dyDescent="0.25">
      <c r="B149" s="34" t="s">
        <v>6588</v>
      </c>
      <c r="C149" s="241">
        <f>$D$111</f>
        <v>2</v>
      </c>
      <c r="D149" s="201">
        <f t="shared" si="15"/>
        <v>25.2</v>
      </c>
      <c r="E149" s="233">
        <f>$E$130</f>
        <v>4</v>
      </c>
      <c r="F149" s="241">
        <f t="shared" si="12"/>
        <v>50.4</v>
      </c>
      <c r="G149" s="201" t="s">
        <v>21</v>
      </c>
      <c r="H149" s="222">
        <f t="shared" si="13"/>
        <v>75.599999999999994</v>
      </c>
      <c r="I149" s="223" t="str">
        <f t="shared" si="14"/>
        <v>m</v>
      </c>
    </row>
    <row r="150" spans="1:16" x14ac:dyDescent="0.25">
      <c r="B150" s="34" t="s">
        <v>6589</v>
      </c>
      <c r="C150" s="241">
        <f>$D$112</f>
        <v>2</v>
      </c>
      <c r="D150" s="201">
        <f t="shared" si="15"/>
        <v>25.2</v>
      </c>
      <c r="E150" s="233">
        <f>$E$131</f>
        <v>3</v>
      </c>
      <c r="F150" s="241">
        <f t="shared" si="12"/>
        <v>37.799999999999997</v>
      </c>
      <c r="G150" s="201" t="s">
        <v>21</v>
      </c>
      <c r="H150" s="222">
        <f t="shared" si="13"/>
        <v>63</v>
      </c>
      <c r="I150" s="223" t="str">
        <f t="shared" si="14"/>
        <v>m</v>
      </c>
    </row>
    <row r="151" spans="1:16" x14ac:dyDescent="0.25">
      <c r="B151" s="34" t="s">
        <v>6590</v>
      </c>
      <c r="C151" s="241">
        <f>$D$113</f>
        <v>2</v>
      </c>
      <c r="D151" s="201">
        <f t="shared" si="15"/>
        <v>25.2</v>
      </c>
      <c r="E151" s="233">
        <f>$E$132</f>
        <v>4</v>
      </c>
      <c r="F151" s="241">
        <f t="shared" si="12"/>
        <v>50.4</v>
      </c>
      <c r="G151" s="201" t="s">
        <v>21</v>
      </c>
      <c r="H151" s="222">
        <f t="shared" si="13"/>
        <v>75.599999999999994</v>
      </c>
      <c r="I151" s="223" t="str">
        <f t="shared" si="14"/>
        <v>m</v>
      </c>
    </row>
    <row r="152" spans="1:16" x14ac:dyDescent="0.25">
      <c r="B152" s="34" t="s">
        <v>6591</v>
      </c>
      <c r="C152" s="241">
        <f>$D$114</f>
        <v>1</v>
      </c>
      <c r="D152" s="201">
        <f t="shared" si="15"/>
        <v>12.6</v>
      </c>
      <c r="E152" s="233">
        <f>$E$133</f>
        <v>1</v>
      </c>
      <c r="F152" s="241">
        <f t="shared" si="12"/>
        <v>12.6</v>
      </c>
      <c r="G152" s="201" t="s">
        <v>21</v>
      </c>
      <c r="H152" s="222">
        <f t="shared" si="13"/>
        <v>25.2</v>
      </c>
      <c r="I152" s="223" t="str">
        <f t="shared" si="14"/>
        <v>m</v>
      </c>
    </row>
    <row r="153" spans="1:16" x14ac:dyDescent="0.25">
      <c r="B153" s="34" t="s">
        <v>6592</v>
      </c>
      <c r="C153" s="241">
        <f>$D$115</f>
        <v>1</v>
      </c>
      <c r="D153" s="201">
        <f t="shared" si="15"/>
        <v>12.6</v>
      </c>
      <c r="E153" s="233">
        <f>$E$134</f>
        <v>2</v>
      </c>
      <c r="F153" s="241">
        <f t="shared" si="12"/>
        <v>25.2</v>
      </c>
      <c r="G153" s="201" t="s">
        <v>21</v>
      </c>
      <c r="H153" s="222">
        <f t="shared" si="13"/>
        <v>37.799999999999997</v>
      </c>
      <c r="I153" s="223" t="str">
        <f t="shared" si="14"/>
        <v>m</v>
      </c>
    </row>
    <row r="154" spans="1:16" x14ac:dyDescent="0.25">
      <c r="B154" s="34" t="s">
        <v>6593</v>
      </c>
      <c r="C154" s="241">
        <f>$D$116</f>
        <v>1</v>
      </c>
      <c r="D154" s="201">
        <f t="shared" si="15"/>
        <v>12.6</v>
      </c>
      <c r="E154" s="233">
        <f>$E$135</f>
        <v>1</v>
      </c>
      <c r="F154" s="241">
        <f t="shared" si="12"/>
        <v>12.6</v>
      </c>
      <c r="G154" s="201" t="s">
        <v>21</v>
      </c>
      <c r="H154" s="222">
        <f t="shared" si="13"/>
        <v>25.2</v>
      </c>
      <c r="I154" s="223" t="str">
        <f t="shared" si="14"/>
        <v>m</v>
      </c>
    </row>
    <row r="155" spans="1:16" ht="15.75" thickBot="1" x14ac:dyDescent="0.3"/>
    <row r="156" spans="1:16" s="39" customFormat="1" ht="15.75" thickBot="1" x14ac:dyDescent="0.3">
      <c r="A156" s="580" t="str">
        <f>PO!A29</f>
        <v>3.1.11</v>
      </c>
      <c r="B156" s="70" t="str">
        <f>VLOOKUP(A156,PO!$A$8:$K$410,4,FALSE)</f>
        <v>Demolição de revestimento cerâmico, de forma manual, sem reaproveitamento.</v>
      </c>
      <c r="C156" s="51"/>
      <c r="D156" s="52"/>
      <c r="E156" s="51"/>
      <c r="F156" s="53"/>
      <c r="G156" s="54"/>
      <c r="H156" s="54"/>
      <c r="I156" s="54">
        <f>H159</f>
        <v>1.6</v>
      </c>
      <c r="J156" s="420" t="str">
        <f>VLOOKUP(A156,PO!$A$8:'PO'!$E$1247,5,FALSE)</f>
        <v>m²</v>
      </c>
    </row>
    <row r="157" spans="1:16" x14ac:dyDescent="0.25">
      <c r="A157" s="228"/>
      <c r="B157" s="229"/>
      <c r="C157" s="230"/>
      <c r="D157" s="231"/>
      <c r="E157" s="230"/>
      <c r="F157" s="222"/>
      <c r="G157" s="201"/>
      <c r="H157" s="232"/>
      <c r="I157" s="232"/>
      <c r="J157" s="232"/>
    </row>
    <row r="158" spans="1:16" s="233" customFormat="1" x14ac:dyDescent="0.25">
      <c r="B158" s="234" t="s">
        <v>27</v>
      </c>
      <c r="C158" s="234"/>
      <c r="E158" s="234" t="s">
        <v>6631</v>
      </c>
      <c r="F158" s="255" t="s">
        <v>6608</v>
      </c>
      <c r="G158" s="234"/>
      <c r="H158" s="234" t="s">
        <v>19</v>
      </c>
      <c r="I158" s="234" t="s">
        <v>20</v>
      </c>
      <c r="K158" s="234"/>
      <c r="M158" s="234"/>
      <c r="N158" s="234"/>
      <c r="O158" s="234"/>
      <c r="P158" s="234"/>
    </row>
    <row r="159" spans="1:16" x14ac:dyDescent="0.25">
      <c r="B159" s="34" t="s">
        <v>6637</v>
      </c>
      <c r="C159" s="242"/>
      <c r="E159" s="242">
        <v>0.7</v>
      </c>
      <c r="F159" s="242">
        <v>0.9</v>
      </c>
      <c r="G159" s="201" t="s">
        <v>21</v>
      </c>
      <c r="H159" s="222">
        <f>E159+F159</f>
        <v>1.6</v>
      </c>
      <c r="I159" s="223" t="str">
        <f>$J$156</f>
        <v>m²</v>
      </c>
    </row>
    <row r="160" spans="1:16" ht="15.75" thickBot="1" x14ac:dyDescent="0.3">
      <c r="E160" s="201"/>
      <c r="G160" s="201"/>
    </row>
    <row r="161" spans="1:10" s="39" customFormat="1" ht="15.75" thickBot="1" x14ac:dyDescent="0.3">
      <c r="A161" s="580" t="str">
        <f>PO!A30</f>
        <v>3.1.12</v>
      </c>
      <c r="B161" s="70" t="str">
        <f>VLOOKUP(A161,PO!$A$8:$K$410,4,FALSE)</f>
        <v>Demolição de rodapé cerâmico, de forma manual, sem reaproveitamento.</v>
      </c>
      <c r="C161" s="51"/>
      <c r="D161" s="52"/>
      <c r="E161" s="51"/>
      <c r="F161" s="53"/>
      <c r="G161" s="54"/>
      <c r="H161" s="54"/>
      <c r="I161" s="54">
        <f>H168</f>
        <v>10.45</v>
      </c>
      <c r="J161" s="420" t="str">
        <f>VLOOKUP(A161,PO!$A$8:'PO'!$E$1247,5,FALSE)</f>
        <v>m</v>
      </c>
    </row>
    <row r="162" spans="1:10" x14ac:dyDescent="0.25">
      <c r="A162" s="228"/>
      <c r="B162" s="229"/>
      <c r="C162" s="230"/>
      <c r="D162" s="231"/>
      <c r="E162" s="230"/>
      <c r="F162" s="222"/>
      <c r="G162" s="201"/>
      <c r="H162" s="232"/>
      <c r="I162" s="232"/>
      <c r="J162" s="232"/>
    </row>
    <row r="163" spans="1:10" s="247" customFormat="1" x14ac:dyDescent="0.25">
      <c r="A163" s="309" t="s">
        <v>6644</v>
      </c>
      <c r="B163" s="305" t="s">
        <v>27</v>
      </c>
      <c r="D163" s="305"/>
      <c r="E163" s="305"/>
      <c r="F163" s="306" t="s">
        <v>6860</v>
      </c>
      <c r="G163" s="305"/>
      <c r="H163" s="305" t="s">
        <v>19</v>
      </c>
      <c r="I163" s="305" t="s">
        <v>20</v>
      </c>
    </row>
    <row r="164" spans="1:10" s="247" customFormat="1" x14ac:dyDescent="0.25">
      <c r="B164" s="247" t="s">
        <v>6878</v>
      </c>
      <c r="D164" s="242"/>
      <c r="E164" s="242"/>
      <c r="F164" s="242">
        <v>11.45</v>
      </c>
      <c r="G164" s="241" t="s">
        <v>21</v>
      </c>
      <c r="H164" s="242">
        <f>F164</f>
        <v>11.45</v>
      </c>
      <c r="I164" s="307" t="str">
        <f>$J$161</f>
        <v>m</v>
      </c>
    </row>
    <row r="165" spans="1:10" s="247" customFormat="1" x14ac:dyDescent="0.25">
      <c r="D165" s="241"/>
      <c r="F165" s="242"/>
      <c r="G165" s="241"/>
      <c r="H165" s="242"/>
      <c r="I165" s="307"/>
    </row>
    <row r="166" spans="1:10" s="247" customFormat="1" x14ac:dyDescent="0.25">
      <c r="A166" s="241" t="s">
        <v>6653</v>
      </c>
      <c r="B166" s="247" t="s">
        <v>6879</v>
      </c>
      <c r="E166" s="242"/>
      <c r="F166" s="242">
        <v>1</v>
      </c>
      <c r="G166" s="241" t="s">
        <v>21</v>
      </c>
      <c r="H166" s="242">
        <f>F166</f>
        <v>1</v>
      </c>
      <c r="I166" s="307" t="s">
        <v>51</v>
      </c>
    </row>
    <row r="167" spans="1:10" s="247" customFormat="1" x14ac:dyDescent="0.25">
      <c r="D167" s="241"/>
      <c r="F167" s="242"/>
      <c r="G167" s="241"/>
      <c r="H167" s="242"/>
      <c r="I167" s="307"/>
    </row>
    <row r="168" spans="1:10" s="308" customFormat="1" ht="14.25" x14ac:dyDescent="0.2">
      <c r="B168" s="308" t="s">
        <v>6774</v>
      </c>
      <c r="D168" s="309"/>
      <c r="F168" s="310"/>
      <c r="G168" s="309" t="s">
        <v>21</v>
      </c>
      <c r="H168" s="310">
        <f>SUM(H164:H164)-H166</f>
        <v>10.45</v>
      </c>
      <c r="I168" s="311" t="s">
        <v>51</v>
      </c>
    </row>
    <row r="169" spans="1:10" ht="15.75" thickBot="1" x14ac:dyDescent="0.3">
      <c r="D169" s="241"/>
      <c r="F169" s="242"/>
      <c r="G169" s="201"/>
      <c r="H169" s="222"/>
      <c r="I169" s="223"/>
    </row>
    <row r="170" spans="1:10" s="39" customFormat="1" ht="15.75" thickBot="1" x14ac:dyDescent="0.3">
      <c r="A170" s="580" t="str">
        <f>PO!A31</f>
        <v>3.1.13</v>
      </c>
      <c r="B170" s="70" t="str">
        <f>VLOOKUP(A170,PO!$A$8:$K$410,4,FALSE)</f>
        <v>Demolição de contrapiso até 3 cm, de forma manual, sem reaproveitamento.</v>
      </c>
      <c r="C170" s="51"/>
      <c r="D170" s="52"/>
      <c r="E170" s="51"/>
      <c r="F170" s="53"/>
      <c r="G170" s="54"/>
      <c r="H170" s="54"/>
      <c r="I170" s="54">
        <f>SUM(H173:H187)</f>
        <v>139.42000000000002</v>
      </c>
      <c r="J170" s="420" t="str">
        <f>VLOOKUP(A170,PO!$A$8:'PO'!$E$1247,5,FALSE)</f>
        <v>m²</v>
      </c>
    </row>
    <row r="171" spans="1:10" x14ac:dyDescent="0.25">
      <c r="A171" s="228"/>
      <c r="B171" s="229"/>
      <c r="C171" s="230"/>
      <c r="D171" s="231"/>
      <c r="E171" s="230"/>
      <c r="F171" s="222"/>
      <c r="G171" s="201"/>
      <c r="H171" s="232"/>
      <c r="I171" s="232"/>
      <c r="J171" s="232"/>
    </row>
    <row r="172" spans="1:10" s="39" customFormat="1" x14ac:dyDescent="0.25">
      <c r="B172" s="234" t="s">
        <v>27</v>
      </c>
      <c r="C172" s="234"/>
      <c r="D172" s="234"/>
      <c r="E172" s="255" t="s">
        <v>6864</v>
      </c>
      <c r="F172" s="234" t="s">
        <v>6607</v>
      </c>
      <c r="G172" s="234"/>
      <c r="H172" s="234" t="s">
        <v>19</v>
      </c>
      <c r="I172" s="234" t="s">
        <v>20</v>
      </c>
    </row>
    <row r="173" spans="1:10" x14ac:dyDescent="0.25">
      <c r="B173" s="34" t="s">
        <v>6580</v>
      </c>
      <c r="C173" s="242"/>
      <c r="D173" s="242"/>
      <c r="E173" s="242">
        <f t="shared" ref="E173:E187" si="16">F62</f>
        <v>4.7699999999999996</v>
      </c>
      <c r="F173" s="226">
        <v>0</v>
      </c>
      <c r="G173" s="201" t="s">
        <v>21</v>
      </c>
      <c r="H173" s="222">
        <f>ROUND(E173+F173,2)</f>
        <v>4.7699999999999996</v>
      </c>
      <c r="I173" s="223" t="str">
        <f>$J$170</f>
        <v>m²</v>
      </c>
    </row>
    <row r="174" spans="1:10" x14ac:dyDescent="0.25">
      <c r="B174" s="34" t="s">
        <v>6581</v>
      </c>
      <c r="C174" s="242"/>
      <c r="D174" s="242"/>
      <c r="E174" s="242">
        <f t="shared" si="16"/>
        <v>4.7699999999999996</v>
      </c>
      <c r="F174" s="226">
        <v>0</v>
      </c>
      <c r="G174" s="201" t="s">
        <v>21</v>
      </c>
      <c r="H174" s="222">
        <f t="shared" ref="H174:H187" si="17">ROUND(E174+F174,2)</f>
        <v>4.7699999999999996</v>
      </c>
      <c r="I174" s="223" t="str">
        <f t="shared" ref="I174:I187" si="18">$J$170</f>
        <v>m²</v>
      </c>
    </row>
    <row r="175" spans="1:10" x14ac:dyDescent="0.25">
      <c r="B175" s="34" t="s">
        <v>6582</v>
      </c>
      <c r="C175" s="242"/>
      <c r="D175" s="242"/>
      <c r="E175" s="242">
        <f t="shared" si="16"/>
        <v>10.26</v>
      </c>
      <c r="F175" s="222">
        <f>0.15*0.9</f>
        <v>0.13500000000000001</v>
      </c>
      <c r="G175" s="201" t="s">
        <v>21</v>
      </c>
      <c r="H175" s="222">
        <f t="shared" si="17"/>
        <v>10.4</v>
      </c>
      <c r="I175" s="223" t="str">
        <f t="shared" si="18"/>
        <v>m²</v>
      </c>
    </row>
    <row r="176" spans="1:10" x14ac:dyDescent="0.25">
      <c r="B176" s="34" t="s">
        <v>6761</v>
      </c>
      <c r="C176" s="242"/>
      <c r="D176" s="242"/>
      <c r="E176" s="242">
        <f t="shared" si="16"/>
        <v>25.24</v>
      </c>
      <c r="F176" s="222">
        <f>(0.9*0.15)+(0.9+0.15)+(1.6*0.15)</f>
        <v>1.425</v>
      </c>
      <c r="G176" s="201" t="s">
        <v>21</v>
      </c>
      <c r="H176" s="222">
        <f t="shared" si="17"/>
        <v>26.67</v>
      </c>
      <c r="I176" s="223" t="str">
        <f t="shared" si="18"/>
        <v>m²</v>
      </c>
    </row>
    <row r="177" spans="1:10" x14ac:dyDescent="0.25">
      <c r="B177" s="34" t="s">
        <v>6583</v>
      </c>
      <c r="C177" s="242"/>
      <c r="D177" s="242"/>
      <c r="E177" s="242">
        <f t="shared" si="16"/>
        <v>8.4499999999999993</v>
      </c>
      <c r="F177" s="222">
        <v>0</v>
      </c>
      <c r="G177" s="201" t="s">
        <v>21</v>
      </c>
      <c r="H177" s="222">
        <f t="shared" si="17"/>
        <v>8.4499999999999993</v>
      </c>
      <c r="I177" s="223" t="str">
        <f t="shared" si="18"/>
        <v>m²</v>
      </c>
    </row>
    <row r="178" spans="1:10" x14ac:dyDescent="0.25">
      <c r="B178" s="34" t="s">
        <v>6584</v>
      </c>
      <c r="C178" s="242"/>
      <c r="D178" s="242"/>
      <c r="E178" s="242">
        <f t="shared" si="16"/>
        <v>6.48</v>
      </c>
      <c r="F178" s="222">
        <v>0</v>
      </c>
      <c r="G178" s="201" t="s">
        <v>21</v>
      </c>
      <c r="H178" s="222">
        <f t="shared" si="17"/>
        <v>6.48</v>
      </c>
      <c r="I178" s="223" t="str">
        <f t="shared" si="18"/>
        <v>m²</v>
      </c>
    </row>
    <row r="179" spans="1:10" x14ac:dyDescent="0.25">
      <c r="B179" s="34" t="s">
        <v>6585</v>
      </c>
      <c r="C179" s="242"/>
      <c r="D179" s="242"/>
      <c r="E179" s="242">
        <f t="shared" si="16"/>
        <v>3.33</v>
      </c>
      <c r="F179" s="222">
        <f>0.8*0.15</f>
        <v>0.12</v>
      </c>
      <c r="G179" s="201" t="s">
        <v>21</v>
      </c>
      <c r="H179" s="222">
        <f t="shared" si="17"/>
        <v>3.45</v>
      </c>
      <c r="I179" s="223" t="str">
        <f t="shared" si="18"/>
        <v>m²</v>
      </c>
    </row>
    <row r="180" spans="1:10" x14ac:dyDescent="0.25">
      <c r="B180" s="34" t="s">
        <v>6586</v>
      </c>
      <c r="C180" s="242"/>
      <c r="D180" s="242"/>
      <c r="E180" s="242">
        <f t="shared" si="16"/>
        <v>10.26</v>
      </c>
      <c r="F180" s="222">
        <f>0.9*0.15</f>
        <v>0.13500000000000001</v>
      </c>
      <c r="G180" s="201" t="s">
        <v>21</v>
      </c>
      <c r="H180" s="222">
        <f t="shared" si="17"/>
        <v>10.4</v>
      </c>
      <c r="I180" s="223" t="str">
        <f t="shared" si="18"/>
        <v>m²</v>
      </c>
    </row>
    <row r="181" spans="1:10" x14ac:dyDescent="0.25">
      <c r="B181" s="34" t="s">
        <v>6587</v>
      </c>
      <c r="C181" s="242"/>
      <c r="D181" s="242"/>
      <c r="E181" s="242">
        <f t="shared" si="16"/>
        <v>8.8000000000000007</v>
      </c>
      <c r="F181" s="222">
        <f>0.9*0.15</f>
        <v>0.13500000000000001</v>
      </c>
      <c r="G181" s="201" t="s">
        <v>21</v>
      </c>
      <c r="H181" s="222">
        <f t="shared" si="17"/>
        <v>8.94</v>
      </c>
      <c r="I181" s="223" t="str">
        <f t="shared" si="18"/>
        <v>m²</v>
      </c>
    </row>
    <row r="182" spans="1:10" x14ac:dyDescent="0.25">
      <c r="B182" s="34" t="s">
        <v>6588</v>
      </c>
      <c r="C182" s="242"/>
      <c r="D182" s="242"/>
      <c r="E182" s="242">
        <f t="shared" si="16"/>
        <v>16.419</v>
      </c>
      <c r="F182" s="222">
        <f>0.9*0.15</f>
        <v>0.13500000000000001</v>
      </c>
      <c r="G182" s="201" t="s">
        <v>21</v>
      </c>
      <c r="H182" s="222">
        <f t="shared" si="17"/>
        <v>16.55</v>
      </c>
      <c r="I182" s="223" t="str">
        <f t="shared" si="18"/>
        <v>m²</v>
      </c>
    </row>
    <row r="183" spans="1:10" x14ac:dyDescent="0.25">
      <c r="B183" s="34" t="s">
        <v>6589</v>
      </c>
      <c r="C183" s="242"/>
      <c r="D183" s="242"/>
      <c r="E183" s="242">
        <f t="shared" si="16"/>
        <v>12.18</v>
      </c>
      <c r="F183" s="222">
        <f>0.9*0.15</f>
        <v>0.13500000000000001</v>
      </c>
      <c r="G183" s="201" t="s">
        <v>21</v>
      </c>
      <c r="H183" s="222">
        <f t="shared" si="17"/>
        <v>12.32</v>
      </c>
      <c r="I183" s="223" t="str">
        <f t="shared" si="18"/>
        <v>m²</v>
      </c>
    </row>
    <row r="184" spans="1:10" x14ac:dyDescent="0.25">
      <c r="B184" s="34" t="s">
        <v>6590</v>
      </c>
      <c r="C184" s="242"/>
      <c r="D184" s="242"/>
      <c r="E184" s="242">
        <f t="shared" si="16"/>
        <v>8.3621999999999996</v>
      </c>
      <c r="F184" s="222">
        <f>0.9*0.15</f>
        <v>0.13500000000000001</v>
      </c>
      <c r="G184" s="201" t="s">
        <v>21</v>
      </c>
      <c r="H184" s="222">
        <f t="shared" si="17"/>
        <v>8.5</v>
      </c>
      <c r="I184" s="223" t="str">
        <f t="shared" si="18"/>
        <v>m²</v>
      </c>
    </row>
    <row r="185" spans="1:10" x14ac:dyDescent="0.25">
      <c r="B185" s="34" t="s">
        <v>6591</v>
      </c>
      <c r="C185" s="242"/>
      <c r="D185" s="242"/>
      <c r="E185" s="242">
        <f t="shared" si="16"/>
        <v>11.34</v>
      </c>
      <c r="F185" s="222">
        <v>0</v>
      </c>
      <c r="G185" s="201" t="s">
        <v>21</v>
      </c>
      <c r="H185" s="222">
        <f t="shared" si="17"/>
        <v>11.34</v>
      </c>
      <c r="I185" s="223" t="str">
        <f t="shared" si="18"/>
        <v>m²</v>
      </c>
    </row>
    <row r="186" spans="1:10" x14ac:dyDescent="0.25">
      <c r="B186" s="34" t="s">
        <v>6592</v>
      </c>
      <c r="C186" s="242"/>
      <c r="D186" s="242"/>
      <c r="E186" s="242">
        <f t="shared" si="16"/>
        <v>2.42</v>
      </c>
      <c r="F186" s="222">
        <f>0.9*0.15</f>
        <v>0.13500000000000001</v>
      </c>
      <c r="G186" s="201" t="s">
        <v>21</v>
      </c>
      <c r="H186" s="222">
        <f t="shared" si="17"/>
        <v>2.56</v>
      </c>
      <c r="I186" s="223" t="str">
        <f t="shared" si="18"/>
        <v>m²</v>
      </c>
    </row>
    <row r="187" spans="1:10" x14ac:dyDescent="0.25">
      <c r="B187" s="34" t="s">
        <v>6593</v>
      </c>
      <c r="C187" s="242"/>
      <c r="D187" s="242"/>
      <c r="E187" s="242">
        <f t="shared" si="16"/>
        <v>3.7</v>
      </c>
      <c r="F187" s="222">
        <f>0.15*0.8</f>
        <v>0.12</v>
      </c>
      <c r="G187" s="201" t="s">
        <v>21</v>
      </c>
      <c r="H187" s="222">
        <f t="shared" si="17"/>
        <v>3.82</v>
      </c>
      <c r="I187" s="223" t="str">
        <f t="shared" si="18"/>
        <v>m²</v>
      </c>
    </row>
    <row r="188" spans="1:10" ht="15.75" thickBot="1" x14ac:dyDescent="0.3"/>
    <row r="189" spans="1:10" s="39" customFormat="1" ht="15.75" thickBot="1" x14ac:dyDescent="0.3">
      <c r="A189" s="580" t="str">
        <f>PO!A32</f>
        <v>3.1.14</v>
      </c>
      <c r="B189" s="70" t="str">
        <f>VLOOKUP(A189,PO!$A$8:$K$410,4,FALSE)</f>
        <v>Remoção de portas, de forma manual, sem reaproveitamento.</v>
      </c>
      <c r="C189" s="51"/>
      <c r="D189" s="52"/>
      <c r="E189" s="51"/>
      <c r="F189" s="53"/>
      <c r="G189" s="54"/>
      <c r="H189" s="54"/>
      <c r="I189" s="54">
        <f>SUM(H192:H207)</f>
        <v>27.200000000000003</v>
      </c>
      <c r="J189" s="420" t="str">
        <f>VLOOKUP(A189,PO!$A$8:'PO'!$E$1247,5,FALSE)</f>
        <v>m²</v>
      </c>
    </row>
    <row r="190" spans="1:10" x14ac:dyDescent="0.25">
      <c r="A190" s="228"/>
      <c r="B190" s="229"/>
      <c r="C190" s="230"/>
      <c r="D190" s="231"/>
      <c r="E190" s="230"/>
      <c r="F190" s="222"/>
      <c r="G190" s="201"/>
      <c r="H190" s="232"/>
      <c r="I190" s="232"/>
      <c r="J190" s="232"/>
    </row>
    <row r="191" spans="1:10" x14ac:dyDescent="0.25">
      <c r="B191" s="163" t="s">
        <v>27</v>
      </c>
      <c r="D191" s="163" t="s">
        <v>6604</v>
      </c>
      <c r="E191" s="163" t="s">
        <v>6608</v>
      </c>
      <c r="F191" s="163" t="s">
        <v>240</v>
      </c>
      <c r="G191" s="163"/>
      <c r="H191" s="163" t="s">
        <v>19</v>
      </c>
      <c r="I191" s="163" t="s">
        <v>20</v>
      </c>
    </row>
    <row r="192" spans="1:10" x14ac:dyDescent="0.25">
      <c r="B192" s="34" t="s">
        <v>6580</v>
      </c>
      <c r="D192" s="242">
        <v>0</v>
      </c>
      <c r="E192" s="242">
        <v>0</v>
      </c>
      <c r="F192" s="254">
        <v>0</v>
      </c>
      <c r="G192" s="201" t="s">
        <v>21</v>
      </c>
      <c r="H192" s="222">
        <f>ROUND(D192*E192*F192,2)</f>
        <v>0</v>
      </c>
      <c r="I192" s="223" t="str">
        <f>$J$189</f>
        <v>m²</v>
      </c>
    </row>
    <row r="193" spans="2:9" x14ac:dyDescent="0.25">
      <c r="B193" s="34" t="s">
        <v>6581</v>
      </c>
      <c r="D193" s="242">
        <v>0</v>
      </c>
      <c r="E193" s="242">
        <v>0</v>
      </c>
      <c r="F193" s="254">
        <v>0</v>
      </c>
      <c r="G193" s="201" t="s">
        <v>21</v>
      </c>
      <c r="H193" s="222">
        <f t="shared" ref="H193:H207" si="19">ROUND(D193*E193*F193,2)</f>
        <v>0</v>
      </c>
      <c r="I193" s="223" t="str">
        <f t="shared" ref="I193:I206" si="20">$J$189</f>
        <v>m²</v>
      </c>
    </row>
    <row r="194" spans="2:9" x14ac:dyDescent="0.25">
      <c r="B194" s="34" t="s">
        <v>6582</v>
      </c>
      <c r="D194" s="242">
        <v>0.9</v>
      </c>
      <c r="E194" s="242">
        <v>2.1</v>
      </c>
      <c r="F194" s="254">
        <v>1</v>
      </c>
      <c r="G194" s="201" t="s">
        <v>21</v>
      </c>
      <c r="H194" s="222">
        <f t="shared" si="19"/>
        <v>1.89</v>
      </c>
      <c r="I194" s="223" t="str">
        <f t="shared" si="20"/>
        <v>m²</v>
      </c>
    </row>
    <row r="195" spans="2:9" x14ac:dyDescent="0.25">
      <c r="B195" s="34" t="s">
        <v>6761</v>
      </c>
      <c r="D195" s="242">
        <v>0.9</v>
      </c>
      <c r="E195" s="242">
        <v>2.1</v>
      </c>
      <c r="F195" s="254">
        <v>2</v>
      </c>
      <c r="G195" s="201" t="s">
        <v>21</v>
      </c>
      <c r="H195" s="222">
        <f t="shared" si="19"/>
        <v>3.78</v>
      </c>
      <c r="I195" s="223" t="str">
        <f t="shared" si="20"/>
        <v>m²</v>
      </c>
    </row>
    <row r="196" spans="2:9" x14ac:dyDescent="0.25">
      <c r="B196" s="34" t="s">
        <v>6761</v>
      </c>
      <c r="D196" s="242">
        <v>1.6</v>
      </c>
      <c r="E196" s="242">
        <v>2.1</v>
      </c>
      <c r="F196" s="254">
        <v>1</v>
      </c>
      <c r="G196" s="201" t="s">
        <v>21</v>
      </c>
      <c r="H196" s="222">
        <f t="shared" si="19"/>
        <v>3.36</v>
      </c>
      <c r="I196" s="223" t="str">
        <f t="shared" si="20"/>
        <v>m²</v>
      </c>
    </row>
    <row r="197" spans="2:9" x14ac:dyDescent="0.25">
      <c r="B197" s="34" t="s">
        <v>6583</v>
      </c>
      <c r="D197" s="242">
        <v>0</v>
      </c>
      <c r="E197" s="242">
        <v>0</v>
      </c>
      <c r="F197" s="254">
        <v>0</v>
      </c>
      <c r="G197" s="201" t="s">
        <v>21</v>
      </c>
      <c r="H197" s="222">
        <f t="shared" si="19"/>
        <v>0</v>
      </c>
      <c r="I197" s="223" t="str">
        <f t="shared" si="20"/>
        <v>m²</v>
      </c>
    </row>
    <row r="198" spans="2:9" x14ac:dyDescent="0.25">
      <c r="B198" s="34" t="s">
        <v>6584</v>
      </c>
      <c r="D198" s="242">
        <f>$D$68</f>
        <v>1.04</v>
      </c>
      <c r="E198" s="242">
        <f>$E$68</f>
        <v>3.2</v>
      </c>
      <c r="F198" s="254">
        <v>1.04</v>
      </c>
      <c r="G198" s="201" t="s">
        <v>21</v>
      </c>
      <c r="H198" s="222">
        <f t="shared" si="19"/>
        <v>3.46</v>
      </c>
      <c r="I198" s="223" t="str">
        <f t="shared" si="20"/>
        <v>m²</v>
      </c>
    </row>
    <row r="199" spans="2:9" x14ac:dyDescent="0.25">
      <c r="B199" s="34" t="s">
        <v>6585</v>
      </c>
      <c r="D199" s="242">
        <v>0.8</v>
      </c>
      <c r="E199" s="242">
        <v>2.1</v>
      </c>
      <c r="F199" s="254">
        <v>1</v>
      </c>
      <c r="G199" s="201" t="s">
        <v>21</v>
      </c>
      <c r="H199" s="222">
        <f t="shared" si="19"/>
        <v>1.68</v>
      </c>
      <c r="I199" s="223" t="str">
        <f t="shared" si="20"/>
        <v>m²</v>
      </c>
    </row>
    <row r="200" spans="2:9" x14ac:dyDescent="0.25">
      <c r="B200" s="34" t="s">
        <v>6586</v>
      </c>
      <c r="D200" s="242">
        <v>0.9</v>
      </c>
      <c r="E200" s="242">
        <v>2.1</v>
      </c>
      <c r="F200" s="254">
        <v>1</v>
      </c>
      <c r="G200" s="201" t="s">
        <v>21</v>
      </c>
      <c r="H200" s="222">
        <f t="shared" si="19"/>
        <v>1.89</v>
      </c>
      <c r="I200" s="223" t="str">
        <f t="shared" si="20"/>
        <v>m²</v>
      </c>
    </row>
    <row r="201" spans="2:9" x14ac:dyDescent="0.25">
      <c r="B201" s="34" t="s">
        <v>6587</v>
      </c>
      <c r="D201" s="242">
        <v>0.9</v>
      </c>
      <c r="E201" s="242">
        <v>2.1</v>
      </c>
      <c r="F201" s="254">
        <v>1</v>
      </c>
      <c r="G201" s="201" t="s">
        <v>21</v>
      </c>
      <c r="H201" s="222">
        <f t="shared" si="19"/>
        <v>1.89</v>
      </c>
      <c r="I201" s="223" t="str">
        <f t="shared" si="20"/>
        <v>m²</v>
      </c>
    </row>
    <row r="202" spans="2:9" x14ac:dyDescent="0.25">
      <c r="B202" s="34" t="s">
        <v>6588</v>
      </c>
      <c r="D202" s="242">
        <v>0.9</v>
      </c>
      <c r="E202" s="242">
        <v>2.1</v>
      </c>
      <c r="F202" s="254">
        <v>1</v>
      </c>
      <c r="G202" s="201" t="s">
        <v>21</v>
      </c>
      <c r="H202" s="222">
        <f t="shared" si="19"/>
        <v>1.89</v>
      </c>
      <c r="I202" s="223" t="str">
        <f t="shared" si="20"/>
        <v>m²</v>
      </c>
    </row>
    <row r="203" spans="2:9" x14ac:dyDescent="0.25">
      <c r="B203" s="34" t="s">
        <v>6589</v>
      </c>
      <c r="D203" s="242">
        <v>0.9</v>
      </c>
      <c r="E203" s="242">
        <v>2.1</v>
      </c>
      <c r="F203" s="254">
        <v>1</v>
      </c>
      <c r="G203" s="201" t="s">
        <v>21</v>
      </c>
      <c r="H203" s="222">
        <f t="shared" si="19"/>
        <v>1.89</v>
      </c>
      <c r="I203" s="223" t="str">
        <f t="shared" si="20"/>
        <v>m²</v>
      </c>
    </row>
    <row r="204" spans="2:9" x14ac:dyDescent="0.25">
      <c r="B204" s="34" t="s">
        <v>6590</v>
      </c>
      <c r="D204" s="242">
        <v>0.9</v>
      </c>
      <c r="E204" s="242">
        <v>2.1</v>
      </c>
      <c r="F204" s="254">
        <v>1</v>
      </c>
      <c r="G204" s="201" t="s">
        <v>21</v>
      </c>
      <c r="H204" s="222">
        <f t="shared" si="19"/>
        <v>1.89</v>
      </c>
      <c r="I204" s="223" t="str">
        <f t="shared" si="20"/>
        <v>m²</v>
      </c>
    </row>
    <row r="205" spans="2:9" x14ac:dyDescent="0.25">
      <c r="B205" s="34" t="s">
        <v>6591</v>
      </c>
      <c r="D205" s="242">
        <v>0.7</v>
      </c>
      <c r="E205" s="242">
        <v>2.1</v>
      </c>
      <c r="F205" s="254">
        <v>1.1499999999999999</v>
      </c>
      <c r="G205" s="201" t="s">
        <v>21</v>
      </c>
      <c r="H205" s="222">
        <f t="shared" si="19"/>
        <v>1.69</v>
      </c>
      <c r="I205" s="223" t="str">
        <f t="shared" si="20"/>
        <v>m²</v>
      </c>
    </row>
    <row r="206" spans="2:9" x14ac:dyDescent="0.25">
      <c r="B206" s="34" t="s">
        <v>6592</v>
      </c>
      <c r="D206" s="242">
        <v>0.9</v>
      </c>
      <c r="E206" s="242">
        <v>2.1</v>
      </c>
      <c r="F206" s="254">
        <v>1</v>
      </c>
      <c r="G206" s="201" t="s">
        <v>21</v>
      </c>
      <c r="H206" s="222">
        <f t="shared" si="19"/>
        <v>1.89</v>
      </c>
      <c r="I206" s="223" t="str">
        <f t="shared" si="20"/>
        <v>m²</v>
      </c>
    </row>
    <row r="207" spans="2:9" x14ac:dyDescent="0.25">
      <c r="B207" s="34" t="s">
        <v>6593</v>
      </c>
      <c r="D207" s="242">
        <v>0</v>
      </c>
      <c r="E207" s="242">
        <v>0</v>
      </c>
      <c r="F207" s="254">
        <v>0</v>
      </c>
      <c r="G207" s="201" t="s">
        <v>21</v>
      </c>
      <c r="H207" s="222">
        <f t="shared" si="19"/>
        <v>0</v>
      </c>
      <c r="I207" s="223" t="str">
        <f>$J$189</f>
        <v>m²</v>
      </c>
    </row>
    <row r="208" spans="2:9" ht="15.75" thickBot="1" x14ac:dyDescent="0.3">
      <c r="D208" s="201"/>
      <c r="E208" s="201"/>
    </row>
    <row r="209" spans="1:10" s="39" customFormat="1" ht="15.75" thickBot="1" x14ac:dyDescent="0.3">
      <c r="A209" s="580" t="str">
        <f>PO!A33</f>
        <v>3.1.15</v>
      </c>
      <c r="B209" s="70" t="str">
        <f>VLOOKUP(A209,PO!$A$8:$K$410,4,FALSE)</f>
        <v>Remoção de janelas, de forma manual, sem reaproveitamento.</v>
      </c>
      <c r="C209" s="51"/>
      <c r="D209" s="52"/>
      <c r="E209" s="51"/>
      <c r="F209" s="53"/>
      <c r="G209" s="54"/>
      <c r="H209" s="54"/>
      <c r="I209" s="54">
        <f>SUM(H212:H227)</f>
        <v>15.599999999999996</v>
      </c>
      <c r="J209" s="420" t="str">
        <f>VLOOKUP(A209,PO!$A$8:'PO'!$E$1247,5,FALSE)</f>
        <v>m²</v>
      </c>
    </row>
    <row r="210" spans="1:10" x14ac:dyDescent="0.25">
      <c r="A210" s="228"/>
      <c r="B210" s="229"/>
      <c r="C210" s="230"/>
      <c r="D210" s="231"/>
      <c r="E210" s="230"/>
      <c r="F210" s="222"/>
      <c r="G210" s="201"/>
      <c r="H210" s="232"/>
      <c r="I210" s="232"/>
      <c r="J210" s="232"/>
    </row>
    <row r="211" spans="1:10" x14ac:dyDescent="0.25">
      <c r="B211" s="163" t="s">
        <v>27</v>
      </c>
      <c r="D211" s="163" t="s">
        <v>6604</v>
      </c>
      <c r="E211" s="163" t="s">
        <v>6608</v>
      </c>
      <c r="F211" s="163" t="s">
        <v>240</v>
      </c>
      <c r="G211" s="163"/>
      <c r="H211" s="163" t="s">
        <v>19</v>
      </c>
      <c r="I211" s="163" t="s">
        <v>20</v>
      </c>
    </row>
    <row r="212" spans="1:10" x14ac:dyDescent="0.25">
      <c r="B212" s="34" t="s">
        <v>6580</v>
      </c>
      <c r="D212" s="242">
        <v>0</v>
      </c>
      <c r="E212" s="242">
        <v>0</v>
      </c>
      <c r="F212" s="201">
        <v>0</v>
      </c>
      <c r="G212" s="201" t="s">
        <v>21</v>
      </c>
      <c r="H212" s="222">
        <f>D212*E212*F212</f>
        <v>0</v>
      </c>
      <c r="I212" s="223" t="str">
        <f>$J$209</f>
        <v>m²</v>
      </c>
    </row>
    <row r="213" spans="1:10" x14ac:dyDescent="0.25">
      <c r="B213" s="34" t="s">
        <v>6581</v>
      </c>
      <c r="D213" s="242">
        <v>0</v>
      </c>
      <c r="E213" s="242">
        <v>0</v>
      </c>
      <c r="F213" s="201">
        <v>0</v>
      </c>
      <c r="G213" s="201" t="s">
        <v>21</v>
      </c>
      <c r="H213" s="222">
        <f t="shared" ref="H213:H227" si="21">D213*E213*F213</f>
        <v>0</v>
      </c>
      <c r="I213" s="223" t="str">
        <f t="shared" ref="I213:I227" si="22">$J$209</f>
        <v>m²</v>
      </c>
    </row>
    <row r="214" spans="1:10" x14ac:dyDescent="0.25">
      <c r="B214" s="34" t="s">
        <v>6582</v>
      </c>
      <c r="D214" s="242">
        <v>1.4</v>
      </c>
      <c r="E214" s="242">
        <v>1.2</v>
      </c>
      <c r="F214" s="201">
        <v>1</v>
      </c>
      <c r="G214" s="201" t="s">
        <v>21</v>
      </c>
      <c r="H214" s="222">
        <f t="shared" si="21"/>
        <v>1.68</v>
      </c>
      <c r="I214" s="223" t="str">
        <f t="shared" si="22"/>
        <v>m²</v>
      </c>
    </row>
    <row r="215" spans="1:10" x14ac:dyDescent="0.25">
      <c r="B215" s="34" t="s">
        <v>6761</v>
      </c>
      <c r="D215" s="242">
        <v>1.4</v>
      </c>
      <c r="E215" s="242">
        <v>1.2</v>
      </c>
      <c r="F215" s="201">
        <v>1</v>
      </c>
      <c r="G215" s="201" t="s">
        <v>21</v>
      </c>
      <c r="H215" s="222">
        <f t="shared" si="21"/>
        <v>1.68</v>
      </c>
      <c r="I215" s="223" t="str">
        <f t="shared" si="22"/>
        <v>m²</v>
      </c>
    </row>
    <row r="216" spans="1:10" x14ac:dyDescent="0.25">
      <c r="B216" s="34" t="s">
        <v>6761</v>
      </c>
      <c r="D216" s="242">
        <v>0.7</v>
      </c>
      <c r="E216" s="242">
        <v>1</v>
      </c>
      <c r="F216" s="246">
        <v>2</v>
      </c>
      <c r="G216" s="201" t="s">
        <v>21</v>
      </c>
      <c r="H216" s="222">
        <f t="shared" si="21"/>
        <v>1.4</v>
      </c>
      <c r="I216" s="223" t="str">
        <f t="shared" si="22"/>
        <v>m²</v>
      </c>
    </row>
    <row r="217" spans="1:10" x14ac:dyDescent="0.25">
      <c r="B217" s="34" t="s">
        <v>6583</v>
      </c>
      <c r="D217" s="242">
        <v>0</v>
      </c>
      <c r="E217" s="242">
        <v>0</v>
      </c>
      <c r="F217" s="201">
        <v>0</v>
      </c>
      <c r="G217" s="201" t="s">
        <v>21</v>
      </c>
      <c r="H217" s="222">
        <f t="shared" si="21"/>
        <v>0</v>
      </c>
      <c r="I217" s="223" t="str">
        <f t="shared" si="22"/>
        <v>m²</v>
      </c>
    </row>
    <row r="218" spans="1:10" x14ac:dyDescent="0.25">
      <c r="B218" s="34" t="s">
        <v>6584</v>
      </c>
      <c r="D218" s="242">
        <v>0</v>
      </c>
      <c r="E218" s="242">
        <v>0</v>
      </c>
      <c r="F218" s="201">
        <v>0</v>
      </c>
      <c r="G218" s="201" t="s">
        <v>21</v>
      </c>
      <c r="H218" s="222">
        <f t="shared" si="21"/>
        <v>0</v>
      </c>
      <c r="I218" s="223" t="str">
        <f t="shared" si="22"/>
        <v>m²</v>
      </c>
    </row>
    <row r="219" spans="1:10" x14ac:dyDescent="0.25">
      <c r="B219" s="34" t="s">
        <v>6585</v>
      </c>
      <c r="D219" s="242">
        <v>1.4</v>
      </c>
      <c r="E219" s="242">
        <v>1.2</v>
      </c>
      <c r="F219" s="201">
        <v>1</v>
      </c>
      <c r="G219" s="201" t="s">
        <v>21</v>
      </c>
      <c r="H219" s="222">
        <f t="shared" si="21"/>
        <v>1.68</v>
      </c>
      <c r="I219" s="223" t="str">
        <f t="shared" si="22"/>
        <v>m²</v>
      </c>
    </row>
    <row r="220" spans="1:10" x14ac:dyDescent="0.25">
      <c r="B220" s="34" t="s">
        <v>6586</v>
      </c>
      <c r="D220" s="242">
        <v>1.4</v>
      </c>
      <c r="E220" s="242">
        <v>1.2</v>
      </c>
      <c r="F220" s="201">
        <v>1</v>
      </c>
      <c r="G220" s="201" t="s">
        <v>21</v>
      </c>
      <c r="H220" s="222">
        <f t="shared" si="21"/>
        <v>1.68</v>
      </c>
      <c r="I220" s="223" t="str">
        <f t="shared" si="22"/>
        <v>m²</v>
      </c>
    </row>
    <row r="221" spans="1:10" x14ac:dyDescent="0.25">
      <c r="B221" s="34" t="s">
        <v>6587</v>
      </c>
      <c r="D221" s="242">
        <v>0.8</v>
      </c>
      <c r="E221" s="242">
        <v>1</v>
      </c>
      <c r="F221" s="246">
        <v>2</v>
      </c>
      <c r="G221" s="201" t="s">
        <v>21</v>
      </c>
      <c r="H221" s="222">
        <f t="shared" si="21"/>
        <v>1.6</v>
      </c>
      <c r="I221" s="223" t="str">
        <f t="shared" si="22"/>
        <v>m²</v>
      </c>
    </row>
    <row r="222" spans="1:10" x14ac:dyDescent="0.25">
      <c r="B222" s="34" t="s">
        <v>6588</v>
      </c>
      <c r="D222" s="242">
        <v>1.4</v>
      </c>
      <c r="E222" s="242">
        <v>1.2</v>
      </c>
      <c r="F222" s="201">
        <v>1</v>
      </c>
      <c r="G222" s="201" t="s">
        <v>21</v>
      </c>
      <c r="H222" s="222">
        <f t="shared" si="21"/>
        <v>1.68</v>
      </c>
      <c r="I222" s="223" t="str">
        <f t="shared" si="22"/>
        <v>m²</v>
      </c>
    </row>
    <row r="223" spans="1:10" x14ac:dyDescent="0.25">
      <c r="B223" s="34" t="s">
        <v>6589</v>
      </c>
      <c r="D223" s="242">
        <v>1.4</v>
      </c>
      <c r="E223" s="242">
        <v>1.2</v>
      </c>
      <c r="F223" s="201">
        <v>1</v>
      </c>
      <c r="G223" s="201" t="s">
        <v>21</v>
      </c>
      <c r="H223" s="222">
        <f t="shared" si="21"/>
        <v>1.68</v>
      </c>
      <c r="I223" s="223" t="str">
        <f t="shared" si="22"/>
        <v>m²</v>
      </c>
    </row>
    <row r="224" spans="1:10" x14ac:dyDescent="0.25">
      <c r="B224" s="34" t="s">
        <v>6590</v>
      </c>
      <c r="D224" s="242">
        <v>1.4</v>
      </c>
      <c r="E224" s="242">
        <v>1.2</v>
      </c>
      <c r="F224" s="201">
        <v>1</v>
      </c>
      <c r="G224" s="201" t="s">
        <v>21</v>
      </c>
      <c r="H224" s="222">
        <f t="shared" si="21"/>
        <v>1.68</v>
      </c>
      <c r="I224" s="223" t="str">
        <f t="shared" si="22"/>
        <v>m²</v>
      </c>
    </row>
    <row r="225" spans="1:10" x14ac:dyDescent="0.25">
      <c r="B225" s="34" t="s">
        <v>6591</v>
      </c>
      <c r="D225" s="242">
        <v>0.35</v>
      </c>
      <c r="E225" s="242">
        <v>0.8</v>
      </c>
      <c r="F225" s="201">
        <v>1</v>
      </c>
      <c r="G225" s="201" t="s">
        <v>21</v>
      </c>
      <c r="H225" s="222">
        <f t="shared" si="21"/>
        <v>0.27999999999999997</v>
      </c>
      <c r="I225" s="223" t="str">
        <f t="shared" si="22"/>
        <v>m²</v>
      </c>
    </row>
    <row r="226" spans="1:10" x14ac:dyDescent="0.25">
      <c r="B226" s="34" t="s">
        <v>6592</v>
      </c>
      <c r="D226" s="242">
        <v>0.35</v>
      </c>
      <c r="E226" s="242">
        <v>0.8</v>
      </c>
      <c r="F226" s="201">
        <v>1</v>
      </c>
      <c r="G226" s="201" t="s">
        <v>21</v>
      </c>
      <c r="H226" s="222">
        <f t="shared" si="21"/>
        <v>0.27999999999999997</v>
      </c>
      <c r="I226" s="223" t="str">
        <f t="shared" si="22"/>
        <v>m²</v>
      </c>
    </row>
    <row r="227" spans="1:10" x14ac:dyDescent="0.25">
      <c r="B227" s="34" t="s">
        <v>6593</v>
      </c>
      <c r="D227" s="242">
        <v>0.35</v>
      </c>
      <c r="E227" s="242">
        <v>0.8</v>
      </c>
      <c r="F227" s="201">
        <v>1</v>
      </c>
      <c r="G227" s="201" t="s">
        <v>21</v>
      </c>
      <c r="H227" s="222">
        <f t="shared" si="21"/>
        <v>0.27999999999999997</v>
      </c>
      <c r="I227" s="223" t="str">
        <f t="shared" si="22"/>
        <v>m²</v>
      </c>
    </row>
    <row r="228" spans="1:10" ht="15.75" thickBot="1" x14ac:dyDescent="0.3">
      <c r="D228" s="201"/>
      <c r="E228" s="201"/>
    </row>
    <row r="229" spans="1:10" s="39" customFormat="1" ht="15.75" thickBot="1" x14ac:dyDescent="0.3">
      <c r="A229" s="580" t="str">
        <f>PO!A34</f>
        <v>3.1.16</v>
      </c>
      <c r="B229" s="70" t="str">
        <f>VLOOKUP(A229,PO!$A$8:$K$410,4,FALSE)</f>
        <v xml:space="preserve">Demolição de alvenaria de bloco furado, de forma manual, sem reaproveitamento. </v>
      </c>
      <c r="C229" s="51"/>
      <c r="D229" s="52"/>
      <c r="E229" s="51"/>
      <c r="F229" s="53"/>
      <c r="G229" s="54"/>
      <c r="H229" s="54"/>
      <c r="I229" s="54">
        <f>H252</f>
        <v>53.199926039999994</v>
      </c>
      <c r="J229" s="420" t="str">
        <f>VLOOKUP(A229,PO!$A$8:'PO'!$E$1247,5,FALSE)</f>
        <v>m³</v>
      </c>
    </row>
    <row r="230" spans="1:10" x14ac:dyDescent="0.25">
      <c r="A230" s="228"/>
      <c r="B230" s="229"/>
      <c r="C230" s="230"/>
      <c r="D230" s="231"/>
      <c r="E230" s="230"/>
      <c r="F230" s="222"/>
      <c r="G230" s="201"/>
      <c r="H230" s="232"/>
      <c r="I230" s="232"/>
      <c r="J230" s="232"/>
    </row>
    <row r="231" spans="1:10" x14ac:dyDescent="0.25">
      <c r="B231" s="234" t="s">
        <v>27</v>
      </c>
      <c r="D231" s="234" t="s">
        <v>6764</v>
      </c>
      <c r="E231" s="234" t="s">
        <v>6608</v>
      </c>
      <c r="F231" s="234" t="s">
        <v>6631</v>
      </c>
      <c r="G231" s="163"/>
      <c r="H231" s="163" t="s">
        <v>19</v>
      </c>
      <c r="I231" s="163" t="s">
        <v>20</v>
      </c>
    </row>
    <row r="232" spans="1:10" x14ac:dyDescent="0.25">
      <c r="B232" s="34" t="s">
        <v>6580</v>
      </c>
      <c r="D232" s="201">
        <v>0.18</v>
      </c>
      <c r="E232" s="233">
        <v>2.84</v>
      </c>
      <c r="F232" s="242">
        <f>1.28+3.91</f>
        <v>5.19</v>
      </c>
      <c r="G232" s="201" t="s">
        <v>21</v>
      </c>
      <c r="H232" s="222">
        <f t="shared" ref="H232:H243" si="23">D232*E232*F232</f>
        <v>2.6531280000000002</v>
      </c>
      <c r="I232" s="223" t="str">
        <f>$J$229</f>
        <v>m³</v>
      </c>
    </row>
    <row r="233" spans="1:10" x14ac:dyDescent="0.25">
      <c r="B233" s="34" t="s">
        <v>6581</v>
      </c>
      <c r="D233" s="201">
        <v>0.18</v>
      </c>
      <c r="E233" s="233">
        <v>2.84</v>
      </c>
      <c r="F233" s="242">
        <f>1.28+3.91</f>
        <v>5.19</v>
      </c>
      <c r="G233" s="201" t="s">
        <v>21</v>
      </c>
      <c r="H233" s="222">
        <f t="shared" si="23"/>
        <v>2.6531280000000002</v>
      </c>
      <c r="I233" s="223" t="str">
        <f t="shared" ref="I233:I245" si="24">$J$229</f>
        <v>m³</v>
      </c>
    </row>
    <row r="234" spans="1:10" x14ac:dyDescent="0.25">
      <c r="B234" s="34" t="s">
        <v>6582</v>
      </c>
      <c r="D234" s="201">
        <v>0.18</v>
      </c>
      <c r="E234" s="233">
        <v>2.84</v>
      </c>
      <c r="F234" s="242">
        <v>10.94</v>
      </c>
      <c r="G234" s="201" t="s">
        <v>21</v>
      </c>
      <c r="H234" s="222">
        <f t="shared" si="23"/>
        <v>5.5925279999999997</v>
      </c>
      <c r="I234" s="223" t="str">
        <f t="shared" si="24"/>
        <v>m³</v>
      </c>
    </row>
    <row r="235" spans="1:10" x14ac:dyDescent="0.25">
      <c r="B235" s="34" t="s">
        <v>6761</v>
      </c>
      <c r="D235" s="201">
        <v>0.25</v>
      </c>
      <c r="E235" s="233">
        <v>2.84</v>
      </c>
      <c r="F235" s="242">
        <v>22.4283</v>
      </c>
      <c r="G235" s="201" t="s">
        <v>21</v>
      </c>
      <c r="H235" s="222">
        <f t="shared" si="23"/>
        <v>15.924092999999999</v>
      </c>
      <c r="I235" s="223" t="str">
        <f t="shared" si="24"/>
        <v>m³</v>
      </c>
    </row>
    <row r="236" spans="1:10" x14ac:dyDescent="0.25">
      <c r="B236" s="34" t="s">
        <v>6585</v>
      </c>
      <c r="D236" s="201">
        <v>0.18</v>
      </c>
      <c r="E236" s="233">
        <v>2.84</v>
      </c>
      <c r="F236" s="242">
        <v>10.941700000000001</v>
      </c>
      <c r="G236" s="201" t="s">
        <v>21</v>
      </c>
      <c r="H236" s="222">
        <f t="shared" si="23"/>
        <v>5.5933970400000002</v>
      </c>
      <c r="I236" s="223" t="str">
        <f t="shared" si="24"/>
        <v>m³</v>
      </c>
    </row>
    <row r="237" spans="1:10" x14ac:dyDescent="0.25">
      <c r="B237" s="34" t="s">
        <v>6586</v>
      </c>
      <c r="D237" s="201">
        <v>0.18</v>
      </c>
      <c r="E237" s="233">
        <v>2.84</v>
      </c>
      <c r="F237" s="242">
        <v>9.98</v>
      </c>
      <c r="G237" s="201" t="s">
        <v>21</v>
      </c>
      <c r="H237" s="222">
        <f t="shared" si="23"/>
        <v>5.1017760000000001</v>
      </c>
      <c r="I237" s="223" t="str">
        <f t="shared" si="24"/>
        <v>m³</v>
      </c>
    </row>
    <row r="238" spans="1:10" x14ac:dyDescent="0.25">
      <c r="B238" s="34" t="s">
        <v>6587</v>
      </c>
      <c r="D238" s="201">
        <v>0.18</v>
      </c>
      <c r="E238" s="233">
        <v>2.84</v>
      </c>
      <c r="F238" s="242">
        <v>11.18</v>
      </c>
      <c r="G238" s="201" t="s">
        <v>21</v>
      </c>
      <c r="H238" s="222">
        <f t="shared" si="23"/>
        <v>5.7152159999999999</v>
      </c>
      <c r="I238" s="223" t="str">
        <f t="shared" si="24"/>
        <v>m³</v>
      </c>
    </row>
    <row r="239" spans="1:10" x14ac:dyDescent="0.25">
      <c r="B239" s="34" t="s">
        <v>6588</v>
      </c>
      <c r="D239" s="201">
        <v>0.18</v>
      </c>
      <c r="E239" s="233">
        <v>2.84</v>
      </c>
      <c r="F239" s="242">
        <v>10.9</v>
      </c>
      <c r="G239" s="201" t="s">
        <v>21</v>
      </c>
      <c r="H239" s="222">
        <f t="shared" si="23"/>
        <v>5.5720799999999997</v>
      </c>
      <c r="I239" s="223" t="str">
        <f t="shared" si="24"/>
        <v>m³</v>
      </c>
    </row>
    <row r="240" spans="1:10" x14ac:dyDescent="0.25">
      <c r="B240" s="34" t="s">
        <v>6589</v>
      </c>
      <c r="D240" s="201">
        <v>0.18</v>
      </c>
      <c r="E240" s="233">
        <v>2.84</v>
      </c>
      <c r="F240" s="242">
        <f>3.23+3.4</f>
        <v>6.63</v>
      </c>
      <c r="G240" s="201" t="s">
        <v>21</v>
      </c>
      <c r="H240" s="222">
        <f t="shared" si="23"/>
        <v>3.389256</v>
      </c>
      <c r="I240" s="223" t="str">
        <f t="shared" si="24"/>
        <v>m³</v>
      </c>
    </row>
    <row r="241" spans="1:10" x14ac:dyDescent="0.25">
      <c r="B241" s="34" t="s">
        <v>6590</v>
      </c>
      <c r="D241" s="201">
        <v>0.18</v>
      </c>
      <c r="E241" s="233">
        <v>2.84</v>
      </c>
      <c r="F241" s="242">
        <v>11.22</v>
      </c>
      <c r="G241" s="201" t="s">
        <v>21</v>
      </c>
      <c r="H241" s="222">
        <f t="shared" si="23"/>
        <v>5.7356639999999999</v>
      </c>
      <c r="I241" s="223" t="str">
        <f t="shared" si="24"/>
        <v>m³</v>
      </c>
    </row>
    <row r="242" spans="1:10" x14ac:dyDescent="0.25">
      <c r="B242" s="34" t="s">
        <v>6591</v>
      </c>
      <c r="D242" s="201">
        <v>0.15</v>
      </c>
      <c r="E242" s="233">
        <v>2.84</v>
      </c>
      <c r="F242" s="242">
        <f>4.77+0.8</f>
        <v>5.5699999999999994</v>
      </c>
      <c r="G242" s="201" t="s">
        <v>21</v>
      </c>
      <c r="H242" s="222">
        <f t="shared" si="23"/>
        <v>2.3728199999999995</v>
      </c>
      <c r="I242" s="223" t="str">
        <f t="shared" si="24"/>
        <v>m³</v>
      </c>
    </row>
    <row r="243" spans="1:10" x14ac:dyDescent="0.25">
      <c r="B243" s="34" t="s">
        <v>6592</v>
      </c>
      <c r="D243" s="201">
        <v>0.15</v>
      </c>
      <c r="E243" s="233">
        <v>2.84</v>
      </c>
      <c r="F243" s="242">
        <v>4.1500000000000004</v>
      </c>
      <c r="G243" s="201" t="s">
        <v>21</v>
      </c>
      <c r="H243" s="222">
        <f t="shared" si="23"/>
        <v>1.7679</v>
      </c>
      <c r="I243" s="223" t="str">
        <f t="shared" si="24"/>
        <v>m³</v>
      </c>
    </row>
    <row r="244" spans="1:10" x14ac:dyDescent="0.25">
      <c r="B244" s="34" t="s">
        <v>6593</v>
      </c>
      <c r="D244" s="201">
        <v>0.15</v>
      </c>
      <c r="E244" s="233">
        <v>2.84</v>
      </c>
      <c r="F244" s="242">
        <v>3.49</v>
      </c>
      <c r="G244" s="201" t="s">
        <v>21</v>
      </c>
      <c r="H244" s="222">
        <f>D244*E244*F244</f>
        <v>1.48674</v>
      </c>
      <c r="I244" s="223" t="str">
        <f t="shared" si="24"/>
        <v>m³</v>
      </c>
    </row>
    <row r="245" spans="1:10" x14ac:dyDescent="0.25">
      <c r="B245" s="34" t="s">
        <v>6784</v>
      </c>
      <c r="D245" s="201">
        <f>0.15+0.02</f>
        <v>0.16999999999999998</v>
      </c>
      <c r="E245" s="222">
        <v>0.6</v>
      </c>
      <c r="F245" s="242">
        <v>0.4</v>
      </c>
      <c r="G245" s="201" t="s">
        <v>21</v>
      </c>
      <c r="H245" s="222">
        <f>D245*E245*F245</f>
        <v>4.0800000000000003E-2</v>
      </c>
      <c r="I245" s="223" t="str">
        <f t="shared" si="24"/>
        <v>m³</v>
      </c>
    </row>
    <row r="246" spans="1:10" x14ac:dyDescent="0.25">
      <c r="D246" s="201"/>
      <c r="E246" s="222"/>
      <c r="G246" s="201"/>
    </row>
    <row r="247" spans="1:10" x14ac:dyDescent="0.25">
      <c r="E247" s="234" t="s">
        <v>6764</v>
      </c>
      <c r="F247" s="257" t="s">
        <v>6629</v>
      </c>
      <c r="G247" s="201"/>
    </row>
    <row r="248" spans="1:10" x14ac:dyDescent="0.25">
      <c r="B248" s="34" t="s">
        <v>6762</v>
      </c>
      <c r="E248" s="222">
        <v>0.15</v>
      </c>
      <c r="F248" s="222">
        <f>$I$189</f>
        <v>27.200000000000003</v>
      </c>
      <c r="G248" s="201" t="s">
        <v>21</v>
      </c>
      <c r="H248" s="222">
        <f>E248*F248</f>
        <v>4.08</v>
      </c>
      <c r="I248" s="223" t="str">
        <f>$J$229</f>
        <v>m³</v>
      </c>
    </row>
    <row r="249" spans="1:10" x14ac:dyDescent="0.25">
      <c r="B249" s="34" t="s">
        <v>6763</v>
      </c>
      <c r="E249" s="222">
        <v>0.18</v>
      </c>
      <c r="F249" s="222">
        <f>$I$209</f>
        <v>15.599999999999996</v>
      </c>
      <c r="G249" s="201" t="s">
        <v>21</v>
      </c>
      <c r="H249" s="222">
        <f t="shared" ref="H249:H250" si="25">E249*F249</f>
        <v>2.8079999999999994</v>
      </c>
      <c r="I249" s="223" t="str">
        <f>$J$229</f>
        <v>m³</v>
      </c>
    </row>
    <row r="250" spans="1:10" x14ac:dyDescent="0.25">
      <c r="B250" s="34" t="s">
        <v>6765</v>
      </c>
      <c r="E250" s="222">
        <v>0.15</v>
      </c>
      <c r="F250" s="222">
        <f>((0.96*1.3)*2)+((2.3*3.91)*2)+(1.3*0.6)+(2.38*0.9)</f>
        <v>23.404</v>
      </c>
      <c r="G250" s="201" t="s">
        <v>21</v>
      </c>
      <c r="H250" s="222">
        <f t="shared" si="25"/>
        <v>3.5105999999999997</v>
      </c>
      <c r="I250" s="223" t="str">
        <f>$J$229</f>
        <v>m³</v>
      </c>
    </row>
    <row r="251" spans="1:10" x14ac:dyDescent="0.25">
      <c r="E251" s="222"/>
      <c r="G251" s="201"/>
      <c r="I251" s="223"/>
    </row>
    <row r="252" spans="1:10" s="221" customFormat="1" x14ac:dyDescent="0.25">
      <c r="B252" s="221" t="s">
        <v>6775</v>
      </c>
      <c r="E252" s="257"/>
      <c r="F252" s="295"/>
      <c r="G252" s="295" t="s">
        <v>21</v>
      </c>
      <c r="H252" s="257">
        <f>SUM(H232:H245)-H248-H249-H250</f>
        <v>53.199926039999994</v>
      </c>
      <c r="I252" s="223" t="str">
        <f>$J$229</f>
        <v>m³</v>
      </c>
    </row>
    <row r="253" spans="1:10" ht="15.75" thickBot="1" x14ac:dyDescent="0.3">
      <c r="D253" s="222"/>
      <c r="E253" s="222"/>
      <c r="H253" s="201"/>
    </row>
    <row r="254" spans="1:10" s="39" customFormat="1" ht="15.75" thickBot="1" x14ac:dyDescent="0.3">
      <c r="A254" s="580" t="str">
        <f>PO!A35</f>
        <v>3.1.17</v>
      </c>
      <c r="B254" s="70" t="str">
        <f>VLOOKUP(A254,PO!$A$8:$K$410,4,FALSE)</f>
        <v>Demolição de piso de concreto/ calçada.</v>
      </c>
      <c r="C254" s="51"/>
      <c r="D254" s="52"/>
      <c r="E254" s="51"/>
      <c r="F254" s="53"/>
      <c r="G254" s="54"/>
      <c r="H254" s="54"/>
      <c r="I254" s="54">
        <f>SUM(H257:H262)</f>
        <v>47.86</v>
      </c>
      <c r="J254" s="420" t="str">
        <f>VLOOKUP(A254,PO!$A$8:'PO'!$E$1247,5,FALSE)</f>
        <v>m²</v>
      </c>
    </row>
    <row r="255" spans="1:10" x14ac:dyDescent="0.25">
      <c r="A255" s="228"/>
      <c r="B255" s="229"/>
      <c r="C255" s="230"/>
      <c r="D255" s="231"/>
      <c r="E255" s="230"/>
      <c r="F255" s="222"/>
      <c r="G255" s="201"/>
      <c r="H255" s="232"/>
      <c r="I255" s="232"/>
      <c r="J255" s="232"/>
    </row>
    <row r="256" spans="1:10" x14ac:dyDescent="0.25">
      <c r="B256" s="163" t="s">
        <v>27</v>
      </c>
      <c r="D256" s="163" t="s">
        <v>6604</v>
      </c>
      <c r="E256" s="163" t="s">
        <v>6606</v>
      </c>
      <c r="F256" s="163" t="s">
        <v>240</v>
      </c>
      <c r="G256" s="163"/>
      <c r="H256" s="163" t="s">
        <v>19</v>
      </c>
      <c r="I256" s="163" t="s">
        <v>20</v>
      </c>
    </row>
    <row r="257" spans="1:10" x14ac:dyDescent="0.25">
      <c r="B257" s="256" t="s">
        <v>6766</v>
      </c>
      <c r="D257" s="222">
        <v>0.5</v>
      </c>
      <c r="E257" s="222">
        <v>15.63</v>
      </c>
      <c r="F257" s="201">
        <v>1</v>
      </c>
      <c r="G257" s="163" t="s">
        <v>21</v>
      </c>
      <c r="H257" s="222">
        <f>D257*E257*F257</f>
        <v>7.8150000000000004</v>
      </c>
      <c r="I257" s="223" t="str">
        <f t="shared" ref="I257:I262" si="26">$J$254</f>
        <v>m²</v>
      </c>
    </row>
    <row r="258" spans="1:10" x14ac:dyDescent="0.25">
      <c r="B258" s="256" t="s">
        <v>6767</v>
      </c>
      <c r="D258" s="222">
        <v>0.5</v>
      </c>
      <c r="E258" s="222">
        <v>10.9</v>
      </c>
      <c r="F258" s="201">
        <v>1</v>
      </c>
      <c r="G258" s="163" t="s">
        <v>21</v>
      </c>
      <c r="H258" s="222">
        <f t="shared" ref="H258:H262" si="27">D258*E258*F258</f>
        <v>5.45</v>
      </c>
      <c r="I258" s="223" t="str">
        <f t="shared" si="26"/>
        <v>m²</v>
      </c>
    </row>
    <row r="259" spans="1:10" x14ac:dyDescent="0.25">
      <c r="B259" s="256" t="s">
        <v>6768</v>
      </c>
      <c r="D259" s="222">
        <v>0.5</v>
      </c>
      <c r="E259" s="222">
        <v>8.94</v>
      </c>
      <c r="F259" s="201">
        <v>1</v>
      </c>
      <c r="G259" s="163" t="s">
        <v>21</v>
      </c>
      <c r="H259" s="222">
        <f t="shared" si="27"/>
        <v>4.47</v>
      </c>
      <c r="I259" s="223" t="str">
        <f t="shared" si="26"/>
        <v>m²</v>
      </c>
    </row>
    <row r="260" spans="1:10" x14ac:dyDescent="0.25">
      <c r="B260" s="256" t="s">
        <v>6597</v>
      </c>
      <c r="D260" s="222">
        <v>0.5</v>
      </c>
      <c r="E260" s="222">
        <v>6.15</v>
      </c>
      <c r="F260" s="201">
        <v>1</v>
      </c>
      <c r="G260" s="163" t="s">
        <v>21</v>
      </c>
      <c r="H260" s="222">
        <f t="shared" si="27"/>
        <v>3.0750000000000002</v>
      </c>
      <c r="I260" s="223" t="str">
        <f t="shared" si="26"/>
        <v>m²</v>
      </c>
    </row>
    <row r="261" spans="1:10" x14ac:dyDescent="0.25">
      <c r="B261" s="256" t="s">
        <v>6769</v>
      </c>
      <c r="D261" s="222">
        <v>0.5</v>
      </c>
      <c r="E261" s="222">
        <f>10.25+10.25</f>
        <v>20.5</v>
      </c>
      <c r="F261" s="201">
        <v>1</v>
      </c>
      <c r="G261" s="163" t="s">
        <v>21</v>
      </c>
      <c r="H261" s="222">
        <f t="shared" si="27"/>
        <v>10.25</v>
      </c>
      <c r="I261" s="223" t="str">
        <f t="shared" si="26"/>
        <v>m²</v>
      </c>
    </row>
    <row r="262" spans="1:10" x14ac:dyDescent="0.25">
      <c r="B262" s="256" t="s">
        <v>6770</v>
      </c>
      <c r="D262" s="222">
        <v>1.6</v>
      </c>
      <c r="E262" s="222">
        <v>3.5</v>
      </c>
      <c r="F262" s="201">
        <v>3</v>
      </c>
      <c r="G262" s="163" t="s">
        <v>21</v>
      </c>
      <c r="H262" s="222">
        <f t="shared" si="27"/>
        <v>16.8</v>
      </c>
      <c r="I262" s="223" t="str">
        <f t="shared" si="26"/>
        <v>m²</v>
      </c>
    </row>
    <row r="263" spans="1:10" ht="15.75" thickBot="1" x14ac:dyDescent="0.3">
      <c r="B263" s="256"/>
      <c r="D263" s="201"/>
      <c r="E263" s="201"/>
      <c r="G263" s="163"/>
      <c r="H263" s="201"/>
      <c r="I263" s="201"/>
    </row>
    <row r="264" spans="1:10" s="39" customFormat="1" ht="15.75" thickBot="1" x14ac:dyDescent="0.3">
      <c r="A264" s="580" t="str">
        <f>PO!A36</f>
        <v>3.1.18</v>
      </c>
      <c r="B264" s="70" t="str">
        <f>VLOOKUP(A264,PO!$A$8:$K$410,4,FALSE)</f>
        <v>Retirada de caixa de ar condicionado</v>
      </c>
      <c r="C264" s="51"/>
      <c r="D264" s="52"/>
      <c r="E264" s="51"/>
      <c r="F264" s="53"/>
      <c r="G264" s="54"/>
      <c r="H264" s="54"/>
      <c r="I264" s="54">
        <f>SUM(H267:H274)</f>
        <v>8</v>
      </c>
      <c r="J264" s="420" t="str">
        <f>VLOOKUP(A264,PO!$A$8:'PO'!$E$1247,5,FALSE)</f>
        <v>und</v>
      </c>
    </row>
    <row r="265" spans="1:10" x14ac:dyDescent="0.25">
      <c r="A265" s="228"/>
      <c r="B265" s="229"/>
      <c r="C265" s="230"/>
      <c r="D265" s="231"/>
      <c r="E265" s="230"/>
      <c r="F265" s="222"/>
      <c r="G265" s="201"/>
      <c r="H265" s="232"/>
      <c r="I265" s="232"/>
      <c r="J265" s="232"/>
    </row>
    <row r="266" spans="1:10" x14ac:dyDescent="0.25">
      <c r="B266" s="163" t="s">
        <v>27</v>
      </c>
      <c r="D266" s="163" t="s">
        <v>240</v>
      </c>
      <c r="E266" s="163"/>
      <c r="F266" s="163"/>
      <c r="G266" s="163"/>
      <c r="H266" s="163" t="s">
        <v>19</v>
      </c>
      <c r="I266" s="163" t="s">
        <v>20</v>
      </c>
    </row>
    <row r="267" spans="1:10" x14ac:dyDescent="0.25">
      <c r="B267" s="34" t="s">
        <v>6582</v>
      </c>
      <c r="D267" s="201">
        <v>1</v>
      </c>
      <c r="E267" s="163"/>
      <c r="F267" s="163"/>
      <c r="G267" s="163" t="s">
        <v>21</v>
      </c>
      <c r="H267" s="201">
        <f>D267</f>
        <v>1</v>
      </c>
      <c r="I267" s="223" t="str">
        <f>$J$264</f>
        <v>und</v>
      </c>
    </row>
    <row r="268" spans="1:10" x14ac:dyDescent="0.25">
      <c r="B268" s="34" t="s">
        <v>6761</v>
      </c>
      <c r="D268" s="201">
        <v>1</v>
      </c>
      <c r="E268" s="163"/>
      <c r="F268" s="163"/>
      <c r="G268" s="163" t="s">
        <v>21</v>
      </c>
      <c r="H268" s="201">
        <f t="shared" ref="H268:H274" si="28">D268</f>
        <v>1</v>
      </c>
      <c r="I268" s="223" t="str">
        <f t="shared" ref="I268:I274" si="29">$J$264</f>
        <v>und</v>
      </c>
    </row>
    <row r="269" spans="1:10" x14ac:dyDescent="0.25">
      <c r="B269" s="34" t="s">
        <v>6585</v>
      </c>
      <c r="D269" s="201">
        <v>1</v>
      </c>
      <c r="E269" s="163"/>
      <c r="F269" s="163"/>
      <c r="G269" s="163" t="s">
        <v>21</v>
      </c>
      <c r="H269" s="201">
        <f t="shared" si="28"/>
        <v>1</v>
      </c>
      <c r="I269" s="223" t="str">
        <f t="shared" si="29"/>
        <v>und</v>
      </c>
    </row>
    <row r="270" spans="1:10" x14ac:dyDescent="0.25">
      <c r="B270" s="34" t="s">
        <v>6586</v>
      </c>
      <c r="D270" s="201">
        <v>1</v>
      </c>
      <c r="E270" s="163"/>
      <c r="F270" s="163"/>
      <c r="G270" s="163" t="s">
        <v>21</v>
      </c>
      <c r="H270" s="201">
        <f t="shared" si="28"/>
        <v>1</v>
      </c>
      <c r="I270" s="223" t="str">
        <f t="shared" si="29"/>
        <v>und</v>
      </c>
    </row>
    <row r="271" spans="1:10" x14ac:dyDescent="0.25">
      <c r="B271" s="34" t="s">
        <v>6587</v>
      </c>
      <c r="D271" s="201">
        <v>1</v>
      </c>
      <c r="E271" s="163"/>
      <c r="F271" s="163"/>
      <c r="G271" s="163" t="s">
        <v>21</v>
      </c>
      <c r="H271" s="201">
        <f t="shared" si="28"/>
        <v>1</v>
      </c>
      <c r="I271" s="223" t="str">
        <f t="shared" si="29"/>
        <v>und</v>
      </c>
    </row>
    <row r="272" spans="1:10" x14ac:dyDescent="0.25">
      <c r="B272" s="34" t="s">
        <v>6588</v>
      </c>
      <c r="D272" s="201">
        <v>1</v>
      </c>
      <c r="E272" s="163"/>
      <c r="F272" s="163"/>
      <c r="G272" s="163" t="s">
        <v>21</v>
      </c>
      <c r="H272" s="201">
        <f t="shared" si="28"/>
        <v>1</v>
      </c>
      <c r="I272" s="223" t="str">
        <f t="shared" si="29"/>
        <v>und</v>
      </c>
    </row>
    <row r="273" spans="1:10" x14ac:dyDescent="0.25">
      <c r="B273" s="34" t="s">
        <v>6589</v>
      </c>
      <c r="D273" s="201">
        <v>1</v>
      </c>
      <c r="E273" s="163"/>
      <c r="F273" s="163"/>
      <c r="G273" s="163" t="s">
        <v>21</v>
      </c>
      <c r="H273" s="201">
        <f t="shared" si="28"/>
        <v>1</v>
      </c>
      <c r="I273" s="223" t="str">
        <f t="shared" si="29"/>
        <v>und</v>
      </c>
    </row>
    <row r="274" spans="1:10" x14ac:dyDescent="0.25">
      <c r="B274" s="34" t="s">
        <v>6590</v>
      </c>
      <c r="D274" s="201">
        <v>1</v>
      </c>
      <c r="E274" s="163"/>
      <c r="F274" s="163"/>
      <c r="G274" s="163" t="s">
        <v>21</v>
      </c>
      <c r="H274" s="201">
        <f t="shared" si="28"/>
        <v>1</v>
      </c>
      <c r="I274" s="223" t="str">
        <f t="shared" si="29"/>
        <v>und</v>
      </c>
    </row>
    <row r="275" spans="1:10" ht="15.75" thickBot="1" x14ac:dyDescent="0.3"/>
    <row r="276" spans="1:10" s="39" customFormat="1" ht="15.75" thickBot="1" x14ac:dyDescent="0.3">
      <c r="A276" s="580" t="str">
        <f>PO!A37</f>
        <v>3.1.19</v>
      </c>
      <c r="B276" s="70" t="str">
        <f>VLOOKUP(A276,PO!$A$8:$K$410,4,FALSE)</f>
        <v>Remoção de louça sanitária</v>
      </c>
      <c r="C276" s="51"/>
      <c r="D276" s="52"/>
      <c r="E276" s="51"/>
      <c r="F276" s="53"/>
      <c r="G276" s="54"/>
      <c r="H276" s="54"/>
      <c r="I276" s="54">
        <f>SUM(H279:H288)</f>
        <v>10</v>
      </c>
      <c r="J276" s="420" t="str">
        <f>VLOOKUP(A276,PO!$A$8:'PO'!$E$1247,5,FALSE)</f>
        <v>und</v>
      </c>
    </row>
    <row r="278" spans="1:10" s="334" customFormat="1" ht="14.25" x14ac:dyDescent="0.2">
      <c r="B278" s="334" t="s">
        <v>27</v>
      </c>
      <c r="C278" s="334" t="s">
        <v>6644</v>
      </c>
      <c r="F278" s="334" t="s">
        <v>240</v>
      </c>
      <c r="H278" s="334" t="s">
        <v>19</v>
      </c>
      <c r="I278" s="334" t="s">
        <v>20</v>
      </c>
    </row>
    <row r="279" spans="1:10" x14ac:dyDescent="0.25">
      <c r="B279" s="34" t="s">
        <v>6585</v>
      </c>
      <c r="C279" s="201" t="s">
        <v>6938</v>
      </c>
      <c r="F279" s="201">
        <v>1</v>
      </c>
      <c r="G279" s="201" t="s">
        <v>21</v>
      </c>
      <c r="H279" s="201">
        <f>F279</f>
        <v>1</v>
      </c>
      <c r="I279" s="223" t="str">
        <f>$J$276</f>
        <v>und</v>
      </c>
    </row>
    <row r="280" spans="1:10" x14ac:dyDescent="0.25">
      <c r="B280" s="34" t="s">
        <v>6586</v>
      </c>
      <c r="C280" s="201" t="s">
        <v>6938</v>
      </c>
      <c r="F280" s="201">
        <v>1</v>
      </c>
      <c r="G280" s="201" t="s">
        <v>21</v>
      </c>
      <c r="H280" s="201">
        <f t="shared" ref="H280:H288" si="30">F280</f>
        <v>1</v>
      </c>
      <c r="I280" s="223" t="str">
        <f t="shared" ref="I280:I288" si="31">$J$276</f>
        <v>und</v>
      </c>
    </row>
    <row r="281" spans="1:10" x14ac:dyDescent="0.25">
      <c r="B281" s="34" t="s">
        <v>6587</v>
      </c>
      <c r="C281" s="201" t="s">
        <v>6938</v>
      </c>
      <c r="F281" s="201">
        <v>1</v>
      </c>
      <c r="G281" s="201" t="s">
        <v>21</v>
      </c>
      <c r="H281" s="201">
        <f t="shared" si="30"/>
        <v>1</v>
      </c>
      <c r="I281" s="223" t="str">
        <f t="shared" si="31"/>
        <v>und</v>
      </c>
    </row>
    <row r="282" spans="1:10" x14ac:dyDescent="0.25">
      <c r="B282" s="34" t="s">
        <v>6588</v>
      </c>
      <c r="C282" s="201" t="s">
        <v>6938</v>
      </c>
      <c r="F282" s="201">
        <v>1</v>
      </c>
      <c r="G282" s="201" t="s">
        <v>21</v>
      </c>
      <c r="H282" s="201">
        <f t="shared" si="30"/>
        <v>1</v>
      </c>
      <c r="I282" s="223" t="str">
        <f t="shared" si="31"/>
        <v>und</v>
      </c>
    </row>
    <row r="283" spans="1:10" x14ac:dyDescent="0.25">
      <c r="B283" s="34" t="s">
        <v>6589</v>
      </c>
      <c r="C283" s="201" t="s">
        <v>6938</v>
      </c>
      <c r="F283" s="201">
        <v>1</v>
      </c>
      <c r="G283" s="201" t="s">
        <v>21</v>
      </c>
      <c r="H283" s="201">
        <f t="shared" si="30"/>
        <v>1</v>
      </c>
      <c r="I283" s="223" t="str">
        <f t="shared" si="31"/>
        <v>und</v>
      </c>
    </row>
    <row r="284" spans="1:10" x14ac:dyDescent="0.25">
      <c r="B284" s="34" t="s">
        <v>6590</v>
      </c>
      <c r="C284" s="201" t="s">
        <v>6938</v>
      </c>
      <c r="F284" s="201">
        <v>1</v>
      </c>
      <c r="G284" s="201" t="s">
        <v>21</v>
      </c>
      <c r="H284" s="201">
        <f t="shared" si="30"/>
        <v>1</v>
      </c>
      <c r="I284" s="223" t="str">
        <f t="shared" si="31"/>
        <v>und</v>
      </c>
    </row>
    <row r="285" spans="1:10" x14ac:dyDescent="0.25">
      <c r="B285" s="34" t="s">
        <v>6591</v>
      </c>
      <c r="C285" s="201" t="s">
        <v>6938</v>
      </c>
      <c r="F285" s="201">
        <v>1</v>
      </c>
      <c r="G285" s="201" t="s">
        <v>21</v>
      </c>
      <c r="H285" s="201">
        <f t="shared" si="30"/>
        <v>1</v>
      </c>
      <c r="I285" s="223" t="str">
        <f t="shared" si="31"/>
        <v>und</v>
      </c>
    </row>
    <row r="286" spans="1:10" x14ac:dyDescent="0.25">
      <c r="B286" s="34" t="s">
        <v>6591</v>
      </c>
      <c r="C286" s="201" t="s">
        <v>6939</v>
      </c>
      <c r="F286" s="201">
        <v>1</v>
      </c>
      <c r="G286" s="201" t="s">
        <v>21</v>
      </c>
      <c r="H286" s="201">
        <f t="shared" si="30"/>
        <v>1</v>
      </c>
      <c r="I286" s="223" t="str">
        <f t="shared" si="31"/>
        <v>und</v>
      </c>
    </row>
    <row r="287" spans="1:10" x14ac:dyDescent="0.25">
      <c r="B287" s="34" t="s">
        <v>6592</v>
      </c>
      <c r="C287" s="201" t="s">
        <v>6938</v>
      </c>
      <c r="F287" s="201">
        <v>1</v>
      </c>
      <c r="G287" s="201" t="s">
        <v>21</v>
      </c>
      <c r="H287" s="201">
        <f t="shared" si="30"/>
        <v>1</v>
      </c>
      <c r="I287" s="223" t="str">
        <f t="shared" si="31"/>
        <v>und</v>
      </c>
    </row>
    <row r="288" spans="1:10" x14ac:dyDescent="0.25">
      <c r="B288" s="34" t="s">
        <v>6592</v>
      </c>
      <c r="C288" s="201" t="s">
        <v>6939</v>
      </c>
      <c r="F288" s="201">
        <v>1</v>
      </c>
      <c r="G288" s="201" t="s">
        <v>21</v>
      </c>
      <c r="H288" s="201">
        <f t="shared" si="30"/>
        <v>1</v>
      </c>
      <c r="I288" s="223" t="str">
        <f t="shared" si="31"/>
        <v>und</v>
      </c>
    </row>
    <row r="289" spans="1:10" ht="15.75" thickBot="1" x14ac:dyDescent="0.3">
      <c r="C289" s="201"/>
    </row>
    <row r="290" spans="1:10" s="39" customFormat="1" ht="15.75" thickBot="1" x14ac:dyDescent="0.3">
      <c r="A290" s="580" t="str">
        <f>PO!A38</f>
        <v>3.1.20</v>
      </c>
      <c r="B290" s="70" t="str">
        <f>VLOOKUP(A290,PO!$A$8:$K$410,4,FALSE)</f>
        <v>Remoção de torneiras</v>
      </c>
      <c r="C290" s="51"/>
      <c r="D290" s="52"/>
      <c r="E290" s="51"/>
      <c r="F290" s="53"/>
      <c r="G290" s="54"/>
      <c r="H290" s="54"/>
      <c r="I290" s="54">
        <f>SUM(H293:H300)</f>
        <v>8</v>
      </c>
      <c r="J290" s="420" t="str">
        <f>VLOOKUP(A290,PO!$A$8:'PO'!$E$1247,5,FALSE)</f>
        <v>und</v>
      </c>
    </row>
    <row r="292" spans="1:10" s="334" customFormat="1" ht="14.25" x14ac:dyDescent="0.2">
      <c r="B292" s="334" t="s">
        <v>27</v>
      </c>
      <c r="C292" s="334" t="s">
        <v>6644</v>
      </c>
      <c r="F292" s="334" t="s">
        <v>240</v>
      </c>
      <c r="H292" s="334" t="s">
        <v>19</v>
      </c>
      <c r="I292" s="334" t="s">
        <v>20</v>
      </c>
    </row>
    <row r="293" spans="1:10" x14ac:dyDescent="0.25">
      <c r="B293" s="34" t="s">
        <v>6585</v>
      </c>
      <c r="C293" s="201" t="s">
        <v>6938</v>
      </c>
      <c r="F293" s="201">
        <v>1</v>
      </c>
      <c r="G293" s="201" t="s">
        <v>21</v>
      </c>
      <c r="H293" s="201">
        <f>F293</f>
        <v>1</v>
      </c>
      <c r="I293" s="223" t="str">
        <f>$J$276</f>
        <v>und</v>
      </c>
    </row>
    <row r="294" spans="1:10" x14ac:dyDescent="0.25">
      <c r="B294" s="34" t="s">
        <v>6586</v>
      </c>
      <c r="C294" s="201" t="s">
        <v>6938</v>
      </c>
      <c r="F294" s="201">
        <v>1</v>
      </c>
      <c r="G294" s="201" t="s">
        <v>21</v>
      </c>
      <c r="H294" s="201">
        <f t="shared" ref="H294:H300" si="32">F294</f>
        <v>1</v>
      </c>
      <c r="I294" s="223" t="str">
        <f t="shared" ref="I294:I300" si="33">$J$276</f>
        <v>und</v>
      </c>
    </row>
    <row r="295" spans="1:10" x14ac:dyDescent="0.25">
      <c r="B295" s="34" t="s">
        <v>6587</v>
      </c>
      <c r="C295" s="201" t="s">
        <v>6938</v>
      </c>
      <c r="F295" s="201">
        <v>1</v>
      </c>
      <c r="G295" s="201" t="s">
        <v>21</v>
      </c>
      <c r="H295" s="201">
        <f t="shared" si="32"/>
        <v>1</v>
      </c>
      <c r="I295" s="223" t="str">
        <f t="shared" si="33"/>
        <v>und</v>
      </c>
    </row>
    <row r="296" spans="1:10" x14ac:dyDescent="0.25">
      <c r="B296" s="34" t="s">
        <v>6588</v>
      </c>
      <c r="C296" s="201" t="s">
        <v>6938</v>
      </c>
      <c r="F296" s="201">
        <v>1</v>
      </c>
      <c r="G296" s="201" t="s">
        <v>21</v>
      </c>
      <c r="H296" s="201">
        <f t="shared" si="32"/>
        <v>1</v>
      </c>
      <c r="I296" s="223" t="str">
        <f t="shared" si="33"/>
        <v>und</v>
      </c>
    </row>
    <row r="297" spans="1:10" x14ac:dyDescent="0.25">
      <c r="B297" s="34" t="s">
        <v>6589</v>
      </c>
      <c r="C297" s="201" t="s">
        <v>6938</v>
      </c>
      <c r="F297" s="201">
        <v>1</v>
      </c>
      <c r="G297" s="201" t="s">
        <v>21</v>
      </c>
      <c r="H297" s="201">
        <f t="shared" si="32"/>
        <v>1</v>
      </c>
      <c r="I297" s="223" t="str">
        <f t="shared" si="33"/>
        <v>und</v>
      </c>
    </row>
    <row r="298" spans="1:10" x14ac:dyDescent="0.25">
      <c r="B298" s="34" t="s">
        <v>6590</v>
      </c>
      <c r="C298" s="201" t="s">
        <v>6938</v>
      </c>
      <c r="F298" s="201">
        <v>1</v>
      </c>
      <c r="G298" s="201" t="s">
        <v>21</v>
      </c>
      <c r="H298" s="201">
        <f t="shared" si="32"/>
        <v>1</v>
      </c>
      <c r="I298" s="223" t="str">
        <f t="shared" si="33"/>
        <v>und</v>
      </c>
    </row>
    <row r="299" spans="1:10" x14ac:dyDescent="0.25">
      <c r="B299" s="34" t="s">
        <v>6591</v>
      </c>
      <c r="C299" s="201" t="s">
        <v>6938</v>
      </c>
      <c r="F299" s="201">
        <v>1</v>
      </c>
      <c r="G299" s="201" t="s">
        <v>21</v>
      </c>
      <c r="H299" s="201">
        <f t="shared" si="32"/>
        <v>1</v>
      </c>
      <c r="I299" s="223" t="str">
        <f t="shared" si="33"/>
        <v>und</v>
      </c>
    </row>
    <row r="300" spans="1:10" x14ac:dyDescent="0.25">
      <c r="B300" s="34" t="s">
        <v>6592</v>
      </c>
      <c r="C300" s="201" t="s">
        <v>6938</v>
      </c>
      <c r="F300" s="201">
        <v>1</v>
      </c>
      <c r="G300" s="201" t="s">
        <v>21</v>
      </c>
      <c r="H300" s="201">
        <f t="shared" si="32"/>
        <v>1</v>
      </c>
      <c r="I300" s="223" t="str">
        <f t="shared" si="33"/>
        <v>und</v>
      </c>
    </row>
    <row r="301" spans="1:10" ht="15.75" thickBot="1" x14ac:dyDescent="0.3">
      <c r="C301" s="201"/>
    </row>
    <row r="302" spans="1:10" s="39" customFormat="1" ht="15.75" thickBot="1" x14ac:dyDescent="0.3">
      <c r="A302" s="580" t="str">
        <f>PO!A39</f>
        <v>3.1.21</v>
      </c>
      <c r="B302" s="70" t="str">
        <f>VLOOKUP(A302,PO!$A$8:$K$410,4,FALSE)</f>
        <v>Carga manual de entulho.</v>
      </c>
      <c r="C302" s="51"/>
      <c r="D302" s="52"/>
      <c r="E302" s="51"/>
      <c r="F302" s="53"/>
      <c r="G302" s="54"/>
      <c r="H302" s="54"/>
      <c r="I302" s="54">
        <f>SUM(H305:H315)</f>
        <v>115.42992604</v>
      </c>
      <c r="J302" s="420" t="str">
        <f>VLOOKUP(A302,PO!$A$8:'PO'!$E$1247,5,FALSE)</f>
        <v>m³</v>
      </c>
    </row>
    <row r="303" spans="1:10" x14ac:dyDescent="0.25">
      <c r="A303" s="228"/>
      <c r="B303" s="229"/>
      <c r="C303" s="230"/>
      <c r="D303" s="231"/>
      <c r="E303" s="230"/>
      <c r="F303" s="222"/>
      <c r="G303" s="201"/>
      <c r="H303" s="232"/>
      <c r="I303" s="232"/>
      <c r="J303" s="232"/>
    </row>
    <row r="304" spans="1:10" x14ac:dyDescent="0.25">
      <c r="B304" s="234" t="s">
        <v>27</v>
      </c>
      <c r="E304" s="377" t="s">
        <v>6629</v>
      </c>
      <c r="F304" s="255" t="s">
        <v>6746</v>
      </c>
      <c r="G304" s="163"/>
      <c r="H304" s="234" t="s">
        <v>19</v>
      </c>
      <c r="I304" s="234" t="s">
        <v>20</v>
      </c>
    </row>
    <row r="305" spans="2:16" x14ac:dyDescent="0.25">
      <c r="B305" s="34" t="s">
        <v>6951</v>
      </c>
      <c r="E305" s="222">
        <f>$I$33</f>
        <v>207.1</v>
      </c>
      <c r="F305" s="222">
        <f>ROUND(E305*$C$319,2)</f>
        <v>1.24</v>
      </c>
      <c r="G305" s="163" t="s">
        <v>21</v>
      </c>
      <c r="H305" s="222">
        <f>F305</f>
        <v>1.24</v>
      </c>
      <c r="I305" s="223" t="str">
        <f>$J$302</f>
        <v>m³</v>
      </c>
    </row>
    <row r="306" spans="2:16" x14ac:dyDescent="0.25">
      <c r="B306" s="34" t="s">
        <v>6960</v>
      </c>
      <c r="E306" s="222">
        <f>I39+I44</f>
        <v>207.1</v>
      </c>
      <c r="F306" s="222">
        <f>ROUND(E306*C320,2)</f>
        <v>6.41</v>
      </c>
      <c r="G306" s="163" t="s">
        <v>21</v>
      </c>
      <c r="H306" s="222">
        <f t="shared" ref="H306:H315" si="34">F306</f>
        <v>6.41</v>
      </c>
      <c r="I306" s="223" t="str">
        <f t="shared" ref="I306:I315" si="35">$J$302</f>
        <v>m³</v>
      </c>
    </row>
    <row r="307" spans="2:16" x14ac:dyDescent="0.25">
      <c r="B307" s="34" t="s">
        <v>6952</v>
      </c>
      <c r="E307" s="222">
        <f>$I$59</f>
        <v>139.64949999999999</v>
      </c>
      <c r="F307" s="222">
        <f>ROUND(E307*C321,2)</f>
        <v>1.22</v>
      </c>
      <c r="G307" s="163" t="s">
        <v>21</v>
      </c>
      <c r="H307" s="222">
        <f t="shared" si="34"/>
        <v>1.22</v>
      </c>
      <c r="I307" s="223" t="str">
        <f t="shared" si="35"/>
        <v>m³</v>
      </c>
      <c r="N307" s="201"/>
      <c r="O307" s="201"/>
      <c r="P307" s="201"/>
    </row>
    <row r="308" spans="2:16" x14ac:dyDescent="0.25">
      <c r="B308" s="34" t="s">
        <v>6961</v>
      </c>
      <c r="E308" s="222">
        <f>$I$79</f>
        <v>139.63909999999998</v>
      </c>
      <c r="F308" s="222">
        <f>ROUND(E308*C322,2)</f>
        <v>2.69</v>
      </c>
      <c r="G308" s="336" t="s">
        <v>21</v>
      </c>
      <c r="H308" s="222">
        <f t="shared" si="34"/>
        <v>2.69</v>
      </c>
      <c r="I308" s="223" t="str">
        <f t="shared" si="35"/>
        <v>m³</v>
      </c>
      <c r="N308" s="201"/>
      <c r="O308" s="201"/>
      <c r="P308" s="201"/>
    </row>
    <row r="309" spans="2:16" x14ac:dyDescent="0.25">
      <c r="B309" s="34" t="s">
        <v>6953</v>
      </c>
      <c r="E309" s="222">
        <f>$I$156</f>
        <v>1.6</v>
      </c>
      <c r="F309" s="222">
        <f>ROUND(E309*C323,2)</f>
        <v>0.02</v>
      </c>
      <c r="G309" s="163" t="s">
        <v>21</v>
      </c>
      <c r="H309" s="222">
        <f t="shared" si="34"/>
        <v>0.02</v>
      </c>
      <c r="I309" s="223" t="str">
        <f t="shared" si="35"/>
        <v>m³</v>
      </c>
      <c r="N309" s="201"/>
      <c r="O309" s="201"/>
      <c r="P309" s="201"/>
    </row>
    <row r="310" spans="2:16" x14ac:dyDescent="0.25">
      <c r="B310" s="34" t="s">
        <v>6954</v>
      </c>
      <c r="E310" s="222">
        <f>$I$161*$D$323</f>
        <v>0.73150000000000004</v>
      </c>
      <c r="F310" s="222">
        <f>ROUND(E310*C324,2)</f>
        <v>0.22</v>
      </c>
      <c r="G310" s="163" t="s">
        <v>21</v>
      </c>
      <c r="H310" s="222">
        <f t="shared" si="34"/>
        <v>0.22</v>
      </c>
      <c r="I310" s="223" t="str">
        <f t="shared" si="35"/>
        <v>m³</v>
      </c>
    </row>
    <row r="311" spans="2:16" x14ac:dyDescent="0.25">
      <c r="B311" s="34" t="s">
        <v>6955</v>
      </c>
      <c r="E311" s="222">
        <f>$I$170</f>
        <v>139.42000000000002</v>
      </c>
      <c r="F311" s="222">
        <f>ROUND(E311*$C$324,2)</f>
        <v>41.83</v>
      </c>
      <c r="G311" s="163" t="s">
        <v>21</v>
      </c>
      <c r="H311" s="222">
        <f t="shared" si="34"/>
        <v>41.83</v>
      </c>
      <c r="I311" s="223" t="str">
        <f t="shared" si="35"/>
        <v>m³</v>
      </c>
    </row>
    <row r="312" spans="2:16" x14ac:dyDescent="0.25">
      <c r="B312" s="34" t="s">
        <v>6956</v>
      </c>
      <c r="E312" s="378">
        <f>$I$189</f>
        <v>27.200000000000003</v>
      </c>
      <c r="F312" s="222">
        <f>ROUND(E312*$C$325,2)</f>
        <v>0.95</v>
      </c>
      <c r="G312" s="163" t="s">
        <v>21</v>
      </c>
      <c r="H312" s="222">
        <f t="shared" si="34"/>
        <v>0.95</v>
      </c>
      <c r="I312" s="223" t="str">
        <f t="shared" si="35"/>
        <v>m³</v>
      </c>
    </row>
    <row r="313" spans="2:16" x14ac:dyDescent="0.25">
      <c r="B313" s="34" t="s">
        <v>6957</v>
      </c>
      <c r="E313" s="222">
        <f>$I$209</f>
        <v>15.599999999999996</v>
      </c>
      <c r="F313" s="222">
        <f>ROUND(E313*$C$326,2)</f>
        <v>0.47</v>
      </c>
      <c r="G313" s="163" t="s">
        <v>21</v>
      </c>
      <c r="H313" s="222">
        <f t="shared" si="34"/>
        <v>0.47</v>
      </c>
      <c r="I313" s="223" t="str">
        <f t="shared" si="35"/>
        <v>m³</v>
      </c>
      <c r="N313" s="201"/>
      <c r="O313" s="201"/>
      <c r="P313" s="201"/>
    </row>
    <row r="314" spans="2:16" x14ac:dyDescent="0.25">
      <c r="B314" s="34" t="s">
        <v>6958</v>
      </c>
      <c r="E314" s="222" t="s">
        <v>6861</v>
      </c>
      <c r="F314" s="222">
        <f>$I$229</f>
        <v>53.199926039999994</v>
      </c>
      <c r="G314" s="163" t="s">
        <v>21</v>
      </c>
      <c r="H314" s="222">
        <f t="shared" si="34"/>
        <v>53.199926039999994</v>
      </c>
      <c r="I314" s="223" t="str">
        <f t="shared" si="35"/>
        <v>m³</v>
      </c>
      <c r="N314" s="201"/>
      <c r="O314" s="201"/>
      <c r="P314" s="201"/>
    </row>
    <row r="315" spans="2:16" x14ac:dyDescent="0.25">
      <c r="B315" s="34" t="s">
        <v>6959</v>
      </c>
      <c r="E315" s="222">
        <f>$I$254</f>
        <v>47.86</v>
      </c>
      <c r="F315" s="222">
        <f>ROUND(E315*$C$327,2)</f>
        <v>7.18</v>
      </c>
      <c r="G315" s="163" t="s">
        <v>21</v>
      </c>
      <c r="H315" s="222">
        <f t="shared" si="34"/>
        <v>7.18</v>
      </c>
      <c r="I315" s="223" t="str">
        <f t="shared" si="35"/>
        <v>m³</v>
      </c>
      <c r="N315" s="201"/>
      <c r="O315" s="201"/>
      <c r="P315" s="201"/>
    </row>
    <row r="316" spans="2:16" x14ac:dyDescent="0.25">
      <c r="E316" s="222"/>
      <c r="F316" s="222"/>
      <c r="G316" s="163"/>
      <c r="H316" s="222"/>
      <c r="I316" s="223"/>
    </row>
    <row r="317" spans="2:16" x14ac:dyDescent="0.25">
      <c r="B317" s="597" t="s">
        <v>6943</v>
      </c>
      <c r="C317" s="597"/>
      <c r="D317" s="597"/>
      <c r="E317" s="336"/>
      <c r="F317" s="336"/>
      <c r="G317" s="336"/>
      <c r="H317" s="201"/>
      <c r="I317" s="201"/>
    </row>
    <row r="318" spans="2:16" x14ac:dyDescent="0.25">
      <c r="B318" s="336" t="s">
        <v>6944</v>
      </c>
      <c r="C318" s="336" t="s">
        <v>6985</v>
      </c>
      <c r="D318" s="336" t="s">
        <v>6608</v>
      </c>
      <c r="E318" s="336"/>
      <c r="F318" s="336"/>
      <c r="G318" s="336"/>
      <c r="H318" s="201"/>
      <c r="I318" s="201"/>
    </row>
    <row r="319" spans="2:16" x14ac:dyDescent="0.25">
      <c r="B319" s="256" t="s">
        <v>6945</v>
      </c>
      <c r="C319" s="201">
        <v>6.0000000000000001E-3</v>
      </c>
      <c r="D319" s="336" t="s">
        <v>6861</v>
      </c>
      <c r="E319" s="336"/>
      <c r="F319" s="336"/>
      <c r="G319" s="336"/>
      <c r="H319" s="201"/>
      <c r="I319" s="201"/>
    </row>
    <row r="320" spans="2:16" x14ac:dyDescent="0.25">
      <c r="B320" s="256" t="s">
        <v>6962</v>
      </c>
      <c r="C320" s="379">
        <f>(2.52*0.15*0.05)+(0.06*0.12*0.721)+(2.29*0.05*0.06)</f>
        <v>3.0961200000000001E-2</v>
      </c>
      <c r="D320" s="381"/>
      <c r="E320" s="262"/>
      <c r="F320" s="381"/>
      <c r="G320" s="381"/>
      <c r="H320" s="201"/>
      <c r="I320" s="201"/>
    </row>
    <row r="321" spans="1:10" x14ac:dyDescent="0.25">
      <c r="B321" s="256" t="s">
        <v>6946</v>
      </c>
      <c r="C321" s="379">
        <f>1.0956*0.008</f>
        <v>8.7647999999999997E-3</v>
      </c>
      <c r="D321" s="379" t="s">
        <v>6861</v>
      </c>
      <c r="E321" s="336"/>
      <c r="F321" s="336"/>
      <c r="G321" s="336"/>
      <c r="H321" s="201"/>
      <c r="I321" s="201"/>
    </row>
    <row r="322" spans="1:10" x14ac:dyDescent="0.25">
      <c r="B322" s="256" t="s">
        <v>6963</v>
      </c>
      <c r="C322" s="379">
        <f>0.005*3.8499</f>
        <v>1.9249499999999999E-2</v>
      </c>
      <c r="D322" s="379" t="s">
        <v>6861</v>
      </c>
      <c r="E322" s="262"/>
      <c r="F322" s="336"/>
      <c r="G322" s="336"/>
      <c r="H322" s="201"/>
      <c r="I322" s="201"/>
    </row>
    <row r="323" spans="1:10" x14ac:dyDescent="0.25">
      <c r="B323" s="256" t="s">
        <v>6947</v>
      </c>
      <c r="C323" s="379">
        <v>0.01</v>
      </c>
      <c r="D323" s="379">
        <v>7.0000000000000007E-2</v>
      </c>
      <c r="E323" s="336"/>
      <c r="F323" s="336"/>
      <c r="G323" s="336"/>
      <c r="H323" s="201"/>
      <c r="I323" s="201"/>
    </row>
    <row r="324" spans="1:10" x14ac:dyDescent="0.25">
      <c r="B324" s="256" t="s">
        <v>6948</v>
      </c>
      <c r="C324" s="379">
        <v>0.3</v>
      </c>
      <c r="D324" s="379" t="s">
        <v>6861</v>
      </c>
      <c r="E324" s="336"/>
      <c r="F324" s="336"/>
      <c r="G324" s="336"/>
      <c r="H324" s="201"/>
      <c r="I324" s="201"/>
    </row>
    <row r="325" spans="1:10" x14ac:dyDescent="0.25">
      <c r="B325" s="256" t="s">
        <v>6949</v>
      </c>
      <c r="C325" s="379">
        <v>3.5000000000000003E-2</v>
      </c>
      <c r="D325" s="379" t="s">
        <v>6861</v>
      </c>
      <c r="E325" s="336"/>
      <c r="F325" s="336"/>
      <c r="G325" s="336"/>
      <c r="H325" s="201"/>
      <c r="I325" s="201"/>
    </row>
    <row r="326" spans="1:10" x14ac:dyDescent="0.25">
      <c r="B326" s="256" t="s">
        <v>6950</v>
      </c>
      <c r="C326" s="379">
        <v>0.03</v>
      </c>
      <c r="D326" s="379" t="s">
        <v>6861</v>
      </c>
      <c r="E326" s="336"/>
      <c r="F326" s="336"/>
      <c r="G326" s="336"/>
      <c r="H326" s="201"/>
      <c r="I326" s="201"/>
    </row>
    <row r="327" spans="1:10" x14ac:dyDescent="0.25">
      <c r="B327" s="256" t="s">
        <v>6964</v>
      </c>
      <c r="C327" s="379">
        <v>0.15</v>
      </c>
      <c r="D327" s="336" t="s">
        <v>6861</v>
      </c>
      <c r="E327" s="336"/>
      <c r="F327" s="336"/>
      <c r="G327" s="336"/>
      <c r="H327" s="201"/>
      <c r="I327" s="201"/>
    </row>
    <row r="328" spans="1:10" ht="15.75" thickBot="1" x14ac:dyDescent="0.3">
      <c r="B328" s="336"/>
      <c r="D328" s="336"/>
      <c r="E328" s="336"/>
      <c r="F328" s="336"/>
      <c r="G328" s="336"/>
      <c r="H328" s="201"/>
      <c r="I328" s="201"/>
    </row>
    <row r="329" spans="1:10" s="39" customFormat="1" ht="15.75" thickBot="1" x14ac:dyDescent="0.3">
      <c r="A329" s="580" t="str">
        <f>PO!A40</f>
        <v>3.1.22</v>
      </c>
      <c r="B329" s="70" t="str">
        <f>VLOOKUP(A329,PO!$A$8:$K$410,4,FALSE)</f>
        <v>Destinação e transporte de resíduos em caminhão basculante.</v>
      </c>
      <c r="C329" s="51"/>
      <c r="D329" s="52"/>
      <c r="E329" s="51"/>
      <c r="F329" s="53"/>
      <c r="G329" s="54"/>
      <c r="H329" s="54"/>
      <c r="I329" s="54">
        <f>SUM(H332:H332)</f>
        <v>115.42992604</v>
      </c>
      <c r="J329" s="420" t="str">
        <f>VLOOKUP(A329,PO!$A$8:'PO'!$E$1247,5,FALSE)</f>
        <v>m³</v>
      </c>
    </row>
    <row r="330" spans="1:10" x14ac:dyDescent="0.25">
      <c r="A330" s="228"/>
      <c r="B330" s="229"/>
      <c r="C330" s="230"/>
      <c r="D330" s="231"/>
      <c r="E330" s="230"/>
      <c r="F330" s="222"/>
      <c r="G330" s="201"/>
      <c r="H330" s="232"/>
      <c r="I330" s="232"/>
      <c r="J330" s="232"/>
    </row>
    <row r="331" spans="1:10" ht="15" customHeight="1" x14ac:dyDescent="0.25">
      <c r="B331" s="337" t="s">
        <v>27</v>
      </c>
      <c r="E331" s="377"/>
      <c r="F331" s="338" t="s">
        <v>6746</v>
      </c>
      <c r="G331" s="336"/>
      <c r="H331" s="337" t="s">
        <v>19</v>
      </c>
      <c r="I331" s="337" t="s">
        <v>20</v>
      </c>
    </row>
    <row r="332" spans="1:10" x14ac:dyDescent="0.25">
      <c r="B332" s="34" t="s">
        <v>6965</v>
      </c>
      <c r="E332" s="222"/>
      <c r="F332" s="222">
        <f>$I$302</f>
        <v>115.42992604</v>
      </c>
      <c r="G332" s="336" t="s">
        <v>21</v>
      </c>
      <c r="H332" s="222">
        <f>F332</f>
        <v>115.42992604</v>
      </c>
      <c r="I332" s="223" t="str">
        <f>$J$329</f>
        <v>m³</v>
      </c>
    </row>
    <row r="333" spans="1:10" ht="15.75" thickBot="1" x14ac:dyDescent="0.3"/>
    <row r="334" spans="1:10" ht="15.75" thickBot="1" x14ac:dyDescent="0.3">
      <c r="A334" s="40" t="str">
        <f>PO!A42</f>
        <v>3.2</v>
      </c>
      <c r="B334" s="41" t="str">
        <f>VLOOKUP(A334,PO!$A$8:$K$468,4,FALSE)</f>
        <v>PREPARO DE TERRENO</v>
      </c>
      <c r="C334" s="42"/>
      <c r="D334" s="42"/>
      <c r="E334" s="42"/>
      <c r="F334" s="272"/>
      <c r="G334" s="42"/>
      <c r="H334" s="42"/>
      <c r="I334" s="42"/>
      <c r="J334" s="43"/>
    </row>
    <row r="335" spans="1:10" ht="15.75" thickBot="1" x14ac:dyDescent="0.3">
      <c r="A335" s="44"/>
      <c r="B335" s="45"/>
      <c r="C335" s="45"/>
      <c r="D335" s="46"/>
      <c r="E335" s="45"/>
      <c r="F335" s="47"/>
      <c r="G335" s="48"/>
      <c r="H335" s="48"/>
      <c r="I335" s="48"/>
      <c r="J335" s="49"/>
    </row>
    <row r="336" spans="1:10" s="39" customFormat="1" ht="15.75" thickBot="1" x14ac:dyDescent="0.3">
      <c r="A336" s="580" t="str">
        <f>PO!A43</f>
        <v>3.2.1</v>
      </c>
      <c r="B336" s="70" t="str">
        <f>VLOOKUP(A336,PO!$A$8:$K$410,4,FALSE)</f>
        <v>Capina e limpeza manual de terreno</v>
      </c>
      <c r="C336" s="51"/>
      <c r="D336" s="52"/>
      <c r="E336" s="51"/>
      <c r="F336" s="53"/>
      <c r="G336" s="54"/>
      <c r="H336" s="54"/>
      <c r="I336" s="54">
        <f>SUM(H339:H342)</f>
        <v>139.82</v>
      </c>
      <c r="J336" s="420" t="str">
        <f>VLOOKUP(A336,PO!$A$8:$K$410,5,FALSE)</f>
        <v>m²</v>
      </c>
    </row>
    <row r="338" spans="1:10" x14ac:dyDescent="0.25">
      <c r="B338" s="163" t="s">
        <v>27</v>
      </c>
      <c r="D338" s="163" t="s">
        <v>6604</v>
      </c>
      <c r="E338" s="163" t="s">
        <v>6606</v>
      </c>
      <c r="H338" s="234" t="s">
        <v>19</v>
      </c>
      <c r="I338" s="234" t="s">
        <v>20</v>
      </c>
    </row>
    <row r="339" spans="1:10" x14ac:dyDescent="0.25">
      <c r="B339" s="256" t="s">
        <v>6766</v>
      </c>
      <c r="D339" s="222">
        <v>1.5</v>
      </c>
      <c r="E339" s="222">
        <f>15.43+1.5</f>
        <v>16.93</v>
      </c>
      <c r="G339" s="201" t="s">
        <v>21</v>
      </c>
      <c r="H339" s="222">
        <f>D339*E339</f>
        <v>25.395</v>
      </c>
      <c r="I339" s="223" t="str">
        <f>$J$336</f>
        <v>m²</v>
      </c>
    </row>
    <row r="340" spans="1:10" x14ac:dyDescent="0.25">
      <c r="B340" s="256" t="s">
        <v>6767</v>
      </c>
      <c r="D340" s="222">
        <v>1.5</v>
      </c>
      <c r="E340" s="222">
        <f>11.8+1.5</f>
        <v>13.3</v>
      </c>
      <c r="G340" s="201" t="s">
        <v>21</v>
      </c>
      <c r="H340" s="222">
        <f>D340*E340</f>
        <v>19.950000000000003</v>
      </c>
      <c r="I340" s="223" t="str">
        <f>$J$336</f>
        <v>m²</v>
      </c>
    </row>
    <row r="341" spans="1:10" x14ac:dyDescent="0.25">
      <c r="B341" s="256" t="s">
        <v>6768</v>
      </c>
      <c r="D341" s="222">
        <f>9.5+1.5</f>
        <v>11</v>
      </c>
      <c r="E341" s="222">
        <v>7</v>
      </c>
      <c r="G341" s="201" t="s">
        <v>21</v>
      </c>
      <c r="H341" s="222">
        <f>D341*E341</f>
        <v>77</v>
      </c>
      <c r="I341" s="223" t="str">
        <f>$J$336</f>
        <v>m²</v>
      </c>
    </row>
    <row r="342" spans="1:10" x14ac:dyDescent="0.25">
      <c r="B342" s="256" t="s">
        <v>6769</v>
      </c>
      <c r="D342" s="222">
        <v>1.5</v>
      </c>
      <c r="E342" s="222">
        <v>11.65</v>
      </c>
      <c r="G342" s="201" t="s">
        <v>21</v>
      </c>
      <c r="H342" s="222">
        <f>D342*E342</f>
        <v>17.475000000000001</v>
      </c>
      <c r="I342" s="223" t="str">
        <f>$J$336</f>
        <v>m²</v>
      </c>
    </row>
    <row r="343" spans="1:10" ht="15.75" thickBot="1" x14ac:dyDescent="0.3"/>
    <row r="344" spans="1:10" s="39" customFormat="1" ht="15.75" thickBot="1" x14ac:dyDescent="0.3">
      <c r="A344" s="580" t="str">
        <f>PO!A44</f>
        <v>3.2.2</v>
      </c>
      <c r="B344" s="70" t="str">
        <f>VLOOKUP(A344,PO!$A$8:$K$410,4,FALSE)</f>
        <v>Aterro manual de valas com solo argilo-arenoso e compactação mecanizada.</v>
      </c>
      <c r="C344" s="51"/>
      <c r="D344" s="52"/>
      <c r="E344" s="51"/>
      <c r="F344" s="53"/>
      <c r="G344" s="54"/>
      <c r="H344" s="54"/>
      <c r="I344" s="54">
        <f>H347</f>
        <v>70.459999999999994</v>
      </c>
      <c r="J344" s="420" t="str">
        <f>VLOOKUP(A344,PO!$A$8:$K$410,5,FALSE)</f>
        <v>m³</v>
      </c>
    </row>
    <row r="346" spans="1:10" x14ac:dyDescent="0.25">
      <c r="B346" s="163" t="s">
        <v>27</v>
      </c>
      <c r="D346" s="163" t="s">
        <v>6603</v>
      </c>
      <c r="E346" s="163" t="s">
        <v>6629</v>
      </c>
      <c r="F346" s="163" t="s">
        <v>6764</v>
      </c>
      <c r="H346" s="234" t="s">
        <v>19</v>
      </c>
      <c r="I346" s="234" t="s">
        <v>20</v>
      </c>
    </row>
    <row r="347" spans="1:10" x14ac:dyDescent="0.25">
      <c r="B347" s="201" t="s">
        <v>6602</v>
      </c>
      <c r="D347" s="222">
        <v>1.2</v>
      </c>
      <c r="E347" s="222">
        <f>I779</f>
        <v>234.85</v>
      </c>
      <c r="F347" s="201">
        <v>0.25</v>
      </c>
      <c r="G347" s="201" t="s">
        <v>21</v>
      </c>
      <c r="H347" s="222">
        <f>ROUND(D347*E347*F347,2)</f>
        <v>70.459999999999994</v>
      </c>
      <c r="I347" s="223" t="str">
        <f>$J$344</f>
        <v>m³</v>
      </c>
    </row>
    <row r="348" spans="1:10" ht="15.75" thickBot="1" x14ac:dyDescent="0.3"/>
    <row r="349" spans="1:10" s="39" customFormat="1" ht="15.75" thickBot="1" x14ac:dyDescent="0.3">
      <c r="A349" s="35" t="str">
        <f>PO!A46</f>
        <v>4.0</v>
      </c>
      <c r="B349" s="36" t="str">
        <f>VLOOKUP(A349,PO!$A$8:$K$468,4,FALSE)</f>
        <v>CANTEIRO DE OBRAS</v>
      </c>
      <c r="C349" s="37"/>
      <c r="D349" s="36"/>
      <c r="E349" s="37"/>
      <c r="F349" s="271"/>
      <c r="G349" s="37"/>
      <c r="H349" s="37"/>
      <c r="I349" s="37"/>
      <c r="J349" s="38"/>
    </row>
    <row r="350" spans="1:10" ht="15.75" thickBot="1" x14ac:dyDescent="0.3"/>
    <row r="351" spans="1:10" ht="15.75" thickBot="1" x14ac:dyDescent="0.3">
      <c r="A351" s="40" t="str">
        <f>PO!A47</f>
        <v>4.1</v>
      </c>
      <c r="B351" s="41" t="str">
        <f>VLOOKUP(A351,PO!$A$8:$K$468,4,FALSE)</f>
        <v>CONSTRUÇÃO DE CANTEIRO E PLACA DE OBRA</v>
      </c>
      <c r="C351" s="42"/>
      <c r="D351" s="42"/>
      <c r="E351" s="42"/>
      <c r="F351" s="272"/>
      <c r="G351" s="42"/>
      <c r="H351" s="42"/>
      <c r="I351" s="42"/>
      <c r="J351" s="43"/>
    </row>
    <row r="352" spans="1:10" ht="15.75" thickBot="1" x14ac:dyDescent="0.3">
      <c r="A352" s="44"/>
      <c r="B352" s="45"/>
      <c r="C352" s="45"/>
      <c r="D352" s="46"/>
      <c r="E352" s="45"/>
      <c r="F352" s="47"/>
      <c r="G352" s="48"/>
      <c r="H352" s="48"/>
      <c r="I352" s="48"/>
      <c r="J352" s="49"/>
    </row>
    <row r="353" spans="1:10" s="39" customFormat="1" ht="15.75" thickBot="1" x14ac:dyDescent="0.3">
      <c r="A353" s="580" t="str">
        <f>PO!A48</f>
        <v>4.1.1</v>
      </c>
      <c r="B353" s="70" t="str">
        <f>VLOOKUP(A353,PO!$A$8:$K$410,4,FALSE)</f>
        <v>Fechamento de construção temporária em chapa de madeira compensada e=1,0mm, com reaproveitamento de 2x.</v>
      </c>
      <c r="C353" s="51"/>
      <c r="D353" s="52"/>
      <c r="E353" s="51"/>
      <c r="F353" s="53"/>
      <c r="G353" s="54"/>
      <c r="H353" s="54"/>
      <c r="I353" s="54">
        <f>SUM(H356)</f>
        <v>88.06</v>
      </c>
      <c r="J353" s="420" t="str">
        <f>VLOOKUP(A353,PO!$A$8:$K$410,5,FALSE)</f>
        <v>m</v>
      </c>
    </row>
    <row r="355" spans="1:10" x14ac:dyDescent="0.25">
      <c r="B355" s="163" t="s">
        <v>27</v>
      </c>
      <c r="D355" s="163" t="s">
        <v>6631</v>
      </c>
      <c r="E355" s="163"/>
      <c r="H355" s="234" t="s">
        <v>19</v>
      </c>
      <c r="I355" s="234" t="s">
        <v>20</v>
      </c>
    </row>
    <row r="356" spans="1:10" x14ac:dyDescent="0.25">
      <c r="B356" s="256" t="s">
        <v>6598</v>
      </c>
      <c r="D356" s="222">
        <v>88.06</v>
      </c>
      <c r="E356" s="222"/>
      <c r="G356" s="201" t="s">
        <v>21</v>
      </c>
      <c r="H356" s="222">
        <f>D356</f>
        <v>88.06</v>
      </c>
      <c r="I356" s="223" t="str">
        <f>$J$353</f>
        <v>m</v>
      </c>
    </row>
    <row r="357" spans="1:10" ht="15.75" thickBot="1" x14ac:dyDescent="0.3"/>
    <row r="358" spans="1:10" s="39" customFormat="1" ht="15.75" thickBot="1" x14ac:dyDescent="0.3">
      <c r="A358" s="580" t="str">
        <f>PO!A49</f>
        <v>4.1.2</v>
      </c>
      <c r="B358" s="70" t="str">
        <f>VLOOKUP(A358,PO!$A$8:$K$410,4,FALSE)</f>
        <v>Locação de container 2,30 x 6,00 m, alt. 2,50 m, para escritório, sem divisórias internas e sem sanitário</v>
      </c>
      <c r="C358" s="51"/>
      <c r="D358" s="52"/>
      <c r="E358" s="51"/>
      <c r="F358" s="53"/>
      <c r="G358" s="54"/>
      <c r="H358" s="54"/>
      <c r="I358" s="54">
        <f>SUM(H361)</f>
        <v>4</v>
      </c>
      <c r="J358" s="420" t="str">
        <f>VLOOKUP(A358,PO!$A$8:$K$410,5,FALSE)</f>
        <v>mês</v>
      </c>
    </row>
    <row r="360" spans="1:10" x14ac:dyDescent="0.25">
      <c r="B360" s="163" t="s">
        <v>27</v>
      </c>
      <c r="D360" s="163" t="s">
        <v>6601</v>
      </c>
      <c r="E360" s="163"/>
      <c r="H360" s="234" t="s">
        <v>19</v>
      </c>
      <c r="I360" s="234" t="s">
        <v>20</v>
      </c>
    </row>
    <row r="361" spans="1:10" x14ac:dyDescent="0.25">
      <c r="B361" s="201" t="s">
        <v>6600</v>
      </c>
      <c r="D361" s="222">
        <v>4</v>
      </c>
      <c r="E361" s="222"/>
      <c r="G361" s="201" t="s">
        <v>21</v>
      </c>
      <c r="H361" s="222">
        <f>D361</f>
        <v>4</v>
      </c>
      <c r="I361" s="223" t="str">
        <f>$J$358</f>
        <v>mês</v>
      </c>
    </row>
    <row r="362" spans="1:10" ht="15.75" thickBot="1" x14ac:dyDescent="0.3"/>
    <row r="363" spans="1:10" s="39" customFormat="1" ht="15.75" thickBot="1" x14ac:dyDescent="0.3">
      <c r="A363" s="580" t="str">
        <f>PO!A50</f>
        <v>4.1.3</v>
      </c>
      <c r="B363" s="70" t="str">
        <f>VLOOKUP(A363,PO!$A$8:$K$410,4,FALSE)</f>
        <v>Placa de Obra em Chapa de aço Galvanizado (3,00m x 2,00m).</v>
      </c>
      <c r="C363" s="51"/>
      <c r="D363" s="52"/>
      <c r="E363" s="51"/>
      <c r="F363" s="53"/>
      <c r="G363" s="54"/>
      <c r="H363" s="54"/>
      <c r="I363" s="54">
        <f>SUM(H366)</f>
        <v>6</v>
      </c>
      <c r="J363" s="420" t="str">
        <f>VLOOKUP(A363,PO!$A$8:$K$410,5,FALSE)</f>
        <v>m²</v>
      </c>
    </row>
    <row r="365" spans="1:10" x14ac:dyDescent="0.25">
      <c r="B365" s="163" t="s">
        <v>27</v>
      </c>
      <c r="D365" s="163" t="s">
        <v>6608</v>
      </c>
      <c r="E365" s="163" t="s">
        <v>6606</v>
      </c>
      <c r="H365" s="234" t="s">
        <v>19</v>
      </c>
      <c r="I365" s="234" t="s">
        <v>20</v>
      </c>
    </row>
    <row r="366" spans="1:10" x14ac:dyDescent="0.25">
      <c r="B366" s="201" t="s">
        <v>6600</v>
      </c>
      <c r="D366" s="222">
        <v>2</v>
      </c>
      <c r="E366" s="222">
        <v>3</v>
      </c>
      <c r="G366" s="201" t="s">
        <v>21</v>
      </c>
      <c r="H366" s="222">
        <f>D366*E366</f>
        <v>6</v>
      </c>
      <c r="I366" s="223" t="str">
        <f>$J$363</f>
        <v>m²</v>
      </c>
    </row>
    <row r="367" spans="1:10" ht="15.75" thickBot="1" x14ac:dyDescent="0.3"/>
    <row r="368" spans="1:10" s="39" customFormat="1" ht="15.75" thickBot="1" x14ac:dyDescent="0.3">
      <c r="A368" s="35" t="str">
        <f>PO!A52</f>
        <v>5.0</v>
      </c>
      <c r="B368" s="36" t="str">
        <f>VLOOKUP(A368,PO!$A$8:$K$468,4,FALSE)</f>
        <v>INFRAESTRUTURA</v>
      </c>
      <c r="C368" s="37"/>
      <c r="D368" s="36"/>
      <c r="E368" s="37"/>
      <c r="F368" s="271"/>
      <c r="G368" s="37"/>
      <c r="H368" s="37"/>
      <c r="I368" s="37"/>
      <c r="J368" s="38"/>
    </row>
    <row r="369" spans="1:10" ht="15.75" thickBot="1" x14ac:dyDescent="0.3"/>
    <row r="370" spans="1:10" ht="15.75" thickBot="1" x14ac:dyDescent="0.3">
      <c r="A370" s="40" t="str">
        <f>PO!A53</f>
        <v>5.1</v>
      </c>
      <c r="B370" s="41" t="str">
        <f>VLOOKUP(A370,PO!$A$8:$K$410,4,FALSE)</f>
        <v>MOVIMENTAÇÃO DE TERRAS</v>
      </c>
      <c r="C370" s="42"/>
      <c r="D370" s="42"/>
      <c r="E370" s="42"/>
      <c r="F370" s="272"/>
      <c r="G370" s="42"/>
      <c r="H370" s="42"/>
      <c r="I370" s="42"/>
      <c r="J370" s="43"/>
    </row>
    <row r="371" spans="1:10" ht="15.75" thickBot="1" x14ac:dyDescent="0.3">
      <c r="A371" s="44"/>
      <c r="B371" s="45"/>
      <c r="C371" s="45"/>
      <c r="D371" s="46"/>
      <c r="E371" s="45"/>
      <c r="F371" s="47"/>
      <c r="G371" s="48"/>
      <c r="H371" s="48"/>
      <c r="I371" s="48"/>
      <c r="J371" s="49"/>
    </row>
    <row r="372" spans="1:10" s="39" customFormat="1" ht="15.75" thickBot="1" x14ac:dyDescent="0.3">
      <c r="A372" s="580" t="str">
        <f>PO!A55</f>
        <v>5.1.1</v>
      </c>
      <c r="B372" s="70" t="str">
        <f>VLOOKUP(A372,PO!$A$8:$K$410,4,FALSE)</f>
        <v>Escavação manual de valas até 1,5m.</v>
      </c>
      <c r="C372" s="51"/>
      <c r="D372" s="52"/>
      <c r="E372" s="51"/>
      <c r="F372" s="53"/>
      <c r="G372" s="54"/>
      <c r="H372" s="54"/>
      <c r="I372" s="54">
        <f>SUM(H375:H381)</f>
        <v>23.869999999999997</v>
      </c>
      <c r="J372" s="420" t="str">
        <f>VLOOKUP(A372,PO!$A$8:$K$410,5,FALSE)</f>
        <v>m³</v>
      </c>
    </row>
    <row r="374" spans="1:10" x14ac:dyDescent="0.25">
      <c r="A374" s="258" t="s">
        <v>6616</v>
      </c>
      <c r="C374" s="294" t="s">
        <v>6604</v>
      </c>
      <c r="D374" s="294" t="s">
        <v>6608</v>
      </c>
      <c r="E374" s="294" t="s">
        <v>6606</v>
      </c>
      <c r="F374" s="294" t="s">
        <v>240</v>
      </c>
      <c r="H374" s="234" t="s">
        <v>19</v>
      </c>
      <c r="I374" s="234" t="s">
        <v>20</v>
      </c>
    </row>
    <row r="375" spans="1:10" x14ac:dyDescent="0.25">
      <c r="A375" s="256" t="s">
        <v>6730</v>
      </c>
      <c r="B375" s="256"/>
      <c r="C375" s="222">
        <f>0.75+0.1</f>
        <v>0.85</v>
      </c>
      <c r="D375" s="222">
        <v>1.2</v>
      </c>
      <c r="E375" s="222">
        <f>0.85+0.1</f>
        <v>0.95</v>
      </c>
      <c r="F375" s="222">
        <v>2</v>
      </c>
      <c r="G375" s="201" t="s">
        <v>21</v>
      </c>
      <c r="H375" s="222">
        <f>ROUND(C375*E375*D375*F375,2)</f>
        <v>1.94</v>
      </c>
      <c r="I375" s="223" t="str">
        <f>$J$372</f>
        <v>m³</v>
      </c>
    </row>
    <row r="376" spans="1:10" s="39" customFormat="1" ht="52.5" customHeight="1" x14ac:dyDescent="0.25">
      <c r="A376" s="600" t="s">
        <v>6731</v>
      </c>
      <c r="B376" s="600"/>
      <c r="C376" s="226">
        <f>0.6+0.1</f>
        <v>0.7</v>
      </c>
      <c r="D376" s="226">
        <v>1.2</v>
      </c>
      <c r="E376" s="226">
        <f>0.75+0.1</f>
        <v>0.85</v>
      </c>
      <c r="F376" s="226">
        <v>12</v>
      </c>
      <c r="G376" s="233" t="s">
        <v>21</v>
      </c>
      <c r="H376" s="222">
        <f>ROUND(C376*E376*D376*F376,2)</f>
        <v>8.57</v>
      </c>
      <c r="I376" s="236" t="str">
        <f t="shared" ref="I376:I381" si="36">$J$372</f>
        <v>m³</v>
      </c>
    </row>
    <row r="377" spans="1:10" x14ac:dyDescent="0.25">
      <c r="A377" s="256" t="s">
        <v>6732</v>
      </c>
      <c r="B377" s="256"/>
      <c r="C377" s="222">
        <f>0.7+0.1</f>
        <v>0.79999999999999993</v>
      </c>
      <c r="D377" s="222">
        <v>1.2</v>
      </c>
      <c r="E377" s="222">
        <f>0.55+0.1</f>
        <v>0.65</v>
      </c>
      <c r="F377" s="222">
        <v>3</v>
      </c>
      <c r="G377" s="201" t="s">
        <v>21</v>
      </c>
      <c r="H377" s="222">
        <f>ROUND(C377*E377*D377*F377,2)</f>
        <v>1.87</v>
      </c>
      <c r="I377" s="223" t="str">
        <f t="shared" si="36"/>
        <v>m³</v>
      </c>
    </row>
    <row r="378" spans="1:10" x14ac:dyDescent="0.25">
      <c r="A378" s="256" t="s">
        <v>6733</v>
      </c>
      <c r="B378" s="256"/>
      <c r="C378" s="222">
        <f>0.7+0.1</f>
        <v>0.79999999999999993</v>
      </c>
      <c r="D378" s="222">
        <v>1.2</v>
      </c>
      <c r="E378" s="222">
        <f>0.85+0.1</f>
        <v>0.95</v>
      </c>
      <c r="F378" s="222">
        <v>3</v>
      </c>
      <c r="G378" s="201" t="s">
        <v>21</v>
      </c>
      <c r="H378" s="222">
        <f t="shared" ref="H378:H381" si="37">ROUND(C378*E378*D378*F378,2)</f>
        <v>2.74</v>
      </c>
      <c r="I378" s="223" t="str">
        <f t="shared" si="36"/>
        <v>m³</v>
      </c>
    </row>
    <row r="379" spans="1:10" x14ac:dyDescent="0.25">
      <c r="A379" s="256" t="s">
        <v>6734</v>
      </c>
      <c r="B379" s="256"/>
      <c r="C379" s="222">
        <f>1.05+0.1</f>
        <v>1.1500000000000001</v>
      </c>
      <c r="D379" s="222">
        <v>1.2</v>
      </c>
      <c r="E379" s="222">
        <f>1.2+0.1</f>
        <v>1.3</v>
      </c>
      <c r="F379" s="222">
        <v>2</v>
      </c>
      <c r="G379" s="201" t="s">
        <v>21</v>
      </c>
      <c r="H379" s="222">
        <f t="shared" si="37"/>
        <v>3.59</v>
      </c>
      <c r="I379" s="223" t="str">
        <f t="shared" si="36"/>
        <v>m³</v>
      </c>
    </row>
    <row r="380" spans="1:10" x14ac:dyDescent="0.25">
      <c r="A380" s="256" t="s">
        <v>6735</v>
      </c>
      <c r="B380" s="256"/>
      <c r="C380" s="222">
        <f>0.9+0.1</f>
        <v>1</v>
      </c>
      <c r="D380" s="222">
        <v>1.2</v>
      </c>
      <c r="E380" s="222">
        <f>1.05+0.1</f>
        <v>1.1500000000000001</v>
      </c>
      <c r="F380" s="222">
        <v>2</v>
      </c>
      <c r="G380" s="201" t="s">
        <v>21</v>
      </c>
      <c r="H380" s="222">
        <f t="shared" si="37"/>
        <v>2.76</v>
      </c>
      <c r="I380" s="223" t="str">
        <f t="shared" si="36"/>
        <v>m³</v>
      </c>
    </row>
    <row r="381" spans="1:10" x14ac:dyDescent="0.25">
      <c r="A381" s="256" t="s">
        <v>6736</v>
      </c>
      <c r="B381" s="256"/>
      <c r="C381" s="222">
        <f>0.9+0.1</f>
        <v>1</v>
      </c>
      <c r="D381" s="222">
        <v>1.2</v>
      </c>
      <c r="E381" s="222">
        <f>0.9+0.1</f>
        <v>1</v>
      </c>
      <c r="F381" s="222">
        <v>2</v>
      </c>
      <c r="G381" s="201" t="s">
        <v>21</v>
      </c>
      <c r="H381" s="222">
        <f t="shared" si="37"/>
        <v>2.4</v>
      </c>
      <c r="I381" s="223" t="str">
        <f t="shared" si="36"/>
        <v>m³</v>
      </c>
    </row>
    <row r="382" spans="1:10" ht="15.75" thickBot="1" x14ac:dyDescent="0.3">
      <c r="C382" s="222"/>
      <c r="D382" s="222"/>
      <c r="E382" s="222"/>
      <c r="F382" s="222"/>
      <c r="G382" s="222"/>
      <c r="H382" s="222"/>
      <c r="I382" s="222"/>
    </row>
    <row r="383" spans="1:10" s="39" customFormat="1" ht="15.75" thickBot="1" x14ac:dyDescent="0.3">
      <c r="A383" s="580" t="str">
        <f>PO!A56</f>
        <v>5.1.2</v>
      </c>
      <c r="B383" s="70" t="str">
        <f>VLOOKUP(A383,PO!$A$8:$K$410,4,FALSE)</f>
        <v>Regularização de fundo de vala com soquete</v>
      </c>
      <c r="C383" s="51"/>
      <c r="D383" s="52"/>
      <c r="E383" s="51"/>
      <c r="F383" s="53"/>
      <c r="G383" s="54"/>
      <c r="H383" s="54"/>
      <c r="I383" s="54">
        <f>SUM(H386:H392)</f>
        <v>19.89</v>
      </c>
      <c r="J383" s="420" t="str">
        <f>VLOOKUP(A383,PO!$A$8:$K$410,5,FALSE)</f>
        <v>m²</v>
      </c>
    </row>
    <row r="385" spans="1:10" x14ac:dyDescent="0.25">
      <c r="A385" s="258" t="s">
        <v>6616</v>
      </c>
      <c r="D385" s="321" t="s">
        <v>6604</v>
      </c>
      <c r="E385" s="321" t="s">
        <v>6606</v>
      </c>
      <c r="F385" s="321" t="s">
        <v>240</v>
      </c>
      <c r="H385" s="234" t="s">
        <v>19</v>
      </c>
      <c r="I385" s="234" t="s">
        <v>20</v>
      </c>
    </row>
    <row r="386" spans="1:10" x14ac:dyDescent="0.25">
      <c r="A386" s="256" t="s">
        <v>6730</v>
      </c>
      <c r="B386" s="256"/>
      <c r="D386" s="222">
        <f>0.75+0.1</f>
        <v>0.85</v>
      </c>
      <c r="E386" s="222">
        <f>0.85+0.1</f>
        <v>0.95</v>
      </c>
      <c r="F386" s="222">
        <v>2</v>
      </c>
      <c r="G386" s="201" t="s">
        <v>21</v>
      </c>
      <c r="H386" s="222">
        <f>ROUND(D386*E386*F386,2)</f>
        <v>1.62</v>
      </c>
      <c r="I386" s="223" t="str">
        <f>$J$383</f>
        <v>m²</v>
      </c>
    </row>
    <row r="387" spans="1:10" x14ac:dyDescent="0.25">
      <c r="A387" s="600" t="s">
        <v>6731</v>
      </c>
      <c r="B387" s="600"/>
      <c r="D387" s="226">
        <f>0.6+0.1</f>
        <v>0.7</v>
      </c>
      <c r="E387" s="226">
        <f>0.75+0.1</f>
        <v>0.85</v>
      </c>
      <c r="F387" s="226">
        <v>12</v>
      </c>
      <c r="G387" s="233" t="s">
        <v>21</v>
      </c>
      <c r="H387" s="222">
        <f t="shared" ref="H387:H392" si="38">ROUND(D387*E387*F387,2)</f>
        <v>7.14</v>
      </c>
      <c r="I387" s="223" t="str">
        <f t="shared" ref="I387:I392" si="39">$J$383</f>
        <v>m²</v>
      </c>
      <c r="J387" s="39"/>
    </row>
    <row r="388" spans="1:10" x14ac:dyDescent="0.25">
      <c r="A388" s="256" t="s">
        <v>6732</v>
      </c>
      <c r="B388" s="256"/>
      <c r="D388" s="222">
        <f>0.7+0.1</f>
        <v>0.79999999999999993</v>
      </c>
      <c r="E388" s="222">
        <f>0.55+0.1</f>
        <v>0.65</v>
      </c>
      <c r="F388" s="222">
        <v>3</v>
      </c>
      <c r="G388" s="201" t="s">
        <v>21</v>
      </c>
      <c r="H388" s="222">
        <f t="shared" si="38"/>
        <v>1.56</v>
      </c>
      <c r="I388" s="223" t="str">
        <f t="shared" si="39"/>
        <v>m²</v>
      </c>
    </row>
    <row r="389" spans="1:10" x14ac:dyDescent="0.25">
      <c r="A389" s="256" t="s">
        <v>6733</v>
      </c>
      <c r="B389" s="256"/>
      <c r="D389" s="222">
        <f>0.7+0.1</f>
        <v>0.79999999999999993</v>
      </c>
      <c r="E389" s="222">
        <f>0.85+0.1</f>
        <v>0.95</v>
      </c>
      <c r="F389" s="222">
        <v>3</v>
      </c>
      <c r="G389" s="201" t="s">
        <v>21</v>
      </c>
      <c r="H389" s="222">
        <f t="shared" si="38"/>
        <v>2.2799999999999998</v>
      </c>
      <c r="I389" s="223" t="str">
        <f t="shared" si="39"/>
        <v>m²</v>
      </c>
    </row>
    <row r="390" spans="1:10" x14ac:dyDescent="0.25">
      <c r="A390" s="256" t="s">
        <v>6734</v>
      </c>
      <c r="B390" s="256"/>
      <c r="D390" s="222">
        <f>1.05+0.1</f>
        <v>1.1500000000000001</v>
      </c>
      <c r="E390" s="222">
        <f>1.2+0.1</f>
        <v>1.3</v>
      </c>
      <c r="F390" s="222">
        <v>2</v>
      </c>
      <c r="G390" s="201" t="s">
        <v>21</v>
      </c>
      <c r="H390" s="222">
        <f t="shared" si="38"/>
        <v>2.99</v>
      </c>
      <c r="I390" s="223" t="str">
        <f t="shared" si="39"/>
        <v>m²</v>
      </c>
    </row>
    <row r="391" spans="1:10" x14ac:dyDescent="0.25">
      <c r="A391" s="256" t="s">
        <v>6735</v>
      </c>
      <c r="B391" s="256"/>
      <c r="D391" s="222">
        <f>0.9+0.1</f>
        <v>1</v>
      </c>
      <c r="E391" s="222">
        <f>1.05+0.1</f>
        <v>1.1500000000000001</v>
      </c>
      <c r="F391" s="222">
        <v>2</v>
      </c>
      <c r="G391" s="201" t="s">
        <v>21</v>
      </c>
      <c r="H391" s="222">
        <f t="shared" si="38"/>
        <v>2.2999999999999998</v>
      </c>
      <c r="I391" s="223" t="str">
        <f t="shared" si="39"/>
        <v>m²</v>
      </c>
    </row>
    <row r="392" spans="1:10" x14ac:dyDescent="0.25">
      <c r="A392" s="256" t="s">
        <v>6736</v>
      </c>
      <c r="B392" s="256"/>
      <c r="D392" s="222">
        <f>0.9+0.1</f>
        <v>1</v>
      </c>
      <c r="E392" s="222">
        <f>0.9+0.1</f>
        <v>1</v>
      </c>
      <c r="F392" s="222">
        <v>2</v>
      </c>
      <c r="G392" s="201" t="s">
        <v>21</v>
      </c>
      <c r="H392" s="222">
        <f t="shared" si="38"/>
        <v>2</v>
      </c>
      <c r="I392" s="223" t="str">
        <f t="shared" si="39"/>
        <v>m²</v>
      </c>
    </row>
    <row r="393" spans="1:10" ht="15.75" thickBot="1" x14ac:dyDescent="0.3">
      <c r="C393" s="222"/>
      <c r="D393" s="222"/>
      <c r="E393" s="222"/>
      <c r="F393" s="222"/>
      <c r="G393" s="222"/>
      <c r="H393" s="222"/>
      <c r="I393" s="222"/>
    </row>
    <row r="394" spans="1:10" s="39" customFormat="1" ht="15.75" thickBot="1" x14ac:dyDescent="0.3">
      <c r="A394" s="580" t="str">
        <f>PO!A57</f>
        <v>5.1.3</v>
      </c>
      <c r="B394" s="70" t="str">
        <f>VLOOKUP(A394,PO!$A$8:$K$410,4,FALSE)</f>
        <v>Reaterro de valas com compactação manual.</v>
      </c>
      <c r="C394" s="51"/>
      <c r="D394" s="52"/>
      <c r="E394" s="51"/>
      <c r="F394" s="53"/>
      <c r="G394" s="54"/>
      <c r="H394" s="54"/>
      <c r="I394" s="54">
        <f>H402</f>
        <v>17.61</v>
      </c>
      <c r="J394" s="420" t="str">
        <f>VLOOKUP(A394,PO!$A$8:$K$410,5,FALSE)</f>
        <v>m³</v>
      </c>
    </row>
    <row r="396" spans="1:10" x14ac:dyDescent="0.25">
      <c r="B396" s="294" t="s">
        <v>6644</v>
      </c>
      <c r="E396" s="294"/>
      <c r="F396" s="294" t="s">
        <v>6746</v>
      </c>
      <c r="H396" s="234" t="s">
        <v>19</v>
      </c>
      <c r="I396" s="234" t="s">
        <v>20</v>
      </c>
    </row>
    <row r="397" spans="1:10" x14ac:dyDescent="0.25">
      <c r="B397" s="256" t="s">
        <v>6776</v>
      </c>
      <c r="E397" s="222"/>
      <c r="F397" s="222">
        <f>$I$372</f>
        <v>23.869999999999997</v>
      </c>
      <c r="G397" s="201" t="s">
        <v>21</v>
      </c>
      <c r="H397" s="222">
        <f>F397</f>
        <v>23.869999999999997</v>
      </c>
      <c r="I397" s="223" t="str">
        <f>$J$394</f>
        <v>m³</v>
      </c>
    </row>
    <row r="398" spans="1:10" x14ac:dyDescent="0.25">
      <c r="B398" s="256"/>
      <c r="E398" s="222"/>
      <c r="F398" s="222"/>
      <c r="G398" s="201"/>
      <c r="H398" s="222"/>
      <c r="I398" s="223"/>
    </row>
    <row r="399" spans="1:10" x14ac:dyDescent="0.25">
      <c r="B399" s="34" t="s">
        <v>6777</v>
      </c>
      <c r="D399" s="222"/>
      <c r="E399" s="222"/>
      <c r="F399" s="222">
        <f>$I$508</f>
        <v>5.48</v>
      </c>
      <c r="G399" s="201" t="s">
        <v>21</v>
      </c>
      <c r="H399" s="222">
        <f t="shared" ref="H399:H400" si="40">F399</f>
        <v>5.48</v>
      </c>
      <c r="I399" s="223" t="str">
        <f t="shared" ref="I399:I402" si="41">$J$394</f>
        <v>m³</v>
      </c>
    </row>
    <row r="400" spans="1:10" x14ac:dyDescent="0.25">
      <c r="B400" s="34" t="s">
        <v>6779</v>
      </c>
      <c r="D400" s="222"/>
      <c r="E400" s="222"/>
      <c r="F400" s="222">
        <f>$I$516</f>
        <v>0.77999999999999992</v>
      </c>
      <c r="G400" s="201" t="s">
        <v>21</v>
      </c>
      <c r="H400" s="222">
        <f t="shared" si="40"/>
        <v>0.77999999999999992</v>
      </c>
      <c r="I400" s="223" t="str">
        <f t="shared" si="41"/>
        <v>m³</v>
      </c>
    </row>
    <row r="401" spans="1:10" x14ac:dyDescent="0.25">
      <c r="D401" s="222"/>
      <c r="E401" s="222"/>
      <c r="F401" s="223"/>
      <c r="G401" s="201"/>
      <c r="H401" s="222"/>
      <c r="I401" s="223"/>
    </row>
    <row r="402" spans="1:10" s="221" customFormat="1" ht="14.25" x14ac:dyDescent="0.2">
      <c r="B402" s="221" t="s">
        <v>6780</v>
      </c>
      <c r="D402" s="257"/>
      <c r="E402" s="257"/>
      <c r="F402" s="262"/>
      <c r="G402" s="302" t="s">
        <v>21</v>
      </c>
      <c r="H402" s="257">
        <f>ROUND(H397-H399-H400,2)</f>
        <v>17.61</v>
      </c>
      <c r="I402" s="262" t="str">
        <f t="shared" si="41"/>
        <v>m³</v>
      </c>
    </row>
    <row r="403" spans="1:10" ht="15.75" thickBot="1" x14ac:dyDescent="0.3">
      <c r="D403" s="222"/>
      <c r="E403" s="222"/>
      <c r="F403" s="223"/>
      <c r="G403" s="201"/>
      <c r="H403" s="222"/>
      <c r="I403" s="223"/>
    </row>
    <row r="404" spans="1:10" s="39" customFormat="1" ht="15.75" thickBot="1" x14ac:dyDescent="0.3">
      <c r="A404" s="580" t="str">
        <f>PO!A59</f>
        <v>5.1.4</v>
      </c>
      <c r="B404" s="70" t="str">
        <f>VLOOKUP(A404,PO!$A$8:$K$410,4,FALSE)</f>
        <v>Escavação manual de valas até 1,5m.</v>
      </c>
      <c r="C404" s="51"/>
      <c r="D404" s="52"/>
      <c r="E404" s="51"/>
      <c r="F404" s="53"/>
      <c r="G404" s="54"/>
      <c r="H404" s="54"/>
      <c r="I404" s="54">
        <f>SUM(H408:H411)</f>
        <v>3.71</v>
      </c>
      <c r="J404" s="420" t="str">
        <f>VLOOKUP(A404,PO!$A$8:$K$410,5,FALSE)</f>
        <v>m³</v>
      </c>
    </row>
    <row r="406" spans="1:10" x14ac:dyDescent="0.25">
      <c r="B406" s="258" t="s">
        <v>6737</v>
      </c>
      <c r="D406" s="321" t="s">
        <v>6604</v>
      </c>
      <c r="E406" s="321" t="s">
        <v>6608</v>
      </c>
      <c r="F406" s="321" t="s">
        <v>6606</v>
      </c>
      <c r="H406" s="234" t="s">
        <v>19</v>
      </c>
      <c r="I406" s="234" t="s">
        <v>20</v>
      </c>
    </row>
    <row r="407" spans="1:10" x14ac:dyDescent="0.25">
      <c r="D407" s="222"/>
      <c r="E407" s="222"/>
      <c r="F407" s="222"/>
      <c r="G407" s="201"/>
      <c r="H407" s="222"/>
      <c r="I407" s="223"/>
    </row>
    <row r="408" spans="1:10" x14ac:dyDescent="0.25">
      <c r="B408" s="256" t="s">
        <v>6738</v>
      </c>
      <c r="D408" s="222">
        <f>0.15+0.1</f>
        <v>0.25</v>
      </c>
      <c r="E408" s="222">
        <v>0.3</v>
      </c>
      <c r="F408" s="222">
        <f>5.272+3.628</f>
        <v>8.9</v>
      </c>
      <c r="G408" s="201" t="s">
        <v>21</v>
      </c>
      <c r="H408" s="222">
        <f>ROUND(D408*E408*F408,2)</f>
        <v>0.67</v>
      </c>
      <c r="I408" s="223" t="str">
        <f>$J$372</f>
        <v>m³</v>
      </c>
    </row>
    <row r="409" spans="1:10" x14ac:dyDescent="0.25">
      <c r="B409" s="256" t="s">
        <v>6739</v>
      </c>
      <c r="D409" s="222">
        <f t="shared" ref="D409:D411" si="42">0.15+0.1</f>
        <v>0.25</v>
      </c>
      <c r="E409" s="222">
        <v>0.3</v>
      </c>
      <c r="F409" s="222">
        <f>4.525+2.627+3.253+3.525</f>
        <v>13.930000000000001</v>
      </c>
      <c r="G409" s="201" t="s">
        <v>21</v>
      </c>
      <c r="H409" s="222">
        <f t="shared" ref="H409:H411" si="43">ROUND(D409*E409*F409,2)</f>
        <v>1.04</v>
      </c>
      <c r="I409" s="223" t="str">
        <f t="shared" ref="I409:I411" si="44">$J$372</f>
        <v>m³</v>
      </c>
    </row>
    <row r="410" spans="1:10" x14ac:dyDescent="0.25">
      <c r="B410" s="256" t="s">
        <v>6740</v>
      </c>
      <c r="D410" s="222">
        <f t="shared" si="42"/>
        <v>0.25</v>
      </c>
      <c r="E410" s="222">
        <v>0.3</v>
      </c>
      <c r="F410" s="222">
        <f>3.45+2.825+2.766+2.734+4.675</f>
        <v>16.45</v>
      </c>
      <c r="G410" s="201" t="s">
        <v>21</v>
      </c>
      <c r="H410" s="222">
        <f t="shared" si="43"/>
        <v>1.23</v>
      </c>
      <c r="I410" s="223" t="str">
        <f t="shared" si="44"/>
        <v>m³</v>
      </c>
    </row>
    <row r="411" spans="1:10" x14ac:dyDescent="0.25">
      <c r="B411" s="256" t="s">
        <v>6741</v>
      </c>
      <c r="D411" s="222">
        <f t="shared" si="42"/>
        <v>0.25</v>
      </c>
      <c r="E411" s="222">
        <v>0.3</v>
      </c>
      <c r="F411" s="222">
        <f>2.225+2.75+2.76+2.565</f>
        <v>10.299999999999999</v>
      </c>
      <c r="G411" s="201" t="s">
        <v>21</v>
      </c>
      <c r="H411" s="222">
        <f t="shared" si="43"/>
        <v>0.77</v>
      </c>
      <c r="I411" s="223" t="str">
        <f t="shared" si="44"/>
        <v>m³</v>
      </c>
    </row>
    <row r="412" spans="1:10" ht="15.75" thickBot="1" x14ac:dyDescent="0.3">
      <c r="C412" s="222"/>
      <c r="D412" s="222"/>
      <c r="E412" s="222"/>
      <c r="F412" s="222"/>
      <c r="G412" s="222"/>
      <c r="H412" s="222"/>
      <c r="I412" s="222"/>
    </row>
    <row r="413" spans="1:10" s="39" customFormat="1" ht="15.75" thickBot="1" x14ac:dyDescent="0.3">
      <c r="A413" s="580" t="str">
        <f>PO!A60</f>
        <v>5.1.5</v>
      </c>
      <c r="B413" s="70" t="str">
        <f>VLOOKUP(A413,PO!$A$8:$K$410,4,FALSE)</f>
        <v>Regularização de fundo de vala com soquete</v>
      </c>
      <c r="C413" s="51"/>
      <c r="D413" s="52"/>
      <c r="E413" s="51"/>
      <c r="F413" s="53"/>
      <c r="G413" s="54"/>
      <c r="H413" s="54"/>
      <c r="I413" s="54">
        <f>SUM(H417:H420)</f>
        <v>12.4</v>
      </c>
      <c r="J413" s="420" t="str">
        <f>VLOOKUP(A413,PO!$A$8:$K$410,5,FALSE)</f>
        <v>m²</v>
      </c>
    </row>
    <row r="415" spans="1:10" x14ac:dyDescent="0.25">
      <c r="B415" s="258" t="s">
        <v>6737</v>
      </c>
      <c r="D415" s="321" t="s">
        <v>6604</v>
      </c>
      <c r="E415" s="321" t="s">
        <v>6606</v>
      </c>
      <c r="F415" s="321"/>
      <c r="H415" s="234" t="s">
        <v>19</v>
      </c>
      <c r="I415" s="234" t="s">
        <v>20</v>
      </c>
    </row>
    <row r="416" spans="1:10" x14ac:dyDescent="0.25">
      <c r="D416" s="222"/>
      <c r="F416" s="222"/>
      <c r="G416" s="201"/>
      <c r="H416" s="222"/>
      <c r="I416" s="223"/>
    </row>
    <row r="417" spans="1:10" x14ac:dyDescent="0.25">
      <c r="B417" s="256" t="s">
        <v>6738</v>
      </c>
      <c r="D417" s="222">
        <f>0.15+0.1</f>
        <v>0.25</v>
      </c>
      <c r="E417" s="222">
        <f>5.272+3.628</f>
        <v>8.9</v>
      </c>
      <c r="F417" s="222"/>
      <c r="G417" s="201" t="s">
        <v>21</v>
      </c>
      <c r="H417" s="222">
        <f>ROUND(D417*E417,2)</f>
        <v>2.23</v>
      </c>
      <c r="I417" s="223" t="str">
        <f t="shared" ref="I417:I420" si="45">$J$383</f>
        <v>m²</v>
      </c>
    </row>
    <row r="418" spans="1:10" x14ac:dyDescent="0.25">
      <c r="B418" s="256" t="s">
        <v>6739</v>
      </c>
      <c r="D418" s="222">
        <f t="shared" ref="D418:D420" si="46">0.15+0.1</f>
        <v>0.25</v>
      </c>
      <c r="E418" s="222">
        <f>4.525+2.627+3.253+3.525</f>
        <v>13.930000000000001</v>
      </c>
      <c r="F418" s="222"/>
      <c r="G418" s="201" t="s">
        <v>21</v>
      </c>
      <c r="H418" s="222">
        <f t="shared" ref="H418:H420" si="47">ROUND(D418*E418,2)</f>
        <v>3.48</v>
      </c>
      <c r="I418" s="223" t="str">
        <f t="shared" si="45"/>
        <v>m²</v>
      </c>
    </row>
    <row r="419" spans="1:10" x14ac:dyDescent="0.25">
      <c r="B419" s="256" t="s">
        <v>6740</v>
      </c>
      <c r="D419" s="222">
        <f t="shared" si="46"/>
        <v>0.25</v>
      </c>
      <c r="E419" s="222">
        <f>3.45+2.825+2.766+2.734+4.675</f>
        <v>16.45</v>
      </c>
      <c r="F419" s="222"/>
      <c r="G419" s="201" t="s">
        <v>21</v>
      </c>
      <c r="H419" s="222">
        <f t="shared" si="47"/>
        <v>4.1100000000000003</v>
      </c>
      <c r="I419" s="223" t="str">
        <f t="shared" si="45"/>
        <v>m²</v>
      </c>
    </row>
    <row r="420" spans="1:10" x14ac:dyDescent="0.25">
      <c r="B420" s="256" t="s">
        <v>6741</v>
      </c>
      <c r="D420" s="222">
        <f t="shared" si="46"/>
        <v>0.25</v>
      </c>
      <c r="E420" s="222">
        <f>2.225+2.75+2.76+2.565</f>
        <v>10.299999999999999</v>
      </c>
      <c r="F420" s="222"/>
      <c r="G420" s="201" t="s">
        <v>21</v>
      </c>
      <c r="H420" s="222">
        <f t="shared" si="47"/>
        <v>2.58</v>
      </c>
      <c r="I420" s="223" t="str">
        <f t="shared" si="45"/>
        <v>m²</v>
      </c>
    </row>
    <row r="421" spans="1:10" ht="15.75" thickBot="1" x14ac:dyDescent="0.3">
      <c r="D421" s="222"/>
      <c r="E421" s="222"/>
      <c r="F421" s="222"/>
      <c r="G421" s="222"/>
      <c r="H421" s="222"/>
      <c r="I421" s="223"/>
    </row>
    <row r="422" spans="1:10" s="39" customFormat="1" ht="15.75" thickBot="1" x14ac:dyDescent="0.3">
      <c r="A422" s="580" t="str">
        <f>PO!A61</f>
        <v>5.1.6</v>
      </c>
      <c r="B422" s="70" t="str">
        <f>VLOOKUP(A422,PO!$A$8:$K$410,4,FALSE)</f>
        <v>Reaterro de valas com compactação manual.</v>
      </c>
      <c r="C422" s="51"/>
      <c r="D422" s="52"/>
      <c r="E422" s="51"/>
      <c r="F422" s="53"/>
      <c r="G422" s="54"/>
      <c r="H422" s="54"/>
      <c r="I422" s="54">
        <f>H429</f>
        <v>1.25</v>
      </c>
      <c r="J422" s="420" t="str">
        <f>VLOOKUP(A422,PO!$A$8:$K$410,5,FALSE)</f>
        <v>m³</v>
      </c>
    </row>
    <row r="424" spans="1:10" x14ac:dyDescent="0.25">
      <c r="B424" s="321" t="s">
        <v>6644</v>
      </c>
      <c r="E424" s="321"/>
      <c r="F424" s="321" t="s">
        <v>6746</v>
      </c>
      <c r="H424" s="234" t="s">
        <v>19</v>
      </c>
      <c r="I424" s="234" t="s">
        <v>20</v>
      </c>
    </row>
    <row r="425" spans="1:10" x14ac:dyDescent="0.25">
      <c r="B425" s="256" t="s">
        <v>6776</v>
      </c>
      <c r="E425" s="222"/>
      <c r="F425" s="222">
        <f>$I$404</f>
        <v>3.71</v>
      </c>
      <c r="G425" s="201" t="s">
        <v>21</v>
      </c>
      <c r="H425" s="222">
        <f>F425</f>
        <v>3.71</v>
      </c>
      <c r="I425" s="223" t="str">
        <f>$J$394</f>
        <v>m³</v>
      </c>
    </row>
    <row r="426" spans="1:10" x14ac:dyDescent="0.25">
      <c r="B426" s="256"/>
      <c r="E426" s="222"/>
      <c r="F426" s="222"/>
      <c r="G426" s="201"/>
      <c r="H426" s="222"/>
      <c r="I426" s="223"/>
    </row>
    <row r="427" spans="1:10" x14ac:dyDescent="0.25">
      <c r="B427" s="34" t="s">
        <v>6778</v>
      </c>
      <c r="D427" s="222"/>
      <c r="E427" s="222"/>
      <c r="F427" s="222">
        <f>$I$533</f>
        <v>2.46</v>
      </c>
      <c r="G427" s="201" t="s">
        <v>21</v>
      </c>
      <c r="H427" s="222">
        <f t="shared" ref="H427" si="48">F427</f>
        <v>2.46</v>
      </c>
      <c r="I427" s="223" t="str">
        <f t="shared" ref="I427:I429" si="49">$J$394</f>
        <v>m³</v>
      </c>
    </row>
    <row r="428" spans="1:10" x14ac:dyDescent="0.25">
      <c r="D428" s="222"/>
      <c r="E428" s="222"/>
      <c r="F428" s="223"/>
      <c r="G428" s="201"/>
      <c r="H428" s="222"/>
      <c r="I428" s="223"/>
    </row>
    <row r="429" spans="1:10" s="221" customFormat="1" ht="14.25" x14ac:dyDescent="0.2">
      <c r="B429" s="221" t="s">
        <v>6780</v>
      </c>
      <c r="D429" s="257"/>
      <c r="E429" s="257"/>
      <c r="F429" s="262"/>
      <c r="G429" s="321" t="s">
        <v>21</v>
      </c>
      <c r="H429" s="257">
        <f>H425-H427</f>
        <v>1.25</v>
      </c>
      <c r="I429" s="262" t="str">
        <f t="shared" si="49"/>
        <v>m³</v>
      </c>
    </row>
    <row r="430" spans="1:10" ht="15.75" thickBot="1" x14ac:dyDescent="0.3">
      <c r="D430" s="222"/>
      <c r="E430" s="222"/>
      <c r="F430" s="223"/>
      <c r="G430" s="201"/>
      <c r="H430" s="222"/>
      <c r="I430" s="223"/>
    </row>
    <row r="431" spans="1:10" ht="15.75" thickBot="1" x14ac:dyDescent="0.3">
      <c r="A431" s="40" t="str">
        <f>PO!A63</f>
        <v>5.2</v>
      </c>
      <c r="B431" s="41" t="str">
        <f>VLOOKUP(A431,PO!$A$8:$K$468,4,FALSE)</f>
        <v>FORMAS E CIMBRAMENTO</v>
      </c>
      <c r="C431" s="42"/>
      <c r="D431" s="42"/>
      <c r="E431" s="42"/>
      <c r="F431" s="272"/>
      <c r="G431" s="42"/>
      <c r="H431" s="42"/>
      <c r="I431" s="42"/>
      <c r="J431" s="43"/>
    </row>
    <row r="432" spans="1:10" ht="15.75" thickBot="1" x14ac:dyDescent="0.3">
      <c r="A432" s="44"/>
      <c r="B432" s="45"/>
      <c r="C432" s="45"/>
      <c r="D432" s="46"/>
      <c r="E432" s="45"/>
      <c r="F432" s="47"/>
      <c r="G432" s="48"/>
      <c r="H432" s="48"/>
      <c r="I432" s="48"/>
      <c r="J432" s="49"/>
    </row>
    <row r="433" spans="1:10" s="39" customFormat="1" ht="15.75" thickBot="1" x14ac:dyDescent="0.3">
      <c r="A433" s="580" t="str">
        <f>PO!A65</f>
        <v>5.2.1</v>
      </c>
      <c r="B433" s="70" t="str">
        <f>VLOOKUP(A433,PO!$A$8:$K$410,4,FALSE)</f>
        <v>Fabricação, Montagem e Desmontagem de Forma Sapatas, em Madeira Serrada, E=25 MM, 4 Utilização.</v>
      </c>
      <c r="C433" s="51"/>
      <c r="D433" s="52"/>
      <c r="E433" s="51"/>
      <c r="F433" s="53"/>
      <c r="G433" s="54"/>
      <c r="H433" s="54"/>
      <c r="I433" s="54">
        <f>SUM(H436:H438)</f>
        <v>48.53</v>
      </c>
      <c r="J433" s="420" t="str">
        <f>VLOOKUP(A433,PO!$A$8:$K$410,5,FALSE)</f>
        <v>m²</v>
      </c>
    </row>
    <row r="435" spans="1:10" x14ac:dyDescent="0.25">
      <c r="B435" s="294" t="s">
        <v>6644</v>
      </c>
      <c r="C435" s="294"/>
      <c r="D435" s="294" t="s">
        <v>6629</v>
      </c>
      <c r="E435" s="294"/>
      <c r="F435" s="294"/>
      <c r="H435" s="234" t="s">
        <v>19</v>
      </c>
      <c r="I435" s="234" t="s">
        <v>20</v>
      </c>
    </row>
    <row r="436" spans="1:10" x14ac:dyDescent="0.25">
      <c r="A436" s="256"/>
      <c r="B436" s="201" t="s">
        <v>6745</v>
      </c>
      <c r="C436" s="222"/>
      <c r="D436" s="222">
        <v>33.99</v>
      </c>
      <c r="E436" s="222"/>
      <c r="G436" s="201" t="s">
        <v>21</v>
      </c>
      <c r="H436" s="222">
        <f>D436</f>
        <v>33.99</v>
      </c>
      <c r="I436" s="223" t="str">
        <f>$J$433</f>
        <v>m²</v>
      </c>
    </row>
    <row r="437" spans="1:10" x14ac:dyDescent="0.25">
      <c r="A437" s="301"/>
      <c r="B437" s="222" t="s">
        <v>6833</v>
      </c>
      <c r="C437" s="226"/>
      <c r="D437" s="226"/>
      <c r="E437" s="226"/>
      <c r="F437" s="233"/>
      <c r="G437" s="233"/>
      <c r="H437" s="222"/>
      <c r="I437" s="236"/>
    </row>
    <row r="438" spans="1:10" x14ac:dyDescent="0.25">
      <c r="A438" s="256"/>
      <c r="B438" s="201" t="s">
        <v>6745</v>
      </c>
      <c r="C438" s="222"/>
      <c r="D438" s="222">
        <v>14.54</v>
      </c>
      <c r="E438" s="222"/>
      <c r="G438" s="201" t="s">
        <v>21</v>
      </c>
      <c r="H438" s="222">
        <f>D438</f>
        <v>14.54</v>
      </c>
      <c r="I438" s="223" t="str">
        <f>$J$433</f>
        <v>m²</v>
      </c>
      <c r="J438" s="300"/>
    </row>
    <row r="439" spans="1:10" x14ac:dyDescent="0.25">
      <c r="A439" s="256"/>
      <c r="B439" s="222" t="s">
        <v>6834</v>
      </c>
      <c r="C439" s="222"/>
      <c r="D439" s="222"/>
      <c r="E439" s="222"/>
      <c r="G439" s="201"/>
      <c r="H439" s="222"/>
      <c r="I439" s="223"/>
      <c r="J439" s="300"/>
    </row>
    <row r="440" spans="1:10" x14ac:dyDescent="0.25">
      <c r="A440" s="256"/>
      <c r="C440" s="222"/>
      <c r="D440" s="222"/>
      <c r="E440" s="222"/>
      <c r="G440" s="201"/>
      <c r="H440" s="222"/>
      <c r="I440" s="223"/>
      <c r="J440" s="300"/>
    </row>
    <row r="441" spans="1:10" ht="15.75" thickBot="1" x14ac:dyDescent="0.3">
      <c r="A441" s="256"/>
      <c r="C441" s="222"/>
      <c r="D441" s="222"/>
      <c r="E441" s="222"/>
      <c r="G441" s="201"/>
      <c r="H441" s="222"/>
      <c r="I441" s="223"/>
      <c r="J441" s="300"/>
    </row>
    <row r="442" spans="1:10" s="39" customFormat="1" ht="15.75" thickBot="1" x14ac:dyDescent="0.3">
      <c r="A442" s="580" t="str">
        <f>PO!A67</f>
        <v>5.2.2</v>
      </c>
      <c r="B442" s="70" t="str">
        <f>VLOOKUP(A442,PO!$A$8:$K$410,4,FALSE)</f>
        <v>Fabricação, Montagem e Desmontagem de Forma Vigas Baldrame, em Madeira Serrada, E=25 MM, 4 Utilização.</v>
      </c>
      <c r="C442" s="51"/>
      <c r="D442" s="52"/>
      <c r="E442" s="51"/>
      <c r="F442" s="53"/>
      <c r="G442" s="54"/>
      <c r="H442" s="54"/>
      <c r="I442" s="54">
        <f>SUM(H445:H446)</f>
        <v>41.05</v>
      </c>
      <c r="J442" s="420" t="str">
        <f>VLOOKUP(A442,PO!$A$8:$K$410,5,FALSE)</f>
        <v>m²</v>
      </c>
    </row>
    <row r="444" spans="1:10" x14ac:dyDescent="0.25">
      <c r="B444" s="294" t="s">
        <v>6644</v>
      </c>
      <c r="C444" s="294"/>
      <c r="D444" s="294" t="s">
        <v>6629</v>
      </c>
      <c r="E444" s="294"/>
      <c r="F444" s="294"/>
      <c r="H444" s="234" t="s">
        <v>19</v>
      </c>
      <c r="I444" s="234" t="s">
        <v>20</v>
      </c>
    </row>
    <row r="445" spans="1:10" x14ac:dyDescent="0.25">
      <c r="A445" s="256"/>
      <c r="B445" s="201" t="s">
        <v>6737</v>
      </c>
      <c r="C445" s="222"/>
      <c r="D445" s="222">
        <v>41.05</v>
      </c>
      <c r="E445" s="222"/>
      <c r="G445" s="201" t="s">
        <v>21</v>
      </c>
      <c r="H445" s="222">
        <f>D445</f>
        <v>41.05</v>
      </c>
      <c r="I445" s="223" t="str">
        <f>$J$442</f>
        <v>m²</v>
      </c>
    </row>
    <row r="446" spans="1:10" x14ac:dyDescent="0.25">
      <c r="A446" s="301"/>
      <c r="B446" s="222" t="s">
        <v>6834</v>
      </c>
      <c r="C446" s="226"/>
      <c r="D446" s="226"/>
      <c r="E446" s="226"/>
      <c r="F446" s="233"/>
      <c r="G446" s="233"/>
      <c r="H446" s="222"/>
      <c r="I446" s="236"/>
    </row>
    <row r="447" spans="1:10" ht="15.75" thickBot="1" x14ac:dyDescent="0.3">
      <c r="B447" s="256"/>
      <c r="C447" s="256"/>
      <c r="D447" s="222"/>
      <c r="E447" s="222"/>
      <c r="F447" s="222"/>
      <c r="G447" s="201"/>
      <c r="H447" s="222"/>
      <c r="I447" s="223"/>
    </row>
    <row r="448" spans="1:10" ht="15.75" thickBot="1" x14ac:dyDescent="0.3">
      <c r="A448" s="40" t="str">
        <f>PO!A69</f>
        <v>5.3</v>
      </c>
      <c r="B448" s="41" t="str">
        <f>VLOOKUP(A448,PO!$A$8:$K$468,4,FALSE)</f>
        <v>ARMADURAS</v>
      </c>
      <c r="C448" s="42"/>
      <c r="D448" s="42"/>
      <c r="E448" s="42"/>
      <c r="F448" s="272"/>
      <c r="G448" s="42"/>
      <c r="H448" s="42"/>
      <c r="I448" s="42"/>
      <c r="J448" s="43"/>
    </row>
    <row r="449" spans="1:10" ht="15.75" thickBot="1" x14ac:dyDescent="0.3">
      <c r="A449" s="44"/>
      <c r="B449" s="45"/>
      <c r="C449" s="45"/>
      <c r="D449" s="46"/>
      <c r="E449" s="45"/>
      <c r="F449" s="47"/>
      <c r="G449" s="48"/>
      <c r="H449" s="48"/>
      <c r="I449" s="48"/>
      <c r="J449" s="49"/>
    </row>
    <row r="450" spans="1:10" s="39" customFormat="1" ht="15.75" thickBot="1" x14ac:dyDescent="0.3">
      <c r="A450" s="580" t="str">
        <f>PO!A71</f>
        <v>5.3.1</v>
      </c>
      <c r="B450" s="70" t="str">
        <f>VLOOKUP(A450,PO!$A$8:$K$410,4,FALSE)</f>
        <v>Armação de Estruturas de Concreto Armado, Vigas, Pilares, Lajes e Fundações Profundas, Utilizando Aço AÇO CA-60 de 5,0 mm - Montagem e fornecimento</v>
      </c>
      <c r="C450" s="51"/>
      <c r="D450" s="52"/>
      <c r="E450" s="51"/>
      <c r="F450" s="53"/>
      <c r="G450" s="54"/>
      <c r="H450" s="54"/>
      <c r="I450" s="54">
        <f>SUM(H453:H455)</f>
        <v>51.099999999999994</v>
      </c>
      <c r="J450" s="420" t="str">
        <f>VLOOKUP(A450,PO!$A$8:$K$410,5,FALSE)</f>
        <v>kg</v>
      </c>
    </row>
    <row r="452" spans="1:10" x14ac:dyDescent="0.25">
      <c r="B452" s="294" t="s">
        <v>6644</v>
      </c>
      <c r="D452" s="294" t="s">
        <v>6725</v>
      </c>
      <c r="E452" s="294"/>
      <c r="F452" s="294"/>
      <c r="H452" s="234" t="s">
        <v>19</v>
      </c>
      <c r="I452" s="234" t="s">
        <v>20</v>
      </c>
    </row>
    <row r="453" spans="1:10" x14ac:dyDescent="0.25">
      <c r="B453" s="201" t="s">
        <v>6745</v>
      </c>
      <c r="C453" s="256"/>
      <c r="D453" s="222">
        <v>35.799999999999997</v>
      </c>
      <c r="F453" s="222"/>
      <c r="G453" s="201" t="s">
        <v>21</v>
      </c>
      <c r="H453" s="222">
        <f>D453</f>
        <v>35.799999999999997</v>
      </c>
      <c r="I453" s="223" t="str">
        <f>$J$450</f>
        <v>kg</v>
      </c>
    </row>
    <row r="454" spans="1:10" x14ac:dyDescent="0.25">
      <c r="B454" s="323" t="s">
        <v>6833</v>
      </c>
      <c r="C454" s="301"/>
      <c r="D454" s="222"/>
      <c r="E454" s="222"/>
      <c r="F454" s="222"/>
      <c r="G454" s="233"/>
      <c r="H454" s="222"/>
      <c r="I454" s="223"/>
    </row>
    <row r="455" spans="1:10" x14ac:dyDescent="0.25">
      <c r="B455" s="201" t="s">
        <v>6745</v>
      </c>
      <c r="C455" s="256"/>
      <c r="D455" s="222">
        <v>15.3</v>
      </c>
      <c r="E455" s="222"/>
      <c r="F455" s="222"/>
      <c r="G455" s="201" t="s">
        <v>21</v>
      </c>
      <c r="H455" s="222">
        <f>D455</f>
        <v>15.3</v>
      </c>
      <c r="I455" s="223" t="str">
        <f>$J$450</f>
        <v>kg</v>
      </c>
    </row>
    <row r="456" spans="1:10" x14ac:dyDescent="0.25">
      <c r="B456" s="323" t="s">
        <v>6834</v>
      </c>
      <c r="C456" s="256"/>
      <c r="D456" s="222"/>
      <c r="E456" s="222"/>
      <c r="F456" s="222"/>
      <c r="G456" s="201"/>
      <c r="H456" s="222"/>
      <c r="I456" s="223"/>
    </row>
    <row r="457" spans="1:10" ht="15.75" thickBot="1" x14ac:dyDescent="0.3">
      <c r="B457" s="201"/>
      <c r="C457" s="256"/>
      <c r="D457" s="222"/>
      <c r="E457" s="222"/>
      <c r="F457" s="222"/>
      <c r="G457" s="201"/>
      <c r="H457" s="222"/>
      <c r="I457" s="223"/>
    </row>
    <row r="458" spans="1:10" s="39" customFormat="1" ht="15.75" thickBot="1" x14ac:dyDescent="0.3">
      <c r="A458" s="580" t="str">
        <f>PO!A72</f>
        <v>5.3.2</v>
      </c>
      <c r="B458" s="70" t="str">
        <f>VLOOKUP(A458,PO!$A$8:$K$410,4,FALSE)</f>
        <v>Armação de Estruturas de Concreto Armado, Vigas, Pilares, Lajes e Fundações Profundas, Utilizando Aço AÇO CA-50 de 6,3 mm - Montagem e fornecimento</v>
      </c>
      <c r="C458" s="51"/>
      <c r="D458" s="52"/>
      <c r="E458" s="51"/>
      <c r="F458" s="53"/>
      <c r="G458" s="54"/>
      <c r="H458" s="54"/>
      <c r="I458" s="54">
        <f>SUM(H461:H463)</f>
        <v>125.6</v>
      </c>
      <c r="J458" s="420" t="str">
        <f>VLOOKUP(A458,PO!$A$8:$K$410,5,FALSE)</f>
        <v>kg</v>
      </c>
    </row>
    <row r="460" spans="1:10" x14ac:dyDescent="0.25">
      <c r="B460" s="294" t="s">
        <v>6644</v>
      </c>
      <c r="D460" s="294" t="s">
        <v>6725</v>
      </c>
      <c r="E460" s="294"/>
      <c r="F460" s="294"/>
      <c r="H460" s="234" t="s">
        <v>19</v>
      </c>
      <c r="I460" s="234" t="s">
        <v>20</v>
      </c>
    </row>
    <row r="461" spans="1:10" x14ac:dyDescent="0.25">
      <c r="B461" s="201" t="s">
        <v>6745</v>
      </c>
      <c r="C461" s="256"/>
      <c r="D461" s="222">
        <v>93.3</v>
      </c>
      <c r="F461" s="222"/>
      <c r="G461" s="201" t="s">
        <v>21</v>
      </c>
      <c r="H461" s="222">
        <f>D461</f>
        <v>93.3</v>
      </c>
      <c r="I461" s="223" t="str">
        <f>$J$458</f>
        <v>kg</v>
      </c>
    </row>
    <row r="462" spans="1:10" x14ac:dyDescent="0.25">
      <c r="B462" s="323" t="s">
        <v>6833</v>
      </c>
      <c r="C462" s="301"/>
      <c r="D462" s="222"/>
      <c r="E462" s="222"/>
      <c r="F462" s="222"/>
      <c r="G462" s="233"/>
      <c r="H462" s="222"/>
      <c r="I462" s="223"/>
    </row>
    <row r="463" spans="1:10" x14ac:dyDescent="0.25">
      <c r="B463" s="201" t="s">
        <v>6745</v>
      </c>
      <c r="C463" s="256"/>
      <c r="D463" s="222">
        <v>32.299999999999997</v>
      </c>
      <c r="E463" s="222"/>
      <c r="F463" s="222"/>
      <c r="G463" s="201" t="s">
        <v>21</v>
      </c>
      <c r="H463" s="222">
        <f>D463</f>
        <v>32.299999999999997</v>
      </c>
      <c r="I463" s="223" t="str">
        <f>$J$458</f>
        <v>kg</v>
      </c>
    </row>
    <row r="464" spans="1:10" x14ac:dyDescent="0.25">
      <c r="B464" s="323" t="s">
        <v>6834</v>
      </c>
      <c r="C464" s="256"/>
      <c r="D464" s="222"/>
      <c r="E464" s="222"/>
      <c r="F464" s="222"/>
      <c r="G464" s="201"/>
      <c r="H464" s="222"/>
      <c r="I464" s="223"/>
    </row>
    <row r="465" spans="1:10" ht="15.75" thickBot="1" x14ac:dyDescent="0.3">
      <c r="B465" s="256"/>
      <c r="C465" s="256"/>
      <c r="D465" s="222"/>
      <c r="E465" s="222"/>
      <c r="F465" s="222"/>
      <c r="G465" s="201"/>
      <c r="H465" s="222"/>
      <c r="I465" s="223"/>
    </row>
    <row r="466" spans="1:10" s="39" customFormat="1" ht="15.75" thickBot="1" x14ac:dyDescent="0.3">
      <c r="A466" s="580" t="str">
        <f>PO!A73</f>
        <v>5.3.3</v>
      </c>
      <c r="B466" s="70" t="str">
        <f>VLOOKUP(A466,PO!$A$8:$K$410,4,FALSE)</f>
        <v>Armação de Estruturas de Concreto Armado, Vigas, Pilares, Lajes e Fundações Profundas, Utilizando Aço AÇO CA-50 de 8,0 mm - Montagem e fornecimento</v>
      </c>
      <c r="C466" s="51"/>
      <c r="D466" s="52"/>
      <c r="E466" s="51"/>
      <c r="F466" s="53"/>
      <c r="G466" s="54"/>
      <c r="H466" s="54"/>
      <c r="I466" s="54">
        <f>SUM(H469:H471)</f>
        <v>48.1</v>
      </c>
      <c r="J466" s="420" t="str">
        <f>VLOOKUP(A466,PO!$A$8:$K$410,5,FALSE)</f>
        <v>kg</v>
      </c>
    </row>
    <row r="468" spans="1:10" x14ac:dyDescent="0.25">
      <c r="B468" s="294" t="s">
        <v>6644</v>
      </c>
      <c r="D468" s="294" t="s">
        <v>6725</v>
      </c>
      <c r="E468" s="294"/>
      <c r="F468" s="294"/>
      <c r="H468" s="234" t="s">
        <v>19</v>
      </c>
      <c r="I468" s="234" t="s">
        <v>20</v>
      </c>
    </row>
    <row r="469" spans="1:10" x14ac:dyDescent="0.25">
      <c r="B469" s="201" t="s">
        <v>6745</v>
      </c>
      <c r="C469" s="256"/>
      <c r="D469" s="222">
        <v>43.4</v>
      </c>
      <c r="F469" s="222"/>
      <c r="G469" s="201" t="s">
        <v>21</v>
      </c>
      <c r="H469" s="222">
        <f>D469</f>
        <v>43.4</v>
      </c>
      <c r="I469" s="223" t="str">
        <f>$J$466</f>
        <v>kg</v>
      </c>
    </row>
    <row r="470" spans="1:10" x14ac:dyDescent="0.25">
      <c r="B470" s="323" t="s">
        <v>6833</v>
      </c>
      <c r="C470" s="301"/>
      <c r="D470" s="222"/>
      <c r="E470" s="222"/>
      <c r="F470" s="222"/>
      <c r="G470" s="233"/>
      <c r="H470" s="222"/>
      <c r="I470" s="223"/>
    </row>
    <row r="471" spans="1:10" x14ac:dyDescent="0.25">
      <c r="B471" s="201" t="s">
        <v>6745</v>
      </c>
      <c r="C471" s="301"/>
      <c r="D471" s="222">
        <v>4.7</v>
      </c>
      <c r="E471" s="222"/>
      <c r="F471" s="222"/>
      <c r="G471" s="233" t="s">
        <v>21</v>
      </c>
      <c r="H471" s="222">
        <f>D471</f>
        <v>4.7</v>
      </c>
      <c r="I471" s="223" t="str">
        <f>$J$466</f>
        <v>kg</v>
      </c>
    </row>
    <row r="472" spans="1:10" x14ac:dyDescent="0.25">
      <c r="B472" s="323" t="s">
        <v>6834</v>
      </c>
      <c r="C472" s="256"/>
      <c r="D472" s="222"/>
      <c r="E472" s="222"/>
      <c r="F472" s="222"/>
      <c r="G472" s="201"/>
      <c r="H472" s="222"/>
      <c r="I472" s="223"/>
    </row>
    <row r="473" spans="1:10" ht="15.75" thickBot="1" x14ac:dyDescent="0.3">
      <c r="B473" s="256"/>
      <c r="C473" s="256"/>
      <c r="D473" s="222"/>
      <c r="E473" s="222"/>
      <c r="F473" s="222"/>
      <c r="G473" s="201"/>
      <c r="H473" s="222"/>
      <c r="I473" s="223"/>
    </row>
    <row r="474" spans="1:10" s="39" customFormat="1" ht="15.75" thickBot="1" x14ac:dyDescent="0.3">
      <c r="A474" s="580" t="str">
        <f>PO!A74</f>
        <v>5.3.4</v>
      </c>
      <c r="B474" s="70" t="str">
        <f>VLOOKUP(A474,PO!$A$8:$K$410,4,FALSE)</f>
        <v>Armação de Estruturas de Concreto Armado, Vigas, Pilares, Lajes e Fundações Profundas, Utilizando Aço AÇO CA-50 de 10,0 mm - Montagem e fornecimento</v>
      </c>
      <c r="C474" s="51"/>
      <c r="D474" s="52"/>
      <c r="E474" s="51"/>
      <c r="F474" s="53"/>
      <c r="G474" s="54"/>
      <c r="H474" s="54"/>
      <c r="I474" s="54">
        <f>SUM(H477:H479)</f>
        <v>145.4</v>
      </c>
      <c r="J474" s="420" t="str">
        <f>VLOOKUP(A474,PO!$A$8:$K$410,5,FALSE)</f>
        <v>kg</v>
      </c>
    </row>
    <row r="476" spans="1:10" x14ac:dyDescent="0.25">
      <c r="B476" s="294" t="s">
        <v>6644</v>
      </c>
      <c r="D476" s="294" t="s">
        <v>6725</v>
      </c>
      <c r="E476" s="294"/>
      <c r="F476" s="294"/>
      <c r="H476" s="234" t="s">
        <v>19</v>
      </c>
      <c r="I476" s="234" t="s">
        <v>20</v>
      </c>
    </row>
    <row r="477" spans="1:10" x14ac:dyDescent="0.25">
      <c r="B477" s="201" t="s">
        <v>6745</v>
      </c>
      <c r="C477" s="256"/>
      <c r="D477" s="222">
        <v>93.3</v>
      </c>
      <c r="F477" s="222"/>
      <c r="G477" s="201" t="s">
        <v>21</v>
      </c>
      <c r="H477" s="222">
        <f>D477</f>
        <v>93.3</v>
      </c>
      <c r="I477" s="223" t="str">
        <f>$J$474</f>
        <v>kg</v>
      </c>
    </row>
    <row r="478" spans="1:10" x14ac:dyDescent="0.25">
      <c r="B478" s="323" t="s">
        <v>6833</v>
      </c>
      <c r="C478" s="301"/>
      <c r="D478" s="222"/>
      <c r="E478" s="222"/>
      <c r="F478" s="222"/>
      <c r="G478" s="233"/>
      <c r="H478" s="222"/>
      <c r="I478" s="223"/>
    </row>
    <row r="479" spans="1:10" x14ac:dyDescent="0.25">
      <c r="B479" s="201" t="s">
        <v>6745</v>
      </c>
      <c r="C479" s="301"/>
      <c r="D479" s="222">
        <v>52.1</v>
      </c>
      <c r="E479" s="222"/>
      <c r="F479" s="222"/>
      <c r="G479" s="233" t="s">
        <v>21</v>
      </c>
      <c r="H479" s="222">
        <f>D479</f>
        <v>52.1</v>
      </c>
      <c r="I479" s="223" t="str">
        <f>$J$474</f>
        <v>kg</v>
      </c>
    </row>
    <row r="480" spans="1:10" x14ac:dyDescent="0.25">
      <c r="B480" s="323" t="s">
        <v>6834</v>
      </c>
      <c r="C480" s="301"/>
      <c r="D480" s="222"/>
      <c r="E480" s="222"/>
      <c r="F480" s="222"/>
      <c r="G480" s="233"/>
      <c r="H480" s="222"/>
      <c r="I480" s="223"/>
    </row>
    <row r="481" spans="1:10" ht="15.75" thickBot="1" x14ac:dyDescent="0.3">
      <c r="B481" s="222"/>
      <c r="C481" s="301"/>
      <c r="D481" s="222"/>
      <c r="E481" s="222"/>
      <c r="F481" s="222"/>
      <c r="G481" s="233"/>
      <c r="H481" s="222"/>
      <c r="I481" s="223"/>
    </row>
    <row r="482" spans="1:10" s="39" customFormat="1" ht="15.75" thickBot="1" x14ac:dyDescent="0.3">
      <c r="A482" s="580" t="str">
        <f>PO!A75</f>
        <v>5.3.5</v>
      </c>
      <c r="B482" s="70" t="str">
        <f>VLOOKUP(A482,PO!$A$8:$K$410,4,FALSE)</f>
        <v>Armação de Estruturas de Concreto Armado, Vigas, Pilares, Lajes e Fundações Profundas, Utilizando Aço AÇO CA-50 de 12,5 mm - Montagem e fornecimento</v>
      </c>
      <c r="C482" s="51"/>
      <c r="D482" s="52"/>
      <c r="E482" s="51"/>
      <c r="F482" s="53"/>
      <c r="G482" s="54"/>
      <c r="H482" s="54"/>
      <c r="I482" s="54">
        <f>SUM(H485)</f>
        <v>9.6</v>
      </c>
      <c r="J482" s="420" t="str">
        <f>VLOOKUP(A482,PO!$A$8:$K$410,5,FALSE)</f>
        <v>kg</v>
      </c>
    </row>
    <row r="484" spans="1:10" x14ac:dyDescent="0.25">
      <c r="B484" s="294" t="s">
        <v>6644</v>
      </c>
      <c r="D484" s="294" t="s">
        <v>6725</v>
      </c>
      <c r="E484" s="294"/>
      <c r="F484" s="294"/>
      <c r="H484" s="234" t="s">
        <v>19</v>
      </c>
      <c r="I484" s="234" t="s">
        <v>20</v>
      </c>
    </row>
    <row r="485" spans="1:10" x14ac:dyDescent="0.25">
      <c r="B485" s="201" t="s">
        <v>6745</v>
      </c>
      <c r="C485" s="256"/>
      <c r="D485" s="222">
        <v>9.6</v>
      </c>
      <c r="F485" s="222"/>
      <c r="G485" s="201" t="s">
        <v>21</v>
      </c>
      <c r="H485" s="222">
        <f>D485</f>
        <v>9.6</v>
      </c>
      <c r="I485" s="223" t="str">
        <f>$J$482</f>
        <v>kg</v>
      </c>
    </row>
    <row r="486" spans="1:10" x14ac:dyDescent="0.25">
      <c r="B486" s="323" t="s">
        <v>6833</v>
      </c>
      <c r="C486" s="301"/>
      <c r="D486" s="222"/>
      <c r="E486" s="222"/>
      <c r="F486" s="222"/>
      <c r="G486" s="233"/>
      <c r="H486" s="222"/>
      <c r="I486" s="223"/>
    </row>
    <row r="487" spans="1:10" ht="15.75" thickBot="1" x14ac:dyDescent="0.3">
      <c r="B487" s="222"/>
      <c r="C487" s="301"/>
      <c r="D487" s="222"/>
      <c r="E487" s="222"/>
      <c r="F487" s="222"/>
      <c r="G487" s="233"/>
      <c r="H487" s="222"/>
      <c r="I487" s="223"/>
    </row>
    <row r="488" spans="1:10" s="39" customFormat="1" ht="15.75" thickBot="1" x14ac:dyDescent="0.3">
      <c r="A488" s="580" t="str">
        <f>PO!A77</f>
        <v>5.3.6</v>
      </c>
      <c r="B488" s="70" t="str">
        <f>VLOOKUP(A488,PO!$A$8:$K$410,4,FALSE)</f>
        <v>Armação de Estruturas de Concreto Armado, Vigas, Pilares, Lajes e Fundações Profundas, Utilizando Aço AÇO CA-60 de 5,0 mm - Montagem e fornecimento</v>
      </c>
      <c r="C488" s="51"/>
      <c r="D488" s="52"/>
      <c r="E488" s="51"/>
      <c r="F488" s="53"/>
      <c r="G488" s="54"/>
      <c r="H488" s="54"/>
      <c r="I488" s="54">
        <f>SUM(H491:H492)</f>
        <v>44.3</v>
      </c>
      <c r="J488" s="420" t="str">
        <f>VLOOKUP(A488,PO!$A$8:$K$410,5,FALSE)</f>
        <v>kg</v>
      </c>
    </row>
    <row r="490" spans="1:10" x14ac:dyDescent="0.25">
      <c r="B490" s="321" t="s">
        <v>6644</v>
      </c>
      <c r="D490" s="321" t="s">
        <v>6725</v>
      </c>
      <c r="E490" s="321"/>
      <c r="F490" s="321"/>
      <c r="H490" s="234" t="s">
        <v>19</v>
      </c>
      <c r="I490" s="234" t="s">
        <v>20</v>
      </c>
    </row>
    <row r="491" spans="1:10" x14ac:dyDescent="0.25">
      <c r="B491" s="201" t="s">
        <v>6835</v>
      </c>
      <c r="C491" s="256"/>
      <c r="D491" s="222">
        <v>44.3</v>
      </c>
      <c r="E491" s="222"/>
      <c r="F491" s="222"/>
      <c r="G491" s="201" t="s">
        <v>21</v>
      </c>
      <c r="H491" s="222">
        <f>D491</f>
        <v>44.3</v>
      </c>
      <c r="I491" s="223" t="str">
        <f t="shared" ref="I491" si="50">$J$450</f>
        <v>kg</v>
      </c>
    </row>
    <row r="492" spans="1:10" x14ac:dyDescent="0.25">
      <c r="B492" s="323" t="s">
        <v>6834</v>
      </c>
      <c r="C492" s="256"/>
      <c r="D492" s="222"/>
      <c r="E492" s="222"/>
      <c r="F492" s="222"/>
      <c r="G492" s="201"/>
      <c r="H492" s="222"/>
      <c r="I492" s="223"/>
    </row>
    <row r="493" spans="1:10" ht="15.75" thickBot="1" x14ac:dyDescent="0.3">
      <c r="B493" s="201"/>
      <c r="C493" s="256"/>
      <c r="D493" s="222"/>
      <c r="E493" s="222"/>
      <c r="F493" s="222"/>
      <c r="G493" s="201"/>
      <c r="H493" s="222"/>
      <c r="I493" s="223"/>
    </row>
    <row r="494" spans="1:10" s="39" customFormat="1" ht="15.75" thickBot="1" x14ac:dyDescent="0.3">
      <c r="A494" s="580" t="str">
        <f>PO!A78</f>
        <v>5.3.7</v>
      </c>
      <c r="B494" s="70" t="str">
        <f>VLOOKUP(A494,PO!$A$8:$K$410,4,FALSE)</f>
        <v>Armação de Estruturas de Concreto Armado, Vigas, Pilares, Lajes e Fundações Profundas, Utilizando Aço AÇO CA-50 de 8,0 mm - Montagem e fornecimento</v>
      </c>
      <c r="C494" s="51"/>
      <c r="D494" s="52"/>
      <c r="E494" s="51"/>
      <c r="F494" s="53"/>
      <c r="G494" s="54"/>
      <c r="H494" s="54"/>
      <c r="I494" s="54">
        <f>SUM(H497:H497)</f>
        <v>90.9</v>
      </c>
      <c r="J494" s="420" t="str">
        <f>VLOOKUP(A494,PO!$A$8:$K$410,5,FALSE)</f>
        <v>kg</v>
      </c>
    </row>
    <row r="496" spans="1:10" x14ac:dyDescent="0.25">
      <c r="B496" s="321" t="s">
        <v>6644</v>
      </c>
      <c r="D496" s="321" t="s">
        <v>6725</v>
      </c>
      <c r="E496" s="321"/>
      <c r="F496" s="321"/>
      <c r="H496" s="234" t="s">
        <v>19</v>
      </c>
      <c r="I496" s="234" t="s">
        <v>20</v>
      </c>
    </row>
    <row r="497" spans="1:10" x14ac:dyDescent="0.25">
      <c r="B497" s="201" t="s">
        <v>6835</v>
      </c>
      <c r="C497" s="256"/>
      <c r="D497" s="222">
        <v>90.9</v>
      </c>
      <c r="E497" s="222"/>
      <c r="F497" s="222"/>
      <c r="G497" s="201" t="s">
        <v>21</v>
      </c>
      <c r="H497" s="222">
        <f>D497</f>
        <v>90.9</v>
      </c>
      <c r="I497" s="223" t="str">
        <f>$J$466</f>
        <v>kg</v>
      </c>
    </row>
    <row r="498" spans="1:10" x14ac:dyDescent="0.25">
      <c r="B498" s="323" t="s">
        <v>6834</v>
      </c>
      <c r="C498" s="256"/>
      <c r="D498" s="222"/>
      <c r="E498" s="222"/>
      <c r="F498" s="222"/>
      <c r="G498" s="201"/>
      <c r="H498" s="222"/>
      <c r="I498" s="223"/>
    </row>
    <row r="499" spans="1:10" ht="15.75" thickBot="1" x14ac:dyDescent="0.3">
      <c r="B499" s="256"/>
      <c r="C499" s="256"/>
      <c r="D499" s="222"/>
      <c r="E499" s="222"/>
      <c r="F499" s="222"/>
      <c r="G499" s="201"/>
      <c r="H499" s="222"/>
      <c r="I499" s="223"/>
    </row>
    <row r="500" spans="1:10" s="39" customFormat="1" ht="15.75" thickBot="1" x14ac:dyDescent="0.3">
      <c r="A500" s="580" t="str">
        <f>PO!A79</f>
        <v>5.3.8</v>
      </c>
      <c r="B500" s="70" t="str">
        <f>VLOOKUP(A500,PO!$A$8:$K$410,4,FALSE)</f>
        <v>Armação de Estruturas de Concreto Armado, Vigas, Pilares, Lajes e Fundações Profundas, Utilizando Aço AÇO CA-50 de 10,0 mm - Montagem e fornecimento</v>
      </c>
      <c r="C500" s="51"/>
      <c r="D500" s="52"/>
      <c r="E500" s="51"/>
      <c r="F500" s="53"/>
      <c r="G500" s="54"/>
      <c r="H500" s="54"/>
      <c r="I500" s="54">
        <f>SUM(H503:H503)</f>
        <v>25.1</v>
      </c>
      <c r="J500" s="420" t="str">
        <f>VLOOKUP(A500,PO!$A$8:$K$410,5,FALSE)</f>
        <v>kg</v>
      </c>
    </row>
    <row r="502" spans="1:10" x14ac:dyDescent="0.25">
      <c r="B502" s="321" t="s">
        <v>6644</v>
      </c>
      <c r="D502" s="321" t="s">
        <v>6725</v>
      </c>
      <c r="E502" s="321"/>
      <c r="F502" s="321"/>
      <c r="H502" s="234" t="s">
        <v>19</v>
      </c>
      <c r="I502" s="234" t="s">
        <v>20</v>
      </c>
    </row>
    <row r="503" spans="1:10" x14ac:dyDescent="0.25">
      <c r="B503" s="201" t="s">
        <v>6835</v>
      </c>
      <c r="C503" s="256"/>
      <c r="D503" s="222">
        <v>25.1</v>
      </c>
      <c r="E503" s="222"/>
      <c r="F503" s="222"/>
      <c r="G503" s="201" t="s">
        <v>21</v>
      </c>
      <c r="H503" s="222">
        <f>D503</f>
        <v>25.1</v>
      </c>
      <c r="I503" s="223" t="str">
        <f>$J$474</f>
        <v>kg</v>
      </c>
    </row>
    <row r="504" spans="1:10" x14ac:dyDescent="0.25">
      <c r="B504" s="323" t="s">
        <v>6834</v>
      </c>
      <c r="C504" s="256"/>
      <c r="D504" s="222"/>
      <c r="E504" s="222"/>
      <c r="F504" s="222"/>
      <c r="G504" s="201"/>
      <c r="H504" s="222"/>
      <c r="I504" s="223"/>
    </row>
    <row r="505" spans="1:10" ht="15.75" thickBot="1" x14ac:dyDescent="0.3">
      <c r="B505" s="222"/>
      <c r="C505" s="301"/>
      <c r="D505" s="222"/>
      <c r="E505" s="222"/>
      <c r="F505" s="222"/>
      <c r="G505" s="233"/>
      <c r="H505" s="222"/>
      <c r="I505" s="223"/>
    </row>
    <row r="506" spans="1:10" ht="15.75" thickBot="1" x14ac:dyDescent="0.3">
      <c r="A506" s="40" t="str">
        <f>PO!A81</f>
        <v>5.4</v>
      </c>
      <c r="B506" s="41" t="str">
        <f>VLOOKUP(A506,PO!$A$8:$K$468,4,FALSE)</f>
        <v>CONCRETO</v>
      </c>
      <c r="C506" s="42"/>
      <c r="D506" s="42"/>
      <c r="E506" s="42"/>
      <c r="F506" s="272"/>
      <c r="G506" s="42"/>
      <c r="H506" s="42"/>
      <c r="I506" s="42"/>
      <c r="J506" s="43"/>
    </row>
    <row r="507" spans="1:10" ht="15.75" thickBot="1" x14ac:dyDescent="0.3">
      <c r="A507" s="44"/>
      <c r="B507" s="45"/>
      <c r="C507" s="45"/>
      <c r="D507" s="46"/>
      <c r="E507" s="45"/>
      <c r="F507" s="47"/>
      <c r="G507" s="48"/>
      <c r="H507" s="48"/>
      <c r="I507" s="48"/>
      <c r="J507" s="49"/>
    </row>
    <row r="508" spans="1:10" s="39" customFormat="1" ht="15.75" thickBot="1" x14ac:dyDescent="0.3">
      <c r="A508" s="580" t="str">
        <f>PO!A83</f>
        <v>5.4.1</v>
      </c>
      <c r="B508" s="70" t="str">
        <f>VLOOKUP(A508,PO!$A$8:$K$410,4,FALSE)</f>
        <v xml:space="preserve">Concreto Fck = 25 MPA, Traço 1:2,3:2,7, Preparo Mecânico com Betoneira 400 L </v>
      </c>
      <c r="C508" s="51"/>
      <c r="D508" s="52"/>
      <c r="E508" s="51"/>
      <c r="F508" s="53"/>
      <c r="G508" s="54"/>
      <c r="H508" s="54"/>
      <c r="I508" s="54">
        <f>SUM(H511:H514)</f>
        <v>5.48</v>
      </c>
      <c r="J508" s="420" t="str">
        <f>VLOOKUP(A508,PO!$A$8:$K$410,5,FALSE)</f>
        <v>m³</v>
      </c>
    </row>
    <row r="510" spans="1:10" x14ac:dyDescent="0.25">
      <c r="B510" s="294" t="s">
        <v>6644</v>
      </c>
      <c r="D510" s="294" t="s">
        <v>6746</v>
      </c>
      <c r="E510" s="294"/>
      <c r="F510" s="294"/>
      <c r="H510" s="234" t="s">
        <v>19</v>
      </c>
      <c r="I510" s="234" t="s">
        <v>20</v>
      </c>
    </row>
    <row r="511" spans="1:10" x14ac:dyDescent="0.25">
      <c r="B511" s="201" t="s">
        <v>6745</v>
      </c>
      <c r="C511" s="256"/>
      <c r="D511" s="222">
        <v>3.96</v>
      </c>
      <c r="F511" s="222"/>
      <c r="G511" s="201" t="s">
        <v>21</v>
      </c>
      <c r="H511" s="222">
        <f>D511</f>
        <v>3.96</v>
      </c>
      <c r="I511" s="223" t="str">
        <f>$J$508</f>
        <v>m³</v>
      </c>
    </row>
    <row r="512" spans="1:10" x14ac:dyDescent="0.25">
      <c r="B512" s="222" t="s">
        <v>6833</v>
      </c>
      <c r="C512" s="301"/>
      <c r="D512" s="222"/>
      <c r="E512" s="222"/>
      <c r="F512" s="222"/>
      <c r="G512" s="233"/>
      <c r="H512" s="222"/>
      <c r="I512" s="223"/>
    </row>
    <row r="513" spans="1:10" x14ac:dyDescent="0.25">
      <c r="B513" s="201" t="s">
        <v>6745</v>
      </c>
      <c r="C513" s="222"/>
      <c r="D513" s="222">
        <v>1.52</v>
      </c>
      <c r="E513" s="222"/>
      <c r="F513" s="222"/>
      <c r="G513" s="222" t="s">
        <v>21</v>
      </c>
      <c r="H513" s="222">
        <f>D513</f>
        <v>1.52</v>
      </c>
      <c r="I513" s="222" t="str">
        <f>$J$508</f>
        <v>m³</v>
      </c>
    </row>
    <row r="514" spans="1:10" x14ac:dyDescent="0.25">
      <c r="B514" s="222" t="s">
        <v>6834</v>
      </c>
      <c r="C514" s="222"/>
      <c r="D514" s="222"/>
      <c r="E514" s="222"/>
      <c r="F514" s="222"/>
      <c r="G514" s="222"/>
      <c r="H514" s="222"/>
      <c r="I514" s="222"/>
    </row>
    <row r="515" spans="1:10" ht="15.75" thickBot="1" x14ac:dyDescent="0.3">
      <c r="C515" s="222"/>
      <c r="D515" s="222"/>
      <c r="E515" s="222"/>
      <c r="F515" s="222"/>
      <c r="G515" s="222"/>
      <c r="H515" s="222"/>
      <c r="I515" s="222"/>
    </row>
    <row r="516" spans="1:10" s="39" customFormat="1" ht="15.75" thickBot="1" x14ac:dyDescent="0.3">
      <c r="A516" s="580" t="str">
        <f>PO!A84</f>
        <v>5.4.2</v>
      </c>
      <c r="B516" s="70" t="str">
        <f>VLOOKUP(A516,PO!$A$8:$K$410,4,FALSE)</f>
        <v>Concreto Fck = 25 MPA, Traço 1:2,3:2,7, Preparo Mecânico com Betoneira 400 L - Magro para Sapatas</v>
      </c>
      <c r="C516" s="51"/>
      <c r="D516" s="52"/>
      <c r="E516" s="51"/>
      <c r="F516" s="53"/>
      <c r="G516" s="54"/>
      <c r="H516" s="54"/>
      <c r="I516" s="54">
        <f>SUM(H519:H525)</f>
        <v>0.77999999999999992</v>
      </c>
      <c r="J516" s="420" t="str">
        <f>VLOOKUP(A516,PO!$A$8:$K$410,5,FALSE)</f>
        <v>m³</v>
      </c>
    </row>
    <row r="518" spans="1:10" x14ac:dyDescent="0.25">
      <c r="A518" s="258" t="s">
        <v>6616</v>
      </c>
      <c r="C518" s="294" t="s">
        <v>6604</v>
      </c>
      <c r="D518" s="294" t="s">
        <v>6606</v>
      </c>
      <c r="E518" s="294" t="s">
        <v>6608</v>
      </c>
      <c r="F518" s="294" t="s">
        <v>240</v>
      </c>
      <c r="H518" s="234" t="s">
        <v>19</v>
      </c>
      <c r="I518" s="234" t="s">
        <v>20</v>
      </c>
    </row>
    <row r="519" spans="1:10" x14ac:dyDescent="0.25">
      <c r="A519" s="256" t="s">
        <v>6730</v>
      </c>
      <c r="B519" s="256"/>
      <c r="C519" s="222">
        <f>0.75</f>
        <v>0.75</v>
      </c>
      <c r="D519" s="222">
        <v>0.85</v>
      </c>
      <c r="E519" s="222">
        <v>0.05</v>
      </c>
      <c r="F519" s="222">
        <v>2</v>
      </c>
      <c r="G519" s="201" t="s">
        <v>21</v>
      </c>
      <c r="H519" s="222">
        <f>ROUND(C519*D519*E519*F519,2)</f>
        <v>0.06</v>
      </c>
      <c r="I519" s="223" t="str">
        <f>$J$516</f>
        <v>m³</v>
      </c>
    </row>
    <row r="520" spans="1:10" s="39" customFormat="1" ht="33" customHeight="1" x14ac:dyDescent="0.25">
      <c r="A520" s="600" t="s">
        <v>6731</v>
      </c>
      <c r="B520" s="600"/>
      <c r="C520" s="226">
        <f>0.6</f>
        <v>0.6</v>
      </c>
      <c r="D520" s="226">
        <v>0.75</v>
      </c>
      <c r="E520" s="222">
        <v>0.05</v>
      </c>
      <c r="F520" s="226">
        <v>12</v>
      </c>
      <c r="G520" s="233" t="s">
        <v>21</v>
      </c>
      <c r="H520" s="222">
        <f t="shared" ref="H520:H525" si="51">ROUND(C520*D520*E520*F520,2)</f>
        <v>0.27</v>
      </c>
      <c r="I520" s="236" t="str">
        <f t="shared" ref="I520:I525" si="52">$J$516</f>
        <v>m³</v>
      </c>
    </row>
    <row r="521" spans="1:10" x14ac:dyDescent="0.25">
      <c r="A521" s="256" t="s">
        <v>6732</v>
      </c>
      <c r="B521" s="256"/>
      <c r="C521" s="222">
        <f>0.7</f>
        <v>0.7</v>
      </c>
      <c r="D521" s="222">
        <v>0.55000000000000004</v>
      </c>
      <c r="E521" s="222">
        <v>0.05</v>
      </c>
      <c r="F521" s="222">
        <v>3</v>
      </c>
      <c r="G521" s="201" t="s">
        <v>21</v>
      </c>
      <c r="H521" s="222">
        <f t="shared" si="51"/>
        <v>0.06</v>
      </c>
      <c r="I521" s="223" t="str">
        <f t="shared" si="52"/>
        <v>m³</v>
      </c>
    </row>
    <row r="522" spans="1:10" x14ac:dyDescent="0.25">
      <c r="A522" s="256" t="s">
        <v>6733</v>
      </c>
      <c r="B522" s="256"/>
      <c r="C522" s="222">
        <f>0.7</f>
        <v>0.7</v>
      </c>
      <c r="D522" s="222">
        <v>0.85</v>
      </c>
      <c r="E522" s="222">
        <v>0.05</v>
      </c>
      <c r="F522" s="222">
        <v>3</v>
      </c>
      <c r="G522" s="201" t="s">
        <v>21</v>
      </c>
      <c r="H522" s="222">
        <f t="shared" si="51"/>
        <v>0.09</v>
      </c>
      <c r="I522" s="223" t="str">
        <f t="shared" si="52"/>
        <v>m³</v>
      </c>
    </row>
    <row r="523" spans="1:10" x14ac:dyDescent="0.25">
      <c r="A523" s="256" t="s">
        <v>6734</v>
      </c>
      <c r="B523" s="256"/>
      <c r="C523" s="222">
        <f>1.05</f>
        <v>1.05</v>
      </c>
      <c r="D523" s="222">
        <v>1.2</v>
      </c>
      <c r="E523" s="222">
        <v>0.05</v>
      </c>
      <c r="F523" s="222">
        <v>2</v>
      </c>
      <c r="G523" s="201" t="s">
        <v>21</v>
      </c>
      <c r="H523" s="222">
        <f t="shared" si="51"/>
        <v>0.13</v>
      </c>
      <c r="I523" s="223" t="str">
        <f t="shared" si="52"/>
        <v>m³</v>
      </c>
    </row>
    <row r="524" spans="1:10" x14ac:dyDescent="0.25">
      <c r="A524" s="256" t="s">
        <v>6735</v>
      </c>
      <c r="B524" s="256"/>
      <c r="C524" s="222">
        <f>0.9</f>
        <v>0.9</v>
      </c>
      <c r="D524" s="222">
        <v>1.05</v>
      </c>
      <c r="E524" s="222">
        <v>0.05</v>
      </c>
      <c r="F524" s="222">
        <v>2</v>
      </c>
      <c r="G524" s="201" t="s">
        <v>21</v>
      </c>
      <c r="H524" s="222">
        <f t="shared" si="51"/>
        <v>0.09</v>
      </c>
      <c r="I524" s="223" t="str">
        <f t="shared" si="52"/>
        <v>m³</v>
      </c>
    </row>
    <row r="525" spans="1:10" x14ac:dyDescent="0.25">
      <c r="A525" s="256" t="s">
        <v>6736</v>
      </c>
      <c r="B525" s="256"/>
      <c r="C525" s="222">
        <f>0.9</f>
        <v>0.9</v>
      </c>
      <c r="D525" s="222">
        <v>0.9</v>
      </c>
      <c r="E525" s="222">
        <v>0.05</v>
      </c>
      <c r="F525" s="222">
        <v>2</v>
      </c>
      <c r="G525" s="201" t="s">
        <v>21</v>
      </c>
      <c r="H525" s="222">
        <f t="shared" si="51"/>
        <v>0.08</v>
      </c>
      <c r="I525" s="223" t="str">
        <f t="shared" si="52"/>
        <v>m³</v>
      </c>
    </row>
    <row r="526" spans="1:10" ht="15.75" thickBot="1" x14ac:dyDescent="0.3">
      <c r="A526" s="256"/>
      <c r="B526" s="256"/>
      <c r="C526" s="222"/>
      <c r="D526" s="222"/>
      <c r="E526" s="222"/>
      <c r="F526" s="222"/>
      <c r="G526" s="201"/>
      <c r="H526" s="222"/>
      <c r="I526" s="223"/>
    </row>
    <row r="527" spans="1:10" s="39" customFormat="1" ht="15.75" thickBot="1" x14ac:dyDescent="0.3">
      <c r="A527" s="580" t="str">
        <f>PO!A85</f>
        <v>5.4.3</v>
      </c>
      <c r="B527" s="70" t="str">
        <f>VLOOKUP(A527,PO!$A$8:$K$410,4,FALSE)</f>
        <v>Lançamento com Uso de Baldes, Andesamento e Acabamento de Concreto em Estrturas</v>
      </c>
      <c r="C527" s="51"/>
      <c r="D527" s="52"/>
      <c r="E527" s="51"/>
      <c r="F527" s="53"/>
      <c r="G527" s="54"/>
      <c r="H527" s="54"/>
      <c r="I527" s="54">
        <f>SUM(H530:H531)</f>
        <v>4.74</v>
      </c>
      <c r="J527" s="420" t="str">
        <f>VLOOKUP(A527,PO!$A$8:$K$410,5,FALSE)</f>
        <v>m³</v>
      </c>
    </row>
    <row r="529" spans="1:10" x14ac:dyDescent="0.25">
      <c r="B529" s="294" t="s">
        <v>6644</v>
      </c>
      <c r="D529" s="294" t="s">
        <v>6746</v>
      </c>
      <c r="E529" s="294"/>
      <c r="F529" s="294"/>
      <c r="H529" s="234" t="s">
        <v>19</v>
      </c>
      <c r="I529" s="234" t="s">
        <v>20</v>
      </c>
    </row>
    <row r="530" spans="1:10" x14ac:dyDescent="0.25">
      <c r="B530" s="256" t="s">
        <v>6745</v>
      </c>
      <c r="C530" s="256"/>
      <c r="D530" s="222">
        <f>$D$511</f>
        <v>3.96</v>
      </c>
      <c r="F530" s="222"/>
      <c r="G530" s="201" t="s">
        <v>21</v>
      </c>
      <c r="H530" s="222">
        <f>D530</f>
        <v>3.96</v>
      </c>
      <c r="I530" s="223" t="str">
        <f>$J$527</f>
        <v>m³</v>
      </c>
    </row>
    <row r="531" spans="1:10" x14ac:dyDescent="0.25">
      <c r="A531" s="256"/>
      <c r="B531" s="256" t="s">
        <v>6750</v>
      </c>
      <c r="C531" s="222"/>
      <c r="D531" s="222">
        <f>$I$516</f>
        <v>0.77999999999999992</v>
      </c>
      <c r="E531" s="222"/>
      <c r="F531" s="222"/>
      <c r="G531" s="201" t="s">
        <v>21</v>
      </c>
      <c r="H531" s="222">
        <f t="shared" ref="H531" si="53">D531</f>
        <v>0.77999999999999992</v>
      </c>
      <c r="I531" s="223" t="str">
        <f>$J$527</f>
        <v>m³</v>
      </c>
    </row>
    <row r="532" spans="1:10" ht="15.75" thickBot="1" x14ac:dyDescent="0.3">
      <c r="A532" s="256"/>
      <c r="B532" s="256"/>
      <c r="C532" s="222"/>
      <c r="D532" s="222"/>
      <c r="E532" s="222"/>
      <c r="F532" s="222"/>
      <c r="G532" s="201"/>
      <c r="H532" s="222"/>
      <c r="I532" s="223"/>
    </row>
    <row r="533" spans="1:10" s="39" customFormat="1" ht="15.75" thickBot="1" x14ac:dyDescent="0.3">
      <c r="A533" s="580" t="str">
        <f>PO!A87</f>
        <v>5.4.4</v>
      </c>
      <c r="B533" s="70" t="str">
        <f>VLOOKUP(A533,PO!$A$8:$K$410,4,FALSE)</f>
        <v>Concreto Fck = 25 MPA, Traço 1:2,3:2,7, Preparo Mecânico com Betoneira 400 L - Vigas Baldrames</v>
      </c>
      <c r="C533" s="51"/>
      <c r="D533" s="52"/>
      <c r="E533" s="51"/>
      <c r="F533" s="53"/>
      <c r="G533" s="54"/>
      <c r="H533" s="54"/>
      <c r="I533" s="54">
        <f>SUM(H536)</f>
        <v>2.46</v>
      </c>
      <c r="J533" s="420" t="str">
        <f>VLOOKUP(A533,PO!$A$8:$K$410,5,FALSE)</f>
        <v>m³</v>
      </c>
    </row>
    <row r="535" spans="1:10" x14ac:dyDescent="0.25">
      <c r="B535" s="321" t="s">
        <v>6644</v>
      </c>
      <c r="D535" s="321" t="s">
        <v>6746</v>
      </c>
      <c r="E535" s="321"/>
      <c r="F535" s="321"/>
      <c r="H535" s="234" t="s">
        <v>19</v>
      </c>
      <c r="I535" s="234" t="s">
        <v>20</v>
      </c>
    </row>
    <row r="536" spans="1:10" x14ac:dyDescent="0.25">
      <c r="B536" s="201" t="s">
        <v>6747</v>
      </c>
      <c r="C536" s="256"/>
      <c r="D536" s="222">
        <v>2.46</v>
      </c>
      <c r="F536" s="222"/>
      <c r="G536" s="201" t="s">
        <v>21</v>
      </c>
      <c r="H536" s="222">
        <f>D536</f>
        <v>2.46</v>
      </c>
      <c r="I536" s="223" t="str">
        <f>$J$508</f>
        <v>m³</v>
      </c>
    </row>
    <row r="537" spans="1:10" x14ac:dyDescent="0.25">
      <c r="B537" s="222" t="s">
        <v>6834</v>
      </c>
      <c r="C537" s="301"/>
      <c r="D537" s="222"/>
      <c r="E537" s="222"/>
      <c r="F537" s="222"/>
      <c r="G537" s="233"/>
      <c r="H537" s="222"/>
      <c r="I537" s="223"/>
    </row>
    <row r="538" spans="1:10" ht="15.75" thickBot="1" x14ac:dyDescent="0.3">
      <c r="C538" s="222"/>
      <c r="D538" s="222"/>
      <c r="E538" s="222"/>
      <c r="F538" s="222"/>
      <c r="G538" s="222"/>
      <c r="H538" s="222"/>
      <c r="I538" s="222"/>
    </row>
    <row r="539" spans="1:10" s="39" customFormat="1" ht="15.75" thickBot="1" x14ac:dyDescent="0.3">
      <c r="A539" s="580" t="str">
        <f>PO!A88</f>
        <v>5.4.5</v>
      </c>
      <c r="B539" s="70" t="str">
        <f>VLOOKUP(A539,PO!$A$8:$K$410,4,FALSE)</f>
        <v>Lançamento com Uso de Baldes, Andesamento e Acabamento de Concreto em Estrturas</v>
      </c>
      <c r="C539" s="51"/>
      <c r="D539" s="52"/>
      <c r="E539" s="51"/>
      <c r="F539" s="53"/>
      <c r="G539" s="54"/>
      <c r="H539" s="54"/>
      <c r="I539" s="54">
        <f>SUM(H542)</f>
        <v>2.46</v>
      </c>
      <c r="J539" s="420" t="str">
        <f>VLOOKUP(A539,PO!$A$8:$K$410,5,FALSE)</f>
        <v>m³</v>
      </c>
    </row>
    <row r="541" spans="1:10" x14ac:dyDescent="0.25">
      <c r="B541" s="321" t="s">
        <v>6644</v>
      </c>
      <c r="D541" s="321" t="s">
        <v>6746</v>
      </c>
      <c r="E541" s="321"/>
      <c r="F541" s="321"/>
      <c r="H541" s="234" t="s">
        <v>19</v>
      </c>
      <c r="I541" s="234" t="s">
        <v>20</v>
      </c>
    </row>
    <row r="542" spans="1:10" x14ac:dyDescent="0.25">
      <c r="B542" s="201" t="s">
        <v>6747</v>
      </c>
      <c r="C542" s="256"/>
      <c r="D542" s="222">
        <f>$I$533</f>
        <v>2.46</v>
      </c>
      <c r="F542" s="222"/>
      <c r="G542" s="201" t="s">
        <v>21</v>
      </c>
      <c r="H542" s="222">
        <f>D542</f>
        <v>2.46</v>
      </c>
      <c r="I542" s="223" t="str">
        <f>$J$539</f>
        <v>m³</v>
      </c>
    </row>
    <row r="543" spans="1:10" x14ac:dyDescent="0.25">
      <c r="A543" s="256"/>
      <c r="B543" s="222" t="s">
        <v>6834</v>
      </c>
      <c r="C543" s="222"/>
      <c r="D543" s="222"/>
      <c r="E543" s="222"/>
      <c r="F543" s="222"/>
      <c r="G543" s="201"/>
      <c r="H543" s="222"/>
      <c r="I543" s="223"/>
    </row>
    <row r="544" spans="1:10" ht="15.75" thickBot="1" x14ac:dyDescent="0.3">
      <c r="A544" s="256"/>
      <c r="B544" s="256"/>
      <c r="C544" s="222"/>
      <c r="D544" s="222"/>
      <c r="E544" s="222"/>
      <c r="F544" s="222"/>
      <c r="G544" s="201"/>
      <c r="H544" s="222"/>
      <c r="I544" s="223"/>
    </row>
    <row r="545" spans="1:10" s="39" customFormat="1" ht="15.75" thickBot="1" x14ac:dyDescent="0.3">
      <c r="A545" s="580" t="str">
        <f>PO!A89</f>
        <v>5.4.6</v>
      </c>
      <c r="B545" s="70" t="str">
        <f>VLOOKUP(A545,PO!$A$8:$K$410,4,FALSE)</f>
        <v>Impermeabilização de estruturas enterradas, com tinta asfáltica, duas demãos</v>
      </c>
      <c r="C545" s="51"/>
      <c r="D545" s="52"/>
      <c r="E545" s="51"/>
      <c r="F545" s="53"/>
      <c r="G545" s="54"/>
      <c r="H545" s="54"/>
      <c r="I545" s="54">
        <f>SUM(H548:H551)</f>
        <v>7.45</v>
      </c>
      <c r="J545" s="420" t="str">
        <f>VLOOKUP(A545,PO!$A$8:$K$410,5,FALSE)</f>
        <v>m²</v>
      </c>
    </row>
    <row r="547" spans="1:10" x14ac:dyDescent="0.25">
      <c r="B547" s="294" t="s">
        <v>6644</v>
      </c>
      <c r="D547" s="294" t="s">
        <v>6604</v>
      </c>
      <c r="E547" s="294" t="s">
        <v>6606</v>
      </c>
      <c r="F547" s="294"/>
      <c r="H547" s="234" t="s">
        <v>19</v>
      </c>
      <c r="I547" s="234" t="s">
        <v>20</v>
      </c>
    </row>
    <row r="548" spans="1:10" x14ac:dyDescent="0.25">
      <c r="B548" s="201" t="s">
        <v>6738</v>
      </c>
      <c r="D548" s="222">
        <v>0.15</v>
      </c>
      <c r="E548" s="222">
        <f>5.272+3.628</f>
        <v>8.9</v>
      </c>
      <c r="G548" s="201" t="s">
        <v>21</v>
      </c>
      <c r="H548" s="222">
        <f>ROUND(D548*E548,2)</f>
        <v>1.34</v>
      </c>
      <c r="I548" s="223" t="str">
        <f>$J$545</f>
        <v>m²</v>
      </c>
    </row>
    <row r="549" spans="1:10" x14ac:dyDescent="0.25">
      <c r="B549" s="201" t="s">
        <v>6739</v>
      </c>
      <c r="D549" s="222">
        <v>0.15</v>
      </c>
      <c r="E549" s="222">
        <f>4.525+2.627+3.253+3.525</f>
        <v>13.930000000000001</v>
      </c>
      <c r="G549" s="201" t="s">
        <v>21</v>
      </c>
      <c r="H549" s="222">
        <f t="shared" ref="H549:H551" si="54">ROUND(D549*E549,2)</f>
        <v>2.09</v>
      </c>
      <c r="I549" s="223" t="str">
        <f t="shared" ref="I549:I551" si="55">$J$545</f>
        <v>m²</v>
      </c>
    </row>
    <row r="550" spans="1:10" x14ac:dyDescent="0.25">
      <c r="A550" s="256"/>
      <c r="B550" s="201" t="s">
        <v>6740</v>
      </c>
      <c r="D550" s="222">
        <v>0.15</v>
      </c>
      <c r="E550" s="222">
        <f>3.45+2.825+2.766+2.734+4.675</f>
        <v>16.45</v>
      </c>
      <c r="G550" s="201" t="s">
        <v>21</v>
      </c>
      <c r="H550" s="222">
        <f t="shared" si="54"/>
        <v>2.4700000000000002</v>
      </c>
      <c r="I550" s="223" t="str">
        <f t="shared" si="55"/>
        <v>m²</v>
      </c>
    </row>
    <row r="551" spans="1:10" x14ac:dyDescent="0.25">
      <c r="A551" s="256"/>
      <c r="B551" s="201" t="s">
        <v>6741</v>
      </c>
      <c r="D551" s="222">
        <v>0.15</v>
      </c>
      <c r="E551" s="222">
        <f>2.225+2.75+2.76+2.565</f>
        <v>10.299999999999999</v>
      </c>
      <c r="G551" s="201" t="s">
        <v>21</v>
      </c>
      <c r="H551" s="222">
        <f t="shared" si="54"/>
        <v>1.55</v>
      </c>
      <c r="I551" s="223" t="str">
        <f t="shared" si="55"/>
        <v>m²</v>
      </c>
    </row>
    <row r="552" spans="1:10" ht="15.75" thickBot="1" x14ac:dyDescent="0.3">
      <c r="A552" s="256"/>
      <c r="G552" s="201"/>
      <c r="H552" s="222"/>
      <c r="I552" s="223"/>
    </row>
    <row r="553" spans="1:10" s="39" customFormat="1" ht="15.75" thickBot="1" x14ac:dyDescent="0.3">
      <c r="A553" s="35" t="str">
        <f>PO!A91</f>
        <v>6.0</v>
      </c>
      <c r="B553" s="36" t="str">
        <f>VLOOKUP(A553,PO!$A$8:$K$449,4,FALSE)</f>
        <v>SUPERESTRUTURA</v>
      </c>
      <c r="C553" s="37"/>
      <c r="D553" s="36"/>
      <c r="E553" s="37"/>
      <c r="F553" s="271"/>
      <c r="G553" s="37"/>
      <c r="H553" s="37"/>
      <c r="I553" s="37"/>
      <c r="J553" s="38"/>
    </row>
    <row r="554" spans="1:10" ht="15.75" thickBot="1" x14ac:dyDescent="0.3"/>
    <row r="555" spans="1:10" ht="15.75" thickBot="1" x14ac:dyDescent="0.3">
      <c r="A555" s="40" t="str">
        <f>PO!A92</f>
        <v>6.1</v>
      </c>
      <c r="B555" s="41" t="str">
        <f>VLOOKUP(A555,PO!$A$8:$K$449,4,FALSE)</f>
        <v xml:space="preserve">FORMAS E CIMBRAMENTO </v>
      </c>
      <c r="C555" s="42"/>
      <c r="D555" s="42"/>
      <c r="E555" s="42"/>
      <c r="F555" s="272"/>
      <c r="G555" s="42"/>
      <c r="H555" s="42"/>
      <c r="I555" s="42"/>
      <c r="J555" s="43"/>
    </row>
    <row r="556" spans="1:10" ht="15.75" thickBot="1" x14ac:dyDescent="0.3">
      <c r="A556" s="44"/>
      <c r="B556" s="45"/>
      <c r="C556" s="45"/>
      <c r="D556" s="46"/>
      <c r="E556" s="45"/>
      <c r="F556" s="47"/>
      <c r="G556" s="48"/>
      <c r="H556" s="48"/>
      <c r="I556" s="48"/>
      <c r="J556" s="49"/>
    </row>
    <row r="557" spans="1:10" s="39" customFormat="1" ht="15.75" thickBot="1" x14ac:dyDescent="0.3">
      <c r="A557" s="580" t="str">
        <f>PO!A94</f>
        <v>6.1.1</v>
      </c>
      <c r="B557" s="70" t="str">
        <f>VLOOKUP(A557,PO!$A$8:$K$410,4,FALSE)</f>
        <v>Fabricação de Forma para Pilares e Estruturas Similares em Madeira Serrada E = 25 MM</v>
      </c>
      <c r="C557" s="51"/>
      <c r="D557" s="52"/>
      <c r="E557" s="51"/>
      <c r="F557" s="53"/>
      <c r="G557" s="54"/>
      <c r="H557" s="54"/>
      <c r="I557" s="54">
        <f>SUM(H560:H562)</f>
        <v>83.62</v>
      </c>
      <c r="J557" s="420" t="str">
        <f>VLOOKUP(A557,PO!$A$8:$K$410,5,FALSE)</f>
        <v>m²</v>
      </c>
    </row>
    <row r="559" spans="1:10" x14ac:dyDescent="0.25">
      <c r="B559" s="295" t="s">
        <v>6644</v>
      </c>
      <c r="C559" s="295"/>
      <c r="D559" s="295" t="s">
        <v>6629</v>
      </c>
      <c r="E559" s="295"/>
      <c r="F559" s="295"/>
      <c r="H559" s="234" t="s">
        <v>19</v>
      </c>
      <c r="I559" s="234" t="s">
        <v>20</v>
      </c>
    </row>
    <row r="560" spans="1:10" x14ac:dyDescent="0.25">
      <c r="A560" s="256"/>
      <c r="B560" s="201" t="s">
        <v>6754</v>
      </c>
      <c r="C560" s="222"/>
      <c r="D560" s="222">
        <v>77.22</v>
      </c>
      <c r="E560" s="222"/>
      <c r="G560" s="201" t="s">
        <v>21</v>
      </c>
      <c r="H560" s="222">
        <f>D560</f>
        <v>77.22</v>
      </c>
      <c r="I560" s="223" t="str">
        <f>$J$557</f>
        <v>m²</v>
      </c>
    </row>
    <row r="561" spans="1:10" x14ac:dyDescent="0.25">
      <c r="A561" s="301"/>
      <c r="B561" s="222" t="s">
        <v>6840</v>
      </c>
      <c r="C561" s="226"/>
      <c r="D561" s="226"/>
      <c r="E561" s="226"/>
      <c r="F561" s="233"/>
      <c r="G561" s="233"/>
      <c r="H561" s="222"/>
      <c r="I561" s="236"/>
    </row>
    <row r="562" spans="1:10" x14ac:dyDescent="0.25">
      <c r="A562" s="256"/>
      <c r="B562" s="201" t="s">
        <v>6842</v>
      </c>
      <c r="C562" s="222"/>
      <c r="D562" s="222">
        <v>6.4</v>
      </c>
      <c r="E562" s="222"/>
      <c r="F562" s="222"/>
      <c r="G562" s="201" t="s">
        <v>21</v>
      </c>
      <c r="H562" s="222">
        <f>D562</f>
        <v>6.4</v>
      </c>
      <c r="I562" s="223" t="str">
        <f>$J$557</f>
        <v>m²</v>
      </c>
    </row>
    <row r="563" spans="1:10" x14ac:dyDescent="0.25">
      <c r="A563" s="256"/>
      <c r="B563" s="222" t="s">
        <v>6841</v>
      </c>
      <c r="C563" s="222"/>
      <c r="D563" s="222"/>
      <c r="E563" s="222"/>
      <c r="F563" s="222"/>
      <c r="G563" s="201"/>
      <c r="H563" s="222"/>
      <c r="I563" s="223"/>
    </row>
    <row r="564" spans="1:10" ht="15.75" thickBot="1" x14ac:dyDescent="0.3">
      <c r="A564" s="256"/>
      <c r="B564" s="256"/>
      <c r="C564" s="222"/>
      <c r="D564" s="222"/>
      <c r="E564" s="222"/>
      <c r="F564" s="222"/>
      <c r="G564" s="201"/>
      <c r="H564" s="222"/>
      <c r="I564" s="223"/>
    </row>
    <row r="565" spans="1:10" s="39" customFormat="1" ht="15.75" thickBot="1" x14ac:dyDescent="0.3">
      <c r="A565" s="580" t="str">
        <f>PO!A96</f>
        <v>6.1.2</v>
      </c>
      <c r="B565" s="70" t="str">
        <f>VLOOKUP(A565,PO!$A$8:$K$410,4,FALSE)</f>
        <v>Fabricação, Montagem e Desmontagem de Forma Vigas Baldrame, em Madeira Serrada, E=25 MM, 4 Utilização.</v>
      </c>
      <c r="C565" s="51"/>
      <c r="D565" s="52"/>
      <c r="E565" s="51"/>
      <c r="F565" s="53"/>
      <c r="G565" s="54"/>
      <c r="H565" s="54"/>
      <c r="I565" s="54">
        <f>SUM(H568:H570)</f>
        <v>68.33</v>
      </c>
      <c r="J565" s="420" t="str">
        <f>VLOOKUP(A565,PO!$A$8:$K$410,5,FALSE)</f>
        <v>m²</v>
      </c>
    </row>
    <row r="567" spans="1:10" x14ac:dyDescent="0.25">
      <c r="B567" s="315" t="s">
        <v>6644</v>
      </c>
      <c r="C567" s="315"/>
      <c r="D567" s="315" t="s">
        <v>6629</v>
      </c>
      <c r="E567" s="315"/>
      <c r="F567" s="315"/>
      <c r="H567" s="234" t="s">
        <v>19</v>
      </c>
      <c r="I567" s="234" t="s">
        <v>20</v>
      </c>
    </row>
    <row r="568" spans="1:10" x14ac:dyDescent="0.25">
      <c r="A568" s="256"/>
      <c r="B568" s="201" t="s">
        <v>6836</v>
      </c>
      <c r="C568" s="222"/>
      <c r="D568" s="222">
        <v>59.84</v>
      </c>
      <c r="E568" s="222"/>
      <c r="G568" s="201" t="s">
        <v>21</v>
      </c>
      <c r="H568" s="222">
        <f>D568</f>
        <v>59.84</v>
      </c>
      <c r="I568" s="223" t="str">
        <f>$J$557</f>
        <v>m²</v>
      </c>
    </row>
    <row r="569" spans="1:10" x14ac:dyDescent="0.25">
      <c r="A569" s="301"/>
      <c r="B569" s="222" t="s">
        <v>6752</v>
      </c>
      <c r="C569" s="226"/>
      <c r="D569" s="226"/>
      <c r="E569" s="226"/>
      <c r="F569" s="233"/>
      <c r="G569" s="233"/>
      <c r="H569" s="222"/>
      <c r="I569" s="236"/>
    </row>
    <row r="570" spans="1:10" x14ac:dyDescent="0.25">
      <c r="A570" s="301"/>
      <c r="B570" s="201" t="s">
        <v>6843</v>
      </c>
      <c r="C570" s="226"/>
      <c r="D570" s="226">
        <v>8.49</v>
      </c>
      <c r="E570" s="226"/>
      <c r="F570" s="233"/>
      <c r="G570" s="233" t="s">
        <v>21</v>
      </c>
      <c r="H570" s="222">
        <f>D570</f>
        <v>8.49</v>
      </c>
      <c r="I570" s="236" t="str">
        <f>$J$565</f>
        <v>m²</v>
      </c>
    </row>
    <row r="571" spans="1:10" x14ac:dyDescent="0.25">
      <c r="A571" s="301"/>
      <c r="B571" s="222" t="s">
        <v>6841</v>
      </c>
      <c r="C571" s="226"/>
      <c r="D571" s="226"/>
      <c r="E571" s="226"/>
      <c r="F571" s="233"/>
      <c r="G571" s="233"/>
      <c r="H571" s="222"/>
      <c r="I571" s="236"/>
    </row>
    <row r="572" spans="1:10" ht="15.75" thickBot="1" x14ac:dyDescent="0.3">
      <c r="A572" s="256"/>
      <c r="B572" s="256"/>
      <c r="C572" s="222"/>
      <c r="D572" s="222"/>
      <c r="E572" s="222"/>
      <c r="F572" s="222"/>
      <c r="G572" s="201"/>
      <c r="H572" s="222"/>
      <c r="I572" s="223"/>
    </row>
    <row r="573" spans="1:10" ht="15.75" thickBot="1" x14ac:dyDescent="0.3">
      <c r="A573" s="40" t="str">
        <f>PO!A98</f>
        <v>6.2</v>
      </c>
      <c r="B573" s="41" t="str">
        <f>VLOOKUP(A573,PO!$A$8:$K$449,4,FALSE)</f>
        <v>ARMADURAS</v>
      </c>
      <c r="C573" s="42"/>
      <c r="D573" s="42"/>
      <c r="E573" s="42"/>
      <c r="F573" s="272"/>
      <c r="G573" s="42"/>
      <c r="H573" s="42"/>
      <c r="I573" s="42"/>
      <c r="J573" s="43"/>
    </row>
    <row r="574" spans="1:10" ht="15.75" thickBot="1" x14ac:dyDescent="0.3">
      <c r="A574" s="44"/>
      <c r="B574" s="45"/>
      <c r="C574" s="45"/>
      <c r="D574" s="46"/>
      <c r="E574" s="45"/>
      <c r="F574" s="47"/>
      <c r="G574" s="48"/>
      <c r="H574" s="48"/>
      <c r="I574" s="48"/>
      <c r="J574" s="49"/>
    </row>
    <row r="575" spans="1:10" s="39" customFormat="1" ht="15.75" thickBot="1" x14ac:dyDescent="0.3">
      <c r="A575" s="580" t="str">
        <f>PO!A100</f>
        <v>6.2.1</v>
      </c>
      <c r="B575" s="70" t="str">
        <f>VLOOKUP(A575,PO!$A$8:$K$410,4,FALSE)</f>
        <v>Armação de Estruturas de Concreto Armado, Vigas, Pilares, Lajes e Fundações Profundas, Utilizando Aço AÇO CA-60 de 5,0 mm - Montagem e fornecimento</v>
      </c>
      <c r="C575" s="51"/>
      <c r="D575" s="52"/>
      <c r="E575" s="51"/>
      <c r="F575" s="53"/>
      <c r="G575" s="54"/>
      <c r="H575" s="54"/>
      <c r="I575" s="54">
        <f>SUM(H578:H580)</f>
        <v>116</v>
      </c>
      <c r="J575" s="420" t="str">
        <f>VLOOKUP(A575,PO!$A$8:$K$410,5,FALSE)</f>
        <v>kg</v>
      </c>
    </row>
    <row r="577" spans="1:10" x14ac:dyDescent="0.25">
      <c r="B577" s="295" t="s">
        <v>6644</v>
      </c>
      <c r="C577" s="295"/>
      <c r="D577" s="295" t="s">
        <v>6725</v>
      </c>
      <c r="E577" s="295"/>
      <c r="F577" s="295"/>
      <c r="H577" s="234" t="s">
        <v>19</v>
      </c>
      <c r="I577" s="234" t="s">
        <v>20</v>
      </c>
    </row>
    <row r="578" spans="1:10" x14ac:dyDescent="0.25">
      <c r="A578" s="256"/>
      <c r="B578" s="201" t="s">
        <v>6754</v>
      </c>
      <c r="C578" s="222"/>
      <c r="D578" s="222">
        <v>107.9</v>
      </c>
      <c r="E578" s="222"/>
      <c r="G578" s="201" t="s">
        <v>21</v>
      </c>
      <c r="H578" s="222">
        <f>D578</f>
        <v>107.9</v>
      </c>
      <c r="I578" s="223" t="str">
        <f>$J$575</f>
        <v>kg</v>
      </c>
    </row>
    <row r="579" spans="1:10" x14ac:dyDescent="0.25">
      <c r="A579" s="301"/>
      <c r="B579" s="222" t="s">
        <v>6840</v>
      </c>
      <c r="C579" s="226"/>
      <c r="D579" s="226"/>
      <c r="E579" s="226"/>
      <c r="F579" s="233"/>
      <c r="G579" s="233"/>
      <c r="H579" s="222"/>
      <c r="I579" s="236"/>
    </row>
    <row r="580" spans="1:10" x14ac:dyDescent="0.25">
      <c r="A580" s="256"/>
      <c r="B580" s="201" t="s">
        <v>6842</v>
      </c>
      <c r="C580" s="222"/>
      <c r="D580" s="222">
        <v>8.1</v>
      </c>
      <c r="E580" s="222"/>
      <c r="F580" s="222"/>
      <c r="G580" s="201" t="s">
        <v>21</v>
      </c>
      <c r="H580" s="222">
        <f>D580</f>
        <v>8.1</v>
      </c>
      <c r="I580" s="223" t="str">
        <f>$J$575</f>
        <v>kg</v>
      </c>
    </row>
    <row r="581" spans="1:10" x14ac:dyDescent="0.25">
      <c r="A581" s="256"/>
      <c r="B581" s="222" t="s">
        <v>6841</v>
      </c>
      <c r="C581" s="222"/>
      <c r="D581" s="222"/>
      <c r="E581" s="222"/>
      <c r="F581" s="222"/>
      <c r="G581" s="201"/>
      <c r="H581" s="222"/>
      <c r="I581" s="223"/>
    </row>
    <row r="582" spans="1:10" ht="15.75" thickBot="1" x14ac:dyDescent="0.3">
      <c r="A582" s="256"/>
      <c r="B582" s="256"/>
      <c r="C582" s="222"/>
      <c r="D582" s="222"/>
      <c r="E582" s="222"/>
      <c r="F582" s="222"/>
      <c r="G582" s="201"/>
      <c r="H582" s="222"/>
      <c r="I582" s="223"/>
    </row>
    <row r="583" spans="1:10" s="39" customFormat="1" ht="15.75" thickBot="1" x14ac:dyDescent="0.3">
      <c r="A583" s="580" t="str">
        <f>PO!A101</f>
        <v>6.2.2</v>
      </c>
      <c r="B583" s="70" t="str">
        <f>VLOOKUP(A583,PO!$A$8:$K$410,4,FALSE)</f>
        <v>Armação de Estruturas de Concreto Armado, Vigas, Pilares, Lajes e Fundações Profundas, Utilizando Aço AÇO CA-50 de 10,0 mm - Montagem e fornecimento</v>
      </c>
      <c r="C583" s="51"/>
      <c r="D583" s="52"/>
      <c r="E583" s="51"/>
      <c r="F583" s="53"/>
      <c r="G583" s="54"/>
      <c r="H583" s="54"/>
      <c r="I583" s="54">
        <f>SUM(H586:H588)</f>
        <v>293.89999999999998</v>
      </c>
      <c r="J583" s="420" t="str">
        <f>VLOOKUP(A583,PO!$A$8:$K$410,5,FALSE)</f>
        <v>kg</v>
      </c>
    </row>
    <row r="585" spans="1:10" x14ac:dyDescent="0.25">
      <c r="B585" s="295" t="s">
        <v>6644</v>
      </c>
      <c r="C585" s="295"/>
      <c r="D585" s="295" t="s">
        <v>6725</v>
      </c>
      <c r="E585" s="295"/>
      <c r="F585" s="295"/>
      <c r="H585" s="234" t="s">
        <v>19</v>
      </c>
      <c r="I585" s="234" t="s">
        <v>20</v>
      </c>
    </row>
    <row r="586" spans="1:10" x14ac:dyDescent="0.25">
      <c r="A586" s="256"/>
      <c r="B586" s="201" t="s">
        <v>6754</v>
      </c>
      <c r="C586" s="222"/>
      <c r="D586" s="222">
        <v>267.2</v>
      </c>
      <c r="E586" s="222"/>
      <c r="G586" s="201" t="s">
        <v>21</v>
      </c>
      <c r="H586" s="222">
        <f>D586</f>
        <v>267.2</v>
      </c>
      <c r="I586" s="223" t="str">
        <f>$J$583</f>
        <v>kg</v>
      </c>
    </row>
    <row r="587" spans="1:10" x14ac:dyDescent="0.25">
      <c r="A587" s="301"/>
      <c r="B587" s="222" t="s">
        <v>6840</v>
      </c>
      <c r="C587" s="226"/>
      <c r="D587" s="226"/>
      <c r="E587" s="226"/>
      <c r="F587" s="233"/>
      <c r="G587" s="233"/>
      <c r="H587" s="222"/>
      <c r="I587" s="236"/>
    </row>
    <row r="588" spans="1:10" x14ac:dyDescent="0.25">
      <c r="A588" s="256"/>
      <c r="B588" s="201" t="s">
        <v>6842</v>
      </c>
      <c r="C588" s="222"/>
      <c r="D588" s="222">
        <v>26.7</v>
      </c>
      <c r="E588" s="222"/>
      <c r="F588" s="222"/>
      <c r="G588" s="222" t="s">
        <v>21</v>
      </c>
      <c r="H588" s="222">
        <f>D588</f>
        <v>26.7</v>
      </c>
      <c r="I588" s="223" t="str">
        <f>$J$583</f>
        <v>kg</v>
      </c>
    </row>
    <row r="589" spans="1:10" x14ac:dyDescent="0.25">
      <c r="A589" s="256"/>
      <c r="B589" s="222" t="s">
        <v>6841</v>
      </c>
      <c r="C589" s="222"/>
      <c r="D589" s="222"/>
      <c r="E589" s="222"/>
      <c r="F589" s="222"/>
      <c r="G589" s="201"/>
      <c r="H589" s="222"/>
      <c r="I589" s="223"/>
    </row>
    <row r="590" spans="1:10" ht="15.75" thickBot="1" x14ac:dyDescent="0.3">
      <c r="A590" s="256"/>
      <c r="B590" s="256"/>
      <c r="C590" s="222"/>
      <c r="D590" s="222"/>
      <c r="E590" s="222"/>
      <c r="F590" s="222"/>
      <c r="G590" s="201"/>
      <c r="H590" s="222"/>
      <c r="I590" s="223"/>
    </row>
    <row r="591" spans="1:10" s="39" customFormat="1" ht="15.75" thickBot="1" x14ac:dyDescent="0.3">
      <c r="A591" s="580" t="str">
        <f>PO!A102</f>
        <v>6.2.3</v>
      </c>
      <c r="B591" s="70" t="str">
        <f>VLOOKUP(A591,PO!$A$8:$K$410,4,FALSE)</f>
        <v>Armação de Estruturas de Concreto Armado, Vigas, Pilares, Lajes e Fundações Profundas, Utilizando Aço AÇO CA-50 de 12,5 mm - Montagem e fornecimento</v>
      </c>
      <c r="C591" s="51"/>
      <c r="D591" s="52"/>
      <c r="E591" s="51"/>
      <c r="F591" s="53"/>
      <c r="G591" s="54"/>
      <c r="H591" s="54"/>
      <c r="I591" s="54">
        <f>SUM(H594)</f>
        <v>20.8</v>
      </c>
      <c r="J591" s="420" t="str">
        <f>VLOOKUP(A591,PO!$A$8:$K$410,5,FALSE)</f>
        <v>kg</v>
      </c>
    </row>
    <row r="593" spans="1:10" x14ac:dyDescent="0.25">
      <c r="B593" s="295" t="s">
        <v>6644</v>
      </c>
      <c r="C593" s="295"/>
      <c r="D593" s="295" t="s">
        <v>6725</v>
      </c>
      <c r="E593" s="295"/>
      <c r="F593" s="295"/>
      <c r="H593" s="234" t="s">
        <v>19</v>
      </c>
      <c r="I593" s="234" t="s">
        <v>20</v>
      </c>
    </row>
    <row r="594" spans="1:10" x14ac:dyDescent="0.25">
      <c r="A594" s="256"/>
      <c r="B594" s="201" t="s">
        <v>6754</v>
      </c>
      <c r="C594" s="222"/>
      <c r="D594" s="222">
        <v>20.8</v>
      </c>
      <c r="E594" s="222"/>
      <c r="G594" s="201" t="s">
        <v>21</v>
      </c>
      <c r="H594" s="222">
        <f>D594</f>
        <v>20.8</v>
      </c>
      <c r="I594" s="223" t="str">
        <f>$J$591</f>
        <v>kg</v>
      </c>
    </row>
    <row r="595" spans="1:10" x14ac:dyDescent="0.25">
      <c r="A595" s="301"/>
      <c r="B595" s="222" t="s">
        <v>6840</v>
      </c>
      <c r="C595" s="226"/>
      <c r="D595" s="226"/>
      <c r="E595" s="226"/>
      <c r="F595" s="233"/>
      <c r="G595" s="233"/>
      <c r="H595" s="222"/>
      <c r="I595" s="236"/>
    </row>
    <row r="596" spans="1:10" ht="15.75" thickBot="1" x14ac:dyDescent="0.3">
      <c r="A596" s="256"/>
      <c r="B596" s="256"/>
      <c r="C596" s="222"/>
      <c r="D596" s="222"/>
      <c r="E596" s="222"/>
      <c r="F596" s="222"/>
      <c r="G596" s="201"/>
      <c r="H596" s="222"/>
      <c r="I596" s="223"/>
    </row>
    <row r="597" spans="1:10" s="39" customFormat="1" ht="15.75" thickBot="1" x14ac:dyDescent="0.3">
      <c r="A597" s="580" t="str">
        <f>PO!A104</f>
        <v>6.2.4</v>
      </c>
      <c r="B597" s="70" t="str">
        <f>VLOOKUP(A597,PO!$A$8:$K$410,4,FALSE)</f>
        <v>Armação de Estruturas de Concreto Armado, Vigas, Pilares, Lajes e Fundações Profundas, Utilizando Aço AÇO CA-60 de 5,0 mm - Montagem e fornecimento</v>
      </c>
      <c r="C597" s="51"/>
      <c r="D597" s="52"/>
      <c r="E597" s="51"/>
      <c r="F597" s="53"/>
      <c r="G597" s="54"/>
      <c r="H597" s="54"/>
      <c r="I597" s="54">
        <f>SUM(H600:H602)</f>
        <v>100.5</v>
      </c>
      <c r="J597" s="420" t="str">
        <f>VLOOKUP(A597,PO!$A$8:$K$410,5,FALSE)</f>
        <v>kg</v>
      </c>
    </row>
    <row r="599" spans="1:10" x14ac:dyDescent="0.25">
      <c r="B599" s="295" t="s">
        <v>6644</v>
      </c>
      <c r="C599" s="295"/>
      <c r="D599" s="295" t="s">
        <v>6725</v>
      </c>
      <c r="E599" s="295"/>
      <c r="F599" s="295"/>
      <c r="H599" s="234" t="s">
        <v>19</v>
      </c>
      <c r="I599" s="234" t="s">
        <v>20</v>
      </c>
    </row>
    <row r="600" spans="1:10" x14ac:dyDescent="0.25">
      <c r="A600" s="256"/>
      <c r="B600" s="201" t="s">
        <v>6836</v>
      </c>
      <c r="C600" s="222"/>
      <c r="D600" s="222">
        <v>81.900000000000006</v>
      </c>
      <c r="E600" s="222"/>
      <c r="G600" s="201" t="s">
        <v>21</v>
      </c>
      <c r="H600" s="222">
        <f>D600</f>
        <v>81.900000000000006</v>
      </c>
      <c r="I600" s="223" t="str">
        <f>$J$597</f>
        <v>kg</v>
      </c>
    </row>
    <row r="601" spans="1:10" x14ac:dyDescent="0.25">
      <c r="A601" s="301"/>
      <c r="B601" s="222" t="s">
        <v>6840</v>
      </c>
      <c r="C601" s="226"/>
      <c r="D601" s="226"/>
      <c r="E601" s="226"/>
      <c r="F601" s="233"/>
      <c r="G601" s="233"/>
      <c r="H601" s="222"/>
      <c r="I601" s="236"/>
    </row>
    <row r="602" spans="1:10" x14ac:dyDescent="0.25">
      <c r="A602" s="256"/>
      <c r="B602" s="256" t="s">
        <v>6843</v>
      </c>
      <c r="C602" s="222"/>
      <c r="D602" s="222">
        <v>18.600000000000001</v>
      </c>
      <c r="E602" s="222"/>
      <c r="F602" s="222"/>
      <c r="G602" s="201" t="s">
        <v>21</v>
      </c>
      <c r="H602" s="222">
        <f>D602</f>
        <v>18.600000000000001</v>
      </c>
      <c r="I602" s="223" t="str">
        <f>$J$597</f>
        <v>kg</v>
      </c>
    </row>
    <row r="603" spans="1:10" x14ac:dyDescent="0.25">
      <c r="A603" s="256"/>
      <c r="B603" s="222" t="s">
        <v>6841</v>
      </c>
      <c r="C603" s="222"/>
      <c r="D603" s="222"/>
      <c r="E603" s="222"/>
      <c r="F603" s="222"/>
      <c r="G603" s="201"/>
      <c r="H603" s="222"/>
      <c r="I603" s="223"/>
    </row>
    <row r="604" spans="1:10" ht="15.75" thickBot="1" x14ac:dyDescent="0.3">
      <c r="A604" s="256"/>
      <c r="B604" s="256"/>
      <c r="C604" s="222"/>
      <c r="D604" s="222"/>
      <c r="E604" s="222"/>
      <c r="F604" s="222"/>
      <c r="G604" s="201"/>
      <c r="H604" s="222"/>
      <c r="I604" s="223"/>
    </row>
    <row r="605" spans="1:10" s="39" customFormat="1" ht="15.75" thickBot="1" x14ac:dyDescent="0.3">
      <c r="A605" s="580" t="str">
        <f>PO!A105</f>
        <v>6.2.5</v>
      </c>
      <c r="B605" s="70" t="str">
        <f>VLOOKUP(A605,PO!$A$8:$K$410,4,FALSE)</f>
        <v>Armação de Estruturas de Concreto Armado, Vigas, Pilares, Lajes e Fundações Profundas, Utilizando Aço AÇO CA-50 de 6,3 mm - Montagem e fornecimento</v>
      </c>
      <c r="C605" s="51"/>
      <c r="D605" s="52"/>
      <c r="E605" s="51"/>
      <c r="F605" s="53"/>
      <c r="G605" s="54"/>
      <c r="H605" s="54"/>
      <c r="I605" s="54">
        <f>SUM(H608)</f>
        <v>0.2</v>
      </c>
      <c r="J605" s="420" t="str">
        <f>VLOOKUP(A605,PO!$A$8:$K$410,5,FALSE)</f>
        <v>kg</v>
      </c>
    </row>
    <row r="607" spans="1:10" x14ac:dyDescent="0.25">
      <c r="B607" s="321" t="s">
        <v>6644</v>
      </c>
      <c r="C607" s="321"/>
      <c r="D607" s="321" t="s">
        <v>6725</v>
      </c>
      <c r="E607" s="321"/>
      <c r="F607" s="321"/>
      <c r="H607" s="234" t="s">
        <v>19</v>
      </c>
      <c r="I607" s="234" t="s">
        <v>20</v>
      </c>
    </row>
    <row r="608" spans="1:10" x14ac:dyDescent="0.25">
      <c r="A608" s="256"/>
      <c r="B608" s="201" t="s">
        <v>6836</v>
      </c>
      <c r="C608" s="222"/>
      <c r="D608" s="222">
        <v>0.2</v>
      </c>
      <c r="E608" s="222"/>
      <c r="G608" s="201" t="s">
        <v>21</v>
      </c>
      <c r="H608" s="222">
        <f>D608</f>
        <v>0.2</v>
      </c>
      <c r="I608" s="223" t="str">
        <f>$J$575</f>
        <v>kg</v>
      </c>
    </row>
    <row r="609" spans="1:10" x14ac:dyDescent="0.25">
      <c r="A609" s="301"/>
      <c r="B609" s="222" t="s">
        <v>6840</v>
      </c>
      <c r="C609" s="226"/>
      <c r="D609" s="226"/>
      <c r="E609" s="226"/>
      <c r="F609" s="233"/>
      <c r="G609" s="233"/>
      <c r="H609" s="222"/>
      <c r="I609" s="236"/>
    </row>
    <row r="610" spans="1:10" ht="15.75" thickBot="1" x14ac:dyDescent="0.3">
      <c r="A610" s="256"/>
      <c r="B610" s="256"/>
      <c r="C610" s="222"/>
      <c r="D610" s="222"/>
      <c r="E610" s="222"/>
      <c r="F610" s="222"/>
      <c r="G610" s="201"/>
      <c r="H610" s="222"/>
      <c r="I610" s="223"/>
    </row>
    <row r="611" spans="1:10" s="39" customFormat="1" ht="15.75" thickBot="1" x14ac:dyDescent="0.3">
      <c r="A611" s="580" t="str">
        <f>PO!A106</f>
        <v>6.2.6</v>
      </c>
      <c r="B611" s="70" t="str">
        <f>VLOOKUP(A611,PO!$A$8:$K$410,4,FALSE)</f>
        <v>Armação de Estruturas de Concreto Armado, Vigas, Pilares, Lajes e Fundações Profundas, Utilizando Aço AÇO CA-50 de 8,0 mm - Montagem e fornecimento</v>
      </c>
      <c r="C611" s="51"/>
      <c r="D611" s="52"/>
      <c r="E611" s="51"/>
      <c r="F611" s="53"/>
      <c r="G611" s="54"/>
      <c r="H611" s="54"/>
      <c r="I611" s="54">
        <f>SUM(H614:H616)</f>
        <v>175.6</v>
      </c>
      <c r="J611" s="420" t="str">
        <f>VLOOKUP(A611,PO!$A$8:$K$410,5,FALSE)</f>
        <v>kg</v>
      </c>
    </row>
    <row r="613" spans="1:10" x14ac:dyDescent="0.25">
      <c r="B613" s="321" t="s">
        <v>6644</v>
      </c>
      <c r="C613" s="321"/>
      <c r="D613" s="321" t="s">
        <v>6725</v>
      </c>
      <c r="E613" s="321"/>
      <c r="F613" s="321"/>
      <c r="H613" s="234" t="s">
        <v>19</v>
      </c>
      <c r="I613" s="234" t="s">
        <v>20</v>
      </c>
    </row>
    <row r="614" spans="1:10" x14ac:dyDescent="0.25">
      <c r="A614" s="256"/>
      <c r="B614" s="201" t="s">
        <v>6836</v>
      </c>
      <c r="C614" s="222"/>
      <c r="D614" s="222">
        <v>151.5</v>
      </c>
      <c r="E614" s="222"/>
      <c r="G614" s="201" t="s">
        <v>21</v>
      </c>
      <c r="H614" s="222">
        <f>D614</f>
        <v>151.5</v>
      </c>
      <c r="I614" s="223" t="str">
        <f>$J$611</f>
        <v>kg</v>
      </c>
    </row>
    <row r="615" spans="1:10" x14ac:dyDescent="0.25">
      <c r="A615" s="301"/>
      <c r="B615" s="222" t="s">
        <v>6753</v>
      </c>
      <c r="C615" s="226"/>
      <c r="D615" s="226"/>
      <c r="E615" s="226"/>
      <c r="F615" s="233"/>
      <c r="G615" s="233"/>
      <c r="H615" s="222"/>
      <c r="I615" s="236"/>
    </row>
    <row r="616" spans="1:10" x14ac:dyDescent="0.25">
      <c r="A616" s="301"/>
      <c r="B616" s="256" t="s">
        <v>6843</v>
      </c>
      <c r="C616" s="226"/>
      <c r="D616" s="226">
        <v>24.1</v>
      </c>
      <c r="E616" s="226"/>
      <c r="F616" s="233"/>
      <c r="G616" s="233" t="s">
        <v>21</v>
      </c>
      <c r="H616" s="222">
        <f>D616</f>
        <v>24.1</v>
      </c>
      <c r="I616" s="236" t="str">
        <f>$J$611</f>
        <v>kg</v>
      </c>
    </row>
    <row r="617" spans="1:10" x14ac:dyDescent="0.25">
      <c r="A617" s="301"/>
      <c r="B617" s="222" t="s">
        <v>6841</v>
      </c>
      <c r="C617" s="226"/>
      <c r="D617" s="226"/>
      <c r="E617" s="226"/>
      <c r="F617" s="233"/>
      <c r="G617" s="233"/>
      <c r="H617" s="222"/>
      <c r="I617" s="236"/>
    </row>
    <row r="618" spans="1:10" ht="15.75" thickBot="1" x14ac:dyDescent="0.3">
      <c r="A618" s="256"/>
      <c r="B618" s="256"/>
      <c r="C618" s="222"/>
      <c r="D618" s="222"/>
      <c r="E618" s="222"/>
      <c r="F618" s="222"/>
      <c r="G618" s="201"/>
      <c r="H618" s="222"/>
      <c r="I618" s="223"/>
    </row>
    <row r="619" spans="1:10" s="39" customFormat="1" ht="15.75" thickBot="1" x14ac:dyDescent="0.3">
      <c r="A619" s="580" t="str">
        <f>PO!A107</f>
        <v>6.2.7</v>
      </c>
      <c r="B619" s="70" t="str">
        <f>VLOOKUP(A619,PO!$A$8:$K$410,4,FALSE)</f>
        <v>Armação de Estruturas de Concreto Armado, Vigas, Pilares, Lajes e Fundações Profundas, Utilizando Aço AÇO CA-50 de 10,0 mm - Montagem e fornecimento</v>
      </c>
      <c r="C619" s="51"/>
      <c r="D619" s="52"/>
      <c r="E619" s="51"/>
      <c r="F619" s="53"/>
      <c r="G619" s="54"/>
      <c r="H619" s="54"/>
      <c r="I619" s="54">
        <f>SUM(H622)</f>
        <v>32.200000000000003</v>
      </c>
      <c r="J619" s="420" t="str">
        <f>VLOOKUP(A619,PO!$A$8:$K$410,5,FALSE)</f>
        <v>kg</v>
      </c>
    </row>
    <row r="621" spans="1:10" x14ac:dyDescent="0.25">
      <c r="B621" s="321" t="s">
        <v>6644</v>
      </c>
      <c r="C621" s="321"/>
      <c r="D621" s="321" t="s">
        <v>6725</v>
      </c>
      <c r="E621" s="321"/>
      <c r="F621" s="321"/>
      <c r="H621" s="234" t="s">
        <v>19</v>
      </c>
      <c r="I621" s="234" t="s">
        <v>20</v>
      </c>
    </row>
    <row r="622" spans="1:10" x14ac:dyDescent="0.25">
      <c r="A622" s="256"/>
      <c r="B622" s="201" t="s">
        <v>6836</v>
      </c>
      <c r="C622" s="222"/>
      <c r="D622" s="222">
        <v>32.200000000000003</v>
      </c>
      <c r="E622" s="222"/>
      <c r="G622" s="201" t="s">
        <v>21</v>
      </c>
      <c r="H622" s="222">
        <f>D622</f>
        <v>32.200000000000003</v>
      </c>
      <c r="I622" s="223" t="str">
        <f>$J$591</f>
        <v>kg</v>
      </c>
    </row>
    <row r="623" spans="1:10" x14ac:dyDescent="0.25">
      <c r="A623" s="301"/>
      <c r="B623" s="222" t="s">
        <v>6753</v>
      </c>
      <c r="C623" s="226"/>
      <c r="D623" s="226"/>
      <c r="E623" s="226"/>
      <c r="F623" s="233"/>
      <c r="G623" s="233"/>
      <c r="H623" s="222"/>
      <c r="I623" s="236"/>
    </row>
    <row r="624" spans="1:10" ht="15.75" thickBot="1" x14ac:dyDescent="0.3">
      <c r="A624" s="256"/>
      <c r="B624" s="256"/>
      <c r="C624" s="222"/>
      <c r="D624" s="222"/>
      <c r="E624" s="222"/>
      <c r="F624" s="222"/>
      <c r="G624" s="201"/>
      <c r="H624" s="222"/>
      <c r="I624" s="223"/>
    </row>
    <row r="625" spans="1:10" ht="15.75" thickBot="1" x14ac:dyDescent="0.3">
      <c r="A625" s="40" t="str">
        <f>PO!A109</f>
        <v>6.3</v>
      </c>
      <c r="B625" s="41" t="str">
        <f>VLOOKUP(A625,PO!$A$8:$K$449,4,FALSE)</f>
        <v>CONCRETO</v>
      </c>
      <c r="C625" s="42"/>
      <c r="D625" s="42"/>
      <c r="E625" s="42"/>
      <c r="F625" s="272"/>
      <c r="G625" s="42"/>
      <c r="H625" s="42"/>
      <c r="I625" s="42"/>
      <c r="J625" s="43"/>
    </row>
    <row r="626" spans="1:10" ht="15.75" thickBot="1" x14ac:dyDescent="0.3">
      <c r="A626" s="44"/>
      <c r="B626" s="45"/>
      <c r="C626" s="45"/>
      <c r="D626" s="46"/>
      <c r="E626" s="45"/>
      <c r="F626" s="47"/>
      <c r="G626" s="48"/>
      <c r="H626" s="48"/>
      <c r="I626" s="48"/>
      <c r="J626" s="49"/>
    </row>
    <row r="627" spans="1:10" s="39" customFormat="1" ht="15.75" thickBot="1" x14ac:dyDescent="0.3">
      <c r="A627" s="580" t="str">
        <f>PO!A111</f>
        <v>6.3.1</v>
      </c>
      <c r="B627" s="70" t="str">
        <f>VLOOKUP(A627,PO!$A$8:$K$410,4,FALSE)</f>
        <v>Concreto FCK = 25 MPA, Traço 1:2,3:2,7, Preparo Mecânico com Betoneira 400 L - Pilares</v>
      </c>
      <c r="C627" s="51"/>
      <c r="D627" s="52"/>
      <c r="E627" s="51"/>
      <c r="F627" s="53"/>
      <c r="G627" s="54"/>
      <c r="H627" s="54"/>
      <c r="I627" s="54">
        <f>SUM(H630:H632)</f>
        <v>4.16</v>
      </c>
      <c r="J627" s="420" t="str">
        <f>VLOOKUP(A627,PO!$A$8:$K$410,5,FALSE)</f>
        <v>m³</v>
      </c>
    </row>
    <row r="629" spans="1:10" x14ac:dyDescent="0.25">
      <c r="B629" s="295" t="s">
        <v>6644</v>
      </c>
      <c r="C629" s="295"/>
      <c r="D629" s="295" t="s">
        <v>6725</v>
      </c>
      <c r="E629" s="295"/>
      <c r="F629" s="295"/>
      <c r="H629" s="234" t="s">
        <v>19</v>
      </c>
      <c r="I629" s="234" t="s">
        <v>20</v>
      </c>
    </row>
    <row r="630" spans="1:10" x14ac:dyDescent="0.25">
      <c r="A630" s="256"/>
      <c r="B630" s="201" t="s">
        <v>6754</v>
      </c>
      <c r="C630" s="222"/>
      <c r="D630" s="222">
        <v>3.86</v>
      </c>
      <c r="E630" s="222"/>
      <c r="G630" s="201" t="s">
        <v>21</v>
      </c>
      <c r="H630" s="222">
        <f>D630</f>
        <v>3.86</v>
      </c>
      <c r="I630" s="223" t="str">
        <f>$J$627</f>
        <v>m³</v>
      </c>
    </row>
    <row r="631" spans="1:10" x14ac:dyDescent="0.25">
      <c r="A631" s="301"/>
      <c r="B631" s="222" t="s">
        <v>6840</v>
      </c>
      <c r="C631" s="226"/>
      <c r="D631" s="226"/>
      <c r="E631" s="226"/>
      <c r="F631" s="233"/>
      <c r="G631" s="233"/>
      <c r="H631" s="222"/>
      <c r="I631" s="236"/>
    </row>
    <row r="632" spans="1:10" x14ac:dyDescent="0.25">
      <c r="A632" s="256"/>
      <c r="B632" s="201" t="s">
        <v>6842</v>
      </c>
      <c r="C632" s="222"/>
      <c r="D632" s="222">
        <v>0.3</v>
      </c>
      <c r="E632" s="222"/>
      <c r="F632" s="222"/>
      <c r="G632" s="201" t="s">
        <v>21</v>
      </c>
      <c r="H632" s="222">
        <f>D632</f>
        <v>0.3</v>
      </c>
      <c r="I632" s="223" t="str">
        <f>$J$627</f>
        <v>m³</v>
      </c>
    </row>
    <row r="633" spans="1:10" x14ac:dyDescent="0.25">
      <c r="A633" s="256"/>
      <c r="B633" s="222" t="s">
        <v>6841</v>
      </c>
      <c r="C633" s="222"/>
      <c r="D633" s="222"/>
      <c r="E633" s="222"/>
      <c r="F633" s="222"/>
      <c r="G633" s="201"/>
      <c r="H633" s="222"/>
      <c r="I633" s="223"/>
    </row>
    <row r="634" spans="1:10" ht="15.75" thickBot="1" x14ac:dyDescent="0.3">
      <c r="A634" s="256"/>
      <c r="B634" s="256"/>
      <c r="C634" s="222"/>
      <c r="D634" s="222"/>
      <c r="E634" s="222"/>
      <c r="F634" s="222"/>
      <c r="G634" s="201"/>
      <c r="H634" s="222"/>
      <c r="I634" s="223"/>
    </row>
    <row r="635" spans="1:10" s="39" customFormat="1" ht="15.75" thickBot="1" x14ac:dyDescent="0.3">
      <c r="A635" s="580" t="str">
        <f>PO!A112</f>
        <v>6.3.2</v>
      </c>
      <c r="B635" s="70" t="str">
        <f>VLOOKUP(A635,PO!$A$8:$K$410,4,FALSE)</f>
        <v>Lançamento com Uso de Baldes, Andesamento e Acabamento de Concreto em Estrturas</v>
      </c>
      <c r="C635" s="51"/>
      <c r="D635" s="52"/>
      <c r="E635" s="51"/>
      <c r="F635" s="53"/>
      <c r="G635" s="54"/>
      <c r="H635" s="54"/>
      <c r="I635" s="54">
        <f>SUM(H638:H640)</f>
        <v>4.16</v>
      </c>
      <c r="J635" s="420" t="str">
        <f>VLOOKUP(A635,PO!$A$8:$K$410,5,FALSE)</f>
        <v>m³</v>
      </c>
    </row>
    <row r="637" spans="1:10" x14ac:dyDescent="0.25">
      <c r="B637" s="295" t="s">
        <v>6644</v>
      </c>
      <c r="C637" s="295"/>
      <c r="D637" s="295" t="s">
        <v>6725</v>
      </c>
      <c r="E637" s="295"/>
      <c r="F637" s="295"/>
      <c r="H637" s="234" t="s">
        <v>19</v>
      </c>
      <c r="I637" s="234" t="s">
        <v>20</v>
      </c>
    </row>
    <row r="638" spans="1:10" x14ac:dyDescent="0.25">
      <c r="A638" s="256"/>
      <c r="B638" s="201" t="s">
        <v>6754</v>
      </c>
      <c r="C638" s="222"/>
      <c r="D638" s="222">
        <f>D630</f>
        <v>3.86</v>
      </c>
      <c r="E638" s="222"/>
      <c r="G638" s="201" t="s">
        <v>21</v>
      </c>
      <c r="H638" s="222">
        <f>D638</f>
        <v>3.86</v>
      </c>
      <c r="I638" s="223" t="str">
        <f>$J$635</f>
        <v>m³</v>
      </c>
    </row>
    <row r="639" spans="1:10" x14ac:dyDescent="0.25">
      <c r="A639" s="301"/>
      <c r="B639" s="222" t="s">
        <v>6840</v>
      </c>
      <c r="C639" s="226"/>
      <c r="D639" s="226"/>
      <c r="E639" s="226"/>
      <c r="F639" s="233"/>
      <c r="G639" s="233"/>
      <c r="H639" s="222"/>
      <c r="I639" s="236"/>
    </row>
    <row r="640" spans="1:10" x14ac:dyDescent="0.25">
      <c r="A640" s="256"/>
      <c r="B640" s="201" t="s">
        <v>6842</v>
      </c>
      <c r="C640" s="222"/>
      <c r="D640" s="222">
        <f>$D$632</f>
        <v>0.3</v>
      </c>
      <c r="E640" s="222"/>
      <c r="F640" s="222"/>
      <c r="G640" s="201" t="s">
        <v>21</v>
      </c>
      <c r="H640" s="222">
        <f>D640</f>
        <v>0.3</v>
      </c>
      <c r="I640" s="223" t="str">
        <f>$J$635</f>
        <v>m³</v>
      </c>
    </row>
    <row r="641" spans="1:10" x14ac:dyDescent="0.25">
      <c r="A641" s="256"/>
      <c r="B641" s="222" t="s">
        <v>6841</v>
      </c>
      <c r="C641" s="222"/>
      <c r="D641" s="222"/>
      <c r="E641" s="222"/>
      <c r="F641" s="222"/>
      <c r="G641" s="201"/>
      <c r="H641" s="222"/>
      <c r="I641" s="223"/>
    </row>
    <row r="642" spans="1:10" ht="15.75" thickBot="1" x14ac:dyDescent="0.3">
      <c r="A642" s="256"/>
      <c r="B642" s="256"/>
      <c r="C642" s="222"/>
      <c r="D642" s="222"/>
      <c r="E642" s="222"/>
      <c r="F642" s="222"/>
      <c r="G642" s="201"/>
      <c r="H642" s="222"/>
      <c r="I642" s="223"/>
    </row>
    <row r="643" spans="1:10" s="39" customFormat="1" ht="15.75" thickBot="1" x14ac:dyDescent="0.3">
      <c r="A643" s="580" t="str">
        <f>PO!A114</f>
        <v>6.3.3</v>
      </c>
      <c r="B643" s="70" t="str">
        <f>VLOOKUP(A643,PO!$A$8:$K$410,4,FALSE)</f>
        <v>Concreto FCK = 25 MPA, Traço 1:2,3:2,7, Preparo Mecânico com Betoneira 400 L - Vigas</v>
      </c>
      <c r="C643" s="51"/>
      <c r="D643" s="52"/>
      <c r="E643" s="51"/>
      <c r="F643" s="53"/>
      <c r="G643" s="54"/>
      <c r="H643" s="54"/>
      <c r="I643" s="54">
        <f>SUM(H646:H648)</f>
        <v>3.91</v>
      </c>
      <c r="J643" s="420" t="str">
        <f>VLOOKUP(A643,PO!$A$8:$K$410,5,FALSE)</f>
        <v>m³</v>
      </c>
    </row>
    <row r="645" spans="1:10" x14ac:dyDescent="0.25">
      <c r="B645" s="321" t="s">
        <v>6644</v>
      </c>
      <c r="C645" s="321"/>
      <c r="D645" s="321" t="s">
        <v>6725</v>
      </c>
      <c r="E645" s="321"/>
      <c r="F645" s="321"/>
      <c r="H645" s="234" t="s">
        <v>19</v>
      </c>
      <c r="I645" s="234" t="s">
        <v>20</v>
      </c>
    </row>
    <row r="646" spans="1:10" x14ac:dyDescent="0.25">
      <c r="A646" s="256"/>
      <c r="B646" s="201" t="s">
        <v>6836</v>
      </c>
      <c r="C646" s="222"/>
      <c r="D646" s="222">
        <v>3.45</v>
      </c>
      <c r="E646" s="222"/>
      <c r="G646" s="201" t="s">
        <v>21</v>
      </c>
      <c r="H646" s="222">
        <f>D646</f>
        <v>3.45</v>
      </c>
      <c r="I646" s="223" t="str">
        <f>$J$643</f>
        <v>m³</v>
      </c>
    </row>
    <row r="647" spans="1:10" x14ac:dyDescent="0.25">
      <c r="A647" s="301"/>
      <c r="B647" s="222" t="s">
        <v>6840</v>
      </c>
      <c r="C647" s="226"/>
      <c r="D647" s="226"/>
      <c r="E647" s="226"/>
      <c r="F647" s="233"/>
      <c r="G647" s="233"/>
      <c r="H647" s="222"/>
      <c r="I647" s="236"/>
    </row>
    <row r="648" spans="1:10" x14ac:dyDescent="0.25">
      <c r="A648" s="256"/>
      <c r="B648" s="256" t="s">
        <v>6843</v>
      </c>
      <c r="C648" s="222"/>
      <c r="D648" s="222">
        <v>0.46</v>
      </c>
      <c r="E648" s="222"/>
      <c r="F648" s="222"/>
      <c r="G648" s="201" t="s">
        <v>21</v>
      </c>
      <c r="H648" s="222">
        <f>D648</f>
        <v>0.46</v>
      </c>
      <c r="I648" s="223" t="str">
        <f>$J$643</f>
        <v>m³</v>
      </c>
    </row>
    <row r="649" spans="1:10" x14ac:dyDescent="0.25">
      <c r="A649" s="256"/>
      <c r="B649" s="222" t="s">
        <v>6841</v>
      </c>
      <c r="C649" s="222"/>
      <c r="D649" s="222"/>
      <c r="E649" s="222"/>
      <c r="F649" s="222"/>
      <c r="G649" s="201"/>
      <c r="H649" s="222"/>
      <c r="I649" s="223"/>
    </row>
    <row r="650" spans="1:10" ht="15.75" thickBot="1" x14ac:dyDescent="0.3">
      <c r="A650" s="256"/>
      <c r="B650" s="256"/>
      <c r="C650" s="222"/>
      <c r="D650" s="222"/>
      <c r="E650" s="222"/>
      <c r="F650" s="222"/>
      <c r="G650" s="201"/>
      <c r="H650" s="222"/>
      <c r="I650" s="223"/>
    </row>
    <row r="651" spans="1:10" s="39" customFormat="1" ht="15.75" thickBot="1" x14ac:dyDescent="0.3">
      <c r="A651" s="580" t="str">
        <f>PO!A115</f>
        <v>6.3.4</v>
      </c>
      <c r="B651" s="70" t="str">
        <f>VLOOKUP(A651,PO!$A$8:$K$410,4,FALSE)</f>
        <v>Lançamento com Uso de Baldes, Andesamento e Acabamento de Concreto em Estrturas</v>
      </c>
      <c r="C651" s="51"/>
      <c r="D651" s="52"/>
      <c r="E651" s="51"/>
      <c r="F651" s="53"/>
      <c r="G651" s="54"/>
      <c r="H651" s="54"/>
      <c r="I651" s="54">
        <f>SUM(H654:H656)</f>
        <v>3.91</v>
      </c>
      <c r="J651" s="420" t="str">
        <f>VLOOKUP(A651,PO!$A$8:$K$410,5,FALSE)</f>
        <v>m³</v>
      </c>
    </row>
    <row r="653" spans="1:10" x14ac:dyDescent="0.25">
      <c r="B653" s="321" t="s">
        <v>6644</v>
      </c>
      <c r="C653" s="321"/>
      <c r="D653" s="321" t="s">
        <v>6725</v>
      </c>
      <c r="E653" s="321"/>
      <c r="F653" s="321"/>
      <c r="H653" s="234" t="s">
        <v>19</v>
      </c>
      <c r="I653" s="234" t="s">
        <v>20</v>
      </c>
    </row>
    <row r="654" spans="1:10" x14ac:dyDescent="0.25">
      <c r="A654" s="256"/>
      <c r="B654" s="201" t="s">
        <v>6836</v>
      </c>
      <c r="C654" s="222"/>
      <c r="D654" s="222">
        <f>$D$646</f>
        <v>3.45</v>
      </c>
      <c r="E654" s="222"/>
      <c r="G654" s="201" t="s">
        <v>21</v>
      </c>
      <c r="H654" s="222">
        <f>D654</f>
        <v>3.45</v>
      </c>
      <c r="I654" s="223" t="str">
        <f>$J$651</f>
        <v>m³</v>
      </c>
    </row>
    <row r="655" spans="1:10" x14ac:dyDescent="0.25">
      <c r="A655" s="301"/>
      <c r="B655" s="222" t="s">
        <v>6840</v>
      </c>
      <c r="C655" s="226"/>
      <c r="D655" s="226"/>
      <c r="E655" s="226"/>
      <c r="F655" s="233"/>
      <c r="G655" s="233"/>
      <c r="H655" s="222"/>
      <c r="I655" s="236"/>
    </row>
    <row r="656" spans="1:10" x14ac:dyDescent="0.25">
      <c r="A656" s="256"/>
      <c r="B656" s="256" t="s">
        <v>6843</v>
      </c>
      <c r="C656" s="222"/>
      <c r="D656" s="222">
        <f>$D$648</f>
        <v>0.46</v>
      </c>
      <c r="E656" s="222"/>
      <c r="F656" s="222"/>
      <c r="G656" s="201" t="s">
        <v>21</v>
      </c>
      <c r="H656" s="222">
        <f>D656</f>
        <v>0.46</v>
      </c>
      <c r="I656" s="223" t="str">
        <f>$J$651</f>
        <v>m³</v>
      </c>
    </row>
    <row r="657" spans="1:10" x14ac:dyDescent="0.25">
      <c r="A657" s="256"/>
      <c r="B657" s="222" t="s">
        <v>6841</v>
      </c>
      <c r="C657" s="222"/>
      <c r="D657" s="222"/>
      <c r="E657" s="222"/>
      <c r="F657" s="222"/>
      <c r="G657" s="201"/>
      <c r="H657" s="222"/>
      <c r="I657" s="223"/>
    </row>
    <row r="658" spans="1:10" ht="15.75" thickBot="1" x14ac:dyDescent="0.3">
      <c r="A658" s="256"/>
      <c r="B658" s="256"/>
      <c r="C658" s="222"/>
      <c r="D658" s="222"/>
      <c r="E658" s="222"/>
      <c r="F658" s="222"/>
      <c r="G658" s="201"/>
      <c r="H658" s="222"/>
      <c r="I658" s="223"/>
    </row>
    <row r="659" spans="1:10" ht="15.75" thickBot="1" x14ac:dyDescent="0.3">
      <c r="A659" s="35" t="str">
        <f>PO!A117</f>
        <v>7.0</v>
      </c>
      <c r="B659" s="36" t="str">
        <f>VLOOKUP(A659,PO!$A$8:$K$410,4,FALSE)</f>
        <v>PAREDES E DIVISÓRIAS</v>
      </c>
      <c r="C659" s="37"/>
      <c r="D659" s="36"/>
      <c r="E659" s="37"/>
      <c r="F659" s="271"/>
      <c r="G659" s="37"/>
      <c r="H659" s="37"/>
      <c r="I659" s="37"/>
      <c r="J659" s="38"/>
    </row>
    <row r="660" spans="1:10" ht="15.75" thickBot="1" x14ac:dyDescent="0.3"/>
    <row r="661" spans="1:10" ht="15.75" thickBot="1" x14ac:dyDescent="0.3">
      <c r="A661" s="40" t="str">
        <f>PO!A118</f>
        <v>7.1</v>
      </c>
      <c r="B661" s="41" t="str">
        <f>VLOOKUP(A661,PO!$A$8:$K$410,4,FALSE)</f>
        <v>ALVENARIA DE TIJOLOS CERÂMICOS</v>
      </c>
      <c r="C661" s="42"/>
      <c r="D661" s="42"/>
      <c r="E661" s="42"/>
      <c r="F661" s="272"/>
      <c r="G661" s="42"/>
      <c r="H661" s="42"/>
      <c r="I661" s="42"/>
      <c r="J661" s="43"/>
    </row>
    <row r="662" spans="1:10" ht="15.75" thickBot="1" x14ac:dyDescent="0.3">
      <c r="A662" s="44"/>
      <c r="B662" s="45"/>
      <c r="C662" s="45"/>
      <c r="D662" s="46"/>
      <c r="E662" s="45"/>
      <c r="F662" s="47"/>
      <c r="G662" s="48"/>
      <c r="H662" s="48"/>
      <c r="I662" s="48"/>
      <c r="J662" s="49"/>
    </row>
    <row r="663" spans="1:10" s="39" customFormat="1" ht="15.75" thickBot="1" x14ac:dyDescent="0.3">
      <c r="A663" s="580" t="str">
        <f>PO!A119</f>
        <v>7.1.1</v>
      </c>
      <c r="B663" s="70" t="str">
        <f>VLOOKUP(A663,PO!$A$8:$K$410,4,FALSE)</f>
        <v>Alvenaria de Vedação de Blocos Ceramicos Furados na Horizontal 9X19X19CM (E = 9cm) de paredes com area Liquida Maior que 6 m² com Vãos e Argamassa de Assentamento com Preparo em Betoneira</v>
      </c>
      <c r="C663" s="51"/>
      <c r="D663" s="52"/>
      <c r="E663" s="51"/>
      <c r="F663" s="53"/>
      <c r="G663" s="54"/>
      <c r="H663" s="54"/>
      <c r="I663" s="54">
        <f>H703</f>
        <v>230.08</v>
      </c>
      <c r="J663" s="420" t="str">
        <f>VLOOKUP(A663,PO!$A$8:$K$410,5,FALSE)</f>
        <v>m²</v>
      </c>
    </row>
    <row r="665" spans="1:10" x14ac:dyDescent="0.25">
      <c r="B665" s="474" t="s">
        <v>6626</v>
      </c>
      <c r="D665" s="474" t="s">
        <v>6608</v>
      </c>
      <c r="E665" s="474" t="s">
        <v>6631</v>
      </c>
      <c r="F665" s="474" t="s">
        <v>53</v>
      </c>
      <c r="H665" s="337" t="s">
        <v>19</v>
      </c>
      <c r="I665" s="337" t="s">
        <v>20</v>
      </c>
    </row>
    <row r="666" spans="1:10" x14ac:dyDescent="0.25">
      <c r="B666" s="34" t="s">
        <v>6624</v>
      </c>
      <c r="D666" s="222">
        <v>3</v>
      </c>
      <c r="E666" s="222">
        <v>3.4</v>
      </c>
      <c r="F666" s="201">
        <v>1</v>
      </c>
      <c r="G666" s="201" t="s">
        <v>21</v>
      </c>
      <c r="H666" s="222">
        <f t="shared" ref="H666:H669" si="56">D666*E666*F666</f>
        <v>10.199999999999999</v>
      </c>
      <c r="I666" s="223" t="str">
        <f t="shared" ref="I666:I669" si="57">$J$961</f>
        <v>m²</v>
      </c>
    </row>
    <row r="667" spans="1:10" x14ac:dyDescent="0.25">
      <c r="B667" s="34" t="s">
        <v>6625</v>
      </c>
      <c r="D667" s="222">
        <v>3</v>
      </c>
      <c r="E667" s="222">
        <v>3.4</v>
      </c>
      <c r="F667" s="201">
        <v>1</v>
      </c>
      <c r="G667" s="201" t="s">
        <v>21</v>
      </c>
      <c r="H667" s="222">
        <f t="shared" si="56"/>
        <v>10.199999999999999</v>
      </c>
      <c r="I667" s="223" t="str">
        <f t="shared" si="57"/>
        <v>m²</v>
      </c>
    </row>
    <row r="668" spans="1:10" x14ac:dyDescent="0.25">
      <c r="B668" s="265" t="s">
        <v>6622</v>
      </c>
      <c r="C668" s="265"/>
      <c r="D668" s="266">
        <v>3</v>
      </c>
      <c r="E668" s="222">
        <v>3.2</v>
      </c>
      <c r="F668" s="201">
        <v>1</v>
      </c>
      <c r="G668" s="267" t="s">
        <v>21</v>
      </c>
      <c r="H668" s="222">
        <f t="shared" si="56"/>
        <v>9.6000000000000014</v>
      </c>
      <c r="I668" s="223" t="str">
        <f t="shared" si="57"/>
        <v>m²</v>
      </c>
    </row>
    <row r="669" spans="1:10" x14ac:dyDescent="0.25">
      <c r="B669" s="34" t="s">
        <v>6593</v>
      </c>
      <c r="D669" s="222">
        <v>3</v>
      </c>
      <c r="E669" s="222">
        <v>7</v>
      </c>
      <c r="F669" s="201">
        <v>1</v>
      </c>
      <c r="G669" s="201" t="s">
        <v>21</v>
      </c>
      <c r="H669" s="222">
        <f t="shared" si="56"/>
        <v>21</v>
      </c>
      <c r="I669" s="223" t="str">
        <f t="shared" si="57"/>
        <v>m²</v>
      </c>
    </row>
    <row r="670" spans="1:10" x14ac:dyDescent="0.25">
      <c r="D670" s="222"/>
      <c r="E670" s="222"/>
      <c r="G670" s="201"/>
      <c r="H670" s="222"/>
      <c r="I670" s="223"/>
    </row>
    <row r="671" spans="1:10" x14ac:dyDescent="0.25">
      <c r="B671" s="34" t="s">
        <v>6635</v>
      </c>
      <c r="D671" s="222">
        <v>3</v>
      </c>
      <c r="E671" s="222">
        <v>54.88</v>
      </c>
      <c r="F671" s="201">
        <v>1</v>
      </c>
      <c r="G671" s="201" t="s">
        <v>21</v>
      </c>
      <c r="H671" s="222">
        <f>D671*E671*F671</f>
        <v>164.64000000000001</v>
      </c>
      <c r="I671" s="223" t="str">
        <f>$J$961</f>
        <v>m²</v>
      </c>
    </row>
    <row r="672" spans="1:10" x14ac:dyDescent="0.25">
      <c r="B672" s="34" t="s">
        <v>6627</v>
      </c>
      <c r="D672" s="222">
        <v>2</v>
      </c>
      <c r="E672" s="222">
        <v>15.43</v>
      </c>
      <c r="F672" s="201">
        <v>2</v>
      </c>
      <c r="G672" s="201" t="s">
        <v>21</v>
      </c>
      <c r="H672" s="222">
        <f>D672*E672*F672</f>
        <v>61.72</v>
      </c>
      <c r="I672" s="223" t="str">
        <f>$J$961</f>
        <v>m²</v>
      </c>
    </row>
    <row r="673" spans="1:9" x14ac:dyDescent="0.25">
      <c r="D673" s="222"/>
      <c r="E673" s="222"/>
      <c r="G673" s="201"/>
      <c r="H673" s="222"/>
      <c r="I673" s="223"/>
    </row>
    <row r="674" spans="1:9" x14ac:dyDescent="0.25">
      <c r="D674" s="222"/>
      <c r="E674" s="222"/>
      <c r="F674" s="201" t="s">
        <v>6880</v>
      </c>
      <c r="G674" s="201" t="s">
        <v>21</v>
      </c>
      <c r="H674" s="222">
        <f>SUM(H666:H673)</f>
        <v>277.36</v>
      </c>
      <c r="I674" s="223" t="str">
        <f>$J$961</f>
        <v>m²</v>
      </c>
    </row>
    <row r="676" spans="1:9" x14ac:dyDescent="0.25">
      <c r="B676" s="597" t="s">
        <v>6660</v>
      </c>
      <c r="C676" s="597"/>
      <c r="D676" s="597"/>
      <c r="E676" s="597"/>
      <c r="F676" s="597"/>
      <c r="G676" s="597"/>
      <c r="H676" s="597"/>
      <c r="I676" s="597"/>
    </row>
    <row r="677" spans="1:9" s="474" customFormat="1" ht="14.25" x14ac:dyDescent="0.2">
      <c r="A677" s="474" t="s">
        <v>6644</v>
      </c>
      <c r="B677" s="474" t="s">
        <v>27</v>
      </c>
      <c r="D677" s="474" t="s">
        <v>6608</v>
      </c>
      <c r="E677" s="474" t="s">
        <v>6604</v>
      </c>
      <c r="F677" s="474" t="s">
        <v>6659</v>
      </c>
      <c r="H677" s="257"/>
      <c r="I677" s="262"/>
    </row>
    <row r="678" spans="1:9" x14ac:dyDescent="0.25">
      <c r="A678" s="201" t="s">
        <v>6657</v>
      </c>
      <c r="B678" s="34" t="s">
        <v>6618</v>
      </c>
      <c r="D678" s="222">
        <v>2.4</v>
      </c>
      <c r="E678" s="222">
        <v>2</v>
      </c>
      <c r="F678" s="222">
        <v>1</v>
      </c>
      <c r="G678" s="201" t="s">
        <v>21</v>
      </c>
      <c r="H678" s="222">
        <f>D678*E678*F678</f>
        <v>4.8</v>
      </c>
      <c r="I678" s="223" t="str">
        <f>$J$961</f>
        <v>m²</v>
      </c>
    </row>
    <row r="679" spans="1:9" x14ac:dyDescent="0.25">
      <c r="A679" s="201" t="s">
        <v>6653</v>
      </c>
      <c r="B679" s="34" t="s">
        <v>6624</v>
      </c>
      <c r="D679" s="222">
        <v>2.1</v>
      </c>
      <c r="E679" s="222">
        <v>1</v>
      </c>
      <c r="F679" s="222">
        <v>1</v>
      </c>
      <c r="G679" s="201" t="s">
        <v>21</v>
      </c>
      <c r="H679" s="222">
        <f t="shared" ref="H679:H687" si="58">D679*E679*F679</f>
        <v>2.1</v>
      </c>
      <c r="I679" s="223" t="str">
        <f t="shared" ref="I679:I699" si="59">$J$961</f>
        <v>m²</v>
      </c>
    </row>
    <row r="680" spans="1:9" x14ac:dyDescent="0.25">
      <c r="A680" s="201" t="s">
        <v>6653</v>
      </c>
      <c r="B680" s="34" t="s">
        <v>6625</v>
      </c>
      <c r="D680" s="222">
        <v>2.1</v>
      </c>
      <c r="E680" s="222">
        <v>1</v>
      </c>
      <c r="F680" s="222">
        <v>1</v>
      </c>
      <c r="G680" s="201" t="s">
        <v>21</v>
      </c>
      <c r="H680" s="222">
        <f t="shared" si="58"/>
        <v>2.1</v>
      </c>
      <c r="I680" s="223" t="str">
        <f t="shared" si="59"/>
        <v>m²</v>
      </c>
    </row>
    <row r="681" spans="1:9" x14ac:dyDescent="0.25">
      <c r="A681" s="201" t="s">
        <v>6655</v>
      </c>
      <c r="B681" s="265" t="s">
        <v>6622</v>
      </c>
      <c r="D681" s="222">
        <v>2.1</v>
      </c>
      <c r="E681" s="222">
        <v>0.8</v>
      </c>
      <c r="F681" s="222">
        <v>1</v>
      </c>
      <c r="G681" s="201" t="s">
        <v>21</v>
      </c>
      <c r="H681" s="222">
        <f t="shared" si="58"/>
        <v>1.6800000000000002</v>
      </c>
      <c r="I681" s="223" t="str">
        <f t="shared" si="59"/>
        <v>m²</v>
      </c>
    </row>
    <row r="682" spans="1:9" x14ac:dyDescent="0.25">
      <c r="A682" s="201" t="s">
        <v>6655</v>
      </c>
      <c r="B682" s="34" t="s">
        <v>6593</v>
      </c>
      <c r="D682" s="222">
        <v>2.1</v>
      </c>
      <c r="E682" s="222">
        <v>0.8</v>
      </c>
      <c r="F682" s="222">
        <v>1</v>
      </c>
      <c r="G682" s="201" t="s">
        <v>21</v>
      </c>
      <c r="H682" s="222">
        <f t="shared" si="58"/>
        <v>1.6800000000000002</v>
      </c>
      <c r="I682" s="223" t="str">
        <f t="shared" si="59"/>
        <v>m²</v>
      </c>
    </row>
    <row r="683" spans="1:9" x14ac:dyDescent="0.25">
      <c r="A683" s="201" t="s">
        <v>6646</v>
      </c>
      <c r="B683" s="34" t="s">
        <v>6618</v>
      </c>
      <c r="D683" s="222">
        <v>1.2</v>
      </c>
      <c r="E683" s="222">
        <v>2</v>
      </c>
      <c r="F683" s="222">
        <v>1</v>
      </c>
      <c r="G683" s="201" t="s">
        <v>21</v>
      </c>
      <c r="H683" s="222">
        <f t="shared" si="58"/>
        <v>2.4</v>
      </c>
      <c r="I683" s="223" t="str">
        <f t="shared" si="59"/>
        <v>m²</v>
      </c>
    </row>
    <row r="684" spans="1:9" x14ac:dyDescent="0.25">
      <c r="A684" s="201" t="s">
        <v>6647</v>
      </c>
      <c r="B684" s="34" t="s">
        <v>6619</v>
      </c>
      <c r="D684" s="222">
        <v>1.2</v>
      </c>
      <c r="E684" s="222">
        <v>1.5</v>
      </c>
      <c r="F684" s="222">
        <v>2</v>
      </c>
      <c r="G684" s="201" t="s">
        <v>21</v>
      </c>
      <c r="H684" s="222">
        <f t="shared" si="58"/>
        <v>3.5999999999999996</v>
      </c>
      <c r="I684" s="223" t="str">
        <f t="shared" si="59"/>
        <v>m²</v>
      </c>
    </row>
    <row r="685" spans="1:9" x14ac:dyDescent="0.25">
      <c r="A685" s="201" t="s">
        <v>6648</v>
      </c>
      <c r="B685" s="34" t="s">
        <v>6619</v>
      </c>
      <c r="D685" s="222">
        <v>1.2</v>
      </c>
      <c r="E685" s="222">
        <v>1.2</v>
      </c>
      <c r="F685" s="222">
        <v>2</v>
      </c>
      <c r="G685" s="201" t="s">
        <v>21</v>
      </c>
      <c r="H685" s="222">
        <f t="shared" si="58"/>
        <v>2.88</v>
      </c>
      <c r="I685" s="223" t="str">
        <f t="shared" si="59"/>
        <v>m²</v>
      </c>
    </row>
    <row r="686" spans="1:9" x14ac:dyDescent="0.25">
      <c r="A686" s="201" t="s">
        <v>6649</v>
      </c>
      <c r="B686" s="34" t="s">
        <v>6585</v>
      </c>
      <c r="D686" s="222">
        <v>1.2</v>
      </c>
      <c r="E686" s="222">
        <v>1</v>
      </c>
      <c r="F686" s="222">
        <v>2</v>
      </c>
      <c r="G686" s="201" t="s">
        <v>21</v>
      </c>
      <c r="H686" s="222">
        <f t="shared" si="58"/>
        <v>2.4</v>
      </c>
      <c r="I686" s="223" t="str">
        <f t="shared" si="59"/>
        <v>m²</v>
      </c>
    </row>
    <row r="687" spans="1:9" x14ac:dyDescent="0.25">
      <c r="A687" s="201" t="s">
        <v>6649</v>
      </c>
      <c r="B687" s="34" t="s">
        <v>6586</v>
      </c>
      <c r="D687" s="222">
        <v>1.2</v>
      </c>
      <c r="E687" s="222">
        <v>1</v>
      </c>
      <c r="F687" s="222">
        <v>2</v>
      </c>
      <c r="G687" s="201" t="s">
        <v>21</v>
      </c>
      <c r="H687" s="222">
        <f t="shared" si="58"/>
        <v>2.4</v>
      </c>
      <c r="I687" s="223" t="str">
        <f t="shared" si="59"/>
        <v>m²</v>
      </c>
    </row>
    <row r="688" spans="1:9" x14ac:dyDescent="0.25">
      <c r="A688" s="201" t="s">
        <v>6649</v>
      </c>
      <c r="B688" s="34" t="s">
        <v>6587</v>
      </c>
      <c r="D688" s="222">
        <v>1.2</v>
      </c>
      <c r="E688" s="222">
        <v>1</v>
      </c>
      <c r="F688" s="222">
        <v>2</v>
      </c>
      <c r="G688" s="201" t="s">
        <v>21</v>
      </c>
      <c r="H688" s="222">
        <f>D688*E688*F688</f>
        <v>2.4</v>
      </c>
      <c r="I688" s="223" t="str">
        <f t="shared" si="59"/>
        <v>m²</v>
      </c>
    </row>
    <row r="689" spans="1:9" x14ac:dyDescent="0.25">
      <c r="A689" s="201" t="s">
        <v>6649</v>
      </c>
      <c r="B689" s="34" t="s">
        <v>6588</v>
      </c>
      <c r="D689" s="222">
        <v>1.2</v>
      </c>
      <c r="E689" s="222">
        <v>1</v>
      </c>
      <c r="F689" s="222">
        <v>2</v>
      </c>
      <c r="G689" s="201" t="s">
        <v>21</v>
      </c>
      <c r="H689" s="222">
        <f t="shared" ref="H689:H699" si="60">D689*E689*F689</f>
        <v>2.4</v>
      </c>
      <c r="I689" s="223" t="str">
        <f t="shared" si="59"/>
        <v>m²</v>
      </c>
    </row>
    <row r="690" spans="1:9" x14ac:dyDescent="0.25">
      <c r="A690" s="201" t="s">
        <v>6649</v>
      </c>
      <c r="B690" s="34" t="s">
        <v>6589</v>
      </c>
      <c r="D690" s="222">
        <v>1.2</v>
      </c>
      <c r="E690" s="222">
        <v>1</v>
      </c>
      <c r="F690" s="222">
        <v>2</v>
      </c>
      <c r="G690" s="201" t="s">
        <v>21</v>
      </c>
      <c r="H690" s="222">
        <f t="shared" si="60"/>
        <v>2.4</v>
      </c>
      <c r="I690" s="223" t="str">
        <f t="shared" si="59"/>
        <v>m²</v>
      </c>
    </row>
    <row r="691" spans="1:9" x14ac:dyDescent="0.25">
      <c r="A691" s="201" t="s">
        <v>6647</v>
      </c>
      <c r="B691" s="34" t="s">
        <v>6621</v>
      </c>
      <c r="D691" s="222">
        <v>1.2</v>
      </c>
      <c r="E691" s="222">
        <v>1.5</v>
      </c>
      <c r="F691" s="222">
        <v>1</v>
      </c>
      <c r="G691" s="201" t="s">
        <v>21</v>
      </c>
      <c r="H691" s="222">
        <f t="shared" si="60"/>
        <v>1.7999999999999998</v>
      </c>
      <c r="I691" s="223" t="str">
        <f t="shared" si="59"/>
        <v>m²</v>
      </c>
    </row>
    <row r="692" spans="1:9" x14ac:dyDescent="0.25">
      <c r="A692" s="201" t="s">
        <v>6648</v>
      </c>
      <c r="B692" s="34" t="s">
        <v>6621</v>
      </c>
      <c r="D692" s="222">
        <v>1.2</v>
      </c>
      <c r="E692" s="222">
        <v>1.2</v>
      </c>
      <c r="F692" s="222">
        <v>2</v>
      </c>
      <c r="G692" s="201" t="s">
        <v>21</v>
      </c>
      <c r="H692" s="222">
        <f t="shared" si="60"/>
        <v>2.88</v>
      </c>
      <c r="I692" s="223" t="str">
        <f t="shared" si="59"/>
        <v>m²</v>
      </c>
    </row>
    <row r="693" spans="1:9" x14ac:dyDescent="0.25">
      <c r="A693" s="201" t="s">
        <v>6647</v>
      </c>
      <c r="B693" s="34" t="s">
        <v>6623</v>
      </c>
      <c r="D693" s="222">
        <v>1.2</v>
      </c>
      <c r="E693" s="222">
        <v>1.5</v>
      </c>
      <c r="F693" s="222">
        <v>2</v>
      </c>
      <c r="G693" s="201" t="s">
        <v>21</v>
      </c>
      <c r="H693" s="222">
        <f t="shared" si="60"/>
        <v>3.5999999999999996</v>
      </c>
      <c r="I693" s="223" t="str">
        <f t="shared" si="59"/>
        <v>m²</v>
      </c>
    </row>
    <row r="694" spans="1:9" x14ac:dyDescent="0.25">
      <c r="A694" s="201" t="s">
        <v>6649</v>
      </c>
      <c r="B694" s="34" t="s">
        <v>6620</v>
      </c>
      <c r="D694" s="222">
        <v>1.2</v>
      </c>
      <c r="E694" s="222">
        <v>1</v>
      </c>
      <c r="F694" s="222">
        <v>2</v>
      </c>
      <c r="G694" s="201" t="s">
        <v>21</v>
      </c>
      <c r="H694" s="222">
        <f t="shared" si="60"/>
        <v>2.4</v>
      </c>
      <c r="I694" s="223" t="str">
        <f t="shared" si="59"/>
        <v>m²</v>
      </c>
    </row>
    <row r="695" spans="1:9" x14ac:dyDescent="0.25">
      <c r="A695" s="201" t="s">
        <v>6648</v>
      </c>
      <c r="B695" s="34" t="s">
        <v>6584</v>
      </c>
      <c r="D695" s="222">
        <v>1.2</v>
      </c>
      <c r="E695" s="222">
        <v>1.2</v>
      </c>
      <c r="F695" s="222">
        <v>1</v>
      </c>
      <c r="G695" s="201" t="s">
        <v>21</v>
      </c>
      <c r="H695" s="222">
        <f t="shared" si="60"/>
        <v>1.44</v>
      </c>
      <c r="I695" s="223" t="str">
        <f t="shared" si="59"/>
        <v>m²</v>
      </c>
    </row>
    <row r="696" spans="1:9" x14ac:dyDescent="0.25">
      <c r="A696" s="201" t="s">
        <v>6650</v>
      </c>
      <c r="B696" s="34" t="s">
        <v>6624</v>
      </c>
      <c r="D696" s="222">
        <v>0.4</v>
      </c>
      <c r="E696" s="222">
        <v>0.6</v>
      </c>
      <c r="F696" s="222">
        <v>1</v>
      </c>
      <c r="G696" s="201" t="s">
        <v>21</v>
      </c>
      <c r="H696" s="222">
        <f t="shared" si="60"/>
        <v>0.24</v>
      </c>
      <c r="I696" s="223" t="str">
        <f t="shared" si="59"/>
        <v>m²</v>
      </c>
    </row>
    <row r="697" spans="1:9" x14ac:dyDescent="0.25">
      <c r="A697" s="201" t="s">
        <v>6650</v>
      </c>
      <c r="B697" s="34" t="s">
        <v>6625</v>
      </c>
      <c r="D697" s="222">
        <v>0.4</v>
      </c>
      <c r="E697" s="222">
        <v>0.6</v>
      </c>
      <c r="F697" s="222">
        <v>1</v>
      </c>
      <c r="G697" s="201" t="s">
        <v>21</v>
      </c>
      <c r="H697" s="222">
        <f t="shared" si="60"/>
        <v>0.24</v>
      </c>
      <c r="I697" s="223" t="str">
        <f t="shared" si="59"/>
        <v>m²</v>
      </c>
    </row>
    <row r="698" spans="1:9" x14ac:dyDescent="0.25">
      <c r="A698" s="201" t="s">
        <v>6650</v>
      </c>
      <c r="B698" s="265" t="s">
        <v>6622</v>
      </c>
      <c r="D698" s="222">
        <v>0.4</v>
      </c>
      <c r="E698" s="222">
        <v>0.6</v>
      </c>
      <c r="F698" s="222">
        <v>1</v>
      </c>
      <c r="G698" s="201" t="s">
        <v>21</v>
      </c>
      <c r="H698" s="222">
        <f t="shared" si="60"/>
        <v>0.24</v>
      </c>
      <c r="I698" s="223" t="str">
        <f t="shared" si="59"/>
        <v>m²</v>
      </c>
    </row>
    <row r="699" spans="1:9" x14ac:dyDescent="0.25">
      <c r="A699" s="201" t="s">
        <v>6649</v>
      </c>
      <c r="B699" s="34" t="s">
        <v>6593</v>
      </c>
      <c r="D699" s="222">
        <v>1.2</v>
      </c>
      <c r="E699" s="222">
        <v>1</v>
      </c>
      <c r="F699" s="222">
        <v>1</v>
      </c>
      <c r="G699" s="201" t="s">
        <v>21</v>
      </c>
      <c r="H699" s="222">
        <f t="shared" si="60"/>
        <v>1.2</v>
      </c>
      <c r="I699" s="223" t="str">
        <f t="shared" si="59"/>
        <v>m²</v>
      </c>
    </row>
    <row r="700" spans="1:9" x14ac:dyDescent="0.25">
      <c r="B700" s="201"/>
      <c r="D700" s="222"/>
      <c r="E700" s="222"/>
      <c r="F700" s="222"/>
      <c r="G700" s="201"/>
      <c r="H700" s="222"/>
      <c r="I700" s="223"/>
    </row>
    <row r="701" spans="1:9" x14ac:dyDescent="0.25">
      <c r="B701" s="201"/>
      <c r="D701" s="222"/>
      <c r="E701" s="222"/>
      <c r="F701" s="222" t="s">
        <v>6880</v>
      </c>
      <c r="G701" s="201" t="s">
        <v>21</v>
      </c>
      <c r="H701" s="222">
        <f>SUM(H678:H700)</f>
        <v>47.28</v>
      </c>
      <c r="I701" s="223" t="str">
        <f>$I$998</f>
        <v>m²</v>
      </c>
    </row>
    <row r="702" spans="1:9" x14ac:dyDescent="0.25">
      <c r="B702" s="201"/>
      <c r="D702" s="222"/>
      <c r="E702" s="222"/>
      <c r="F702" s="222"/>
      <c r="G702" s="201"/>
      <c r="H702" s="222"/>
      <c r="I702" s="223"/>
    </row>
    <row r="703" spans="1:9" s="221" customFormat="1" ht="14.25" x14ac:dyDescent="0.2">
      <c r="B703" s="221" t="s">
        <v>6781</v>
      </c>
      <c r="F703" s="474"/>
      <c r="G703" s="474" t="s">
        <v>21</v>
      </c>
      <c r="H703" s="257">
        <f>H674-H701</f>
        <v>230.08</v>
      </c>
      <c r="I703" s="262" t="str">
        <f t="shared" ref="I703" si="61">$J$961</f>
        <v>m²</v>
      </c>
    </row>
    <row r="704" spans="1:9" ht="15.75" thickBot="1" x14ac:dyDescent="0.3"/>
    <row r="705" spans="1:10" ht="15.75" thickBot="1" x14ac:dyDescent="0.3">
      <c r="A705" s="40" t="str">
        <f>PO!A121</f>
        <v>7.2</v>
      </c>
      <c r="B705" s="41" t="str">
        <f>VLOOKUP(A705,PO!$A$8:$K$410,4,FALSE)</f>
        <v>PAREDE DRYWALL</v>
      </c>
      <c r="C705" s="42"/>
      <c r="D705" s="42"/>
      <c r="E705" s="42"/>
      <c r="F705" s="272"/>
      <c r="G705" s="42"/>
      <c r="H705" s="42"/>
      <c r="I705" s="42"/>
      <c r="J705" s="43"/>
    </row>
    <row r="706" spans="1:10" ht="15.75" thickBot="1" x14ac:dyDescent="0.3"/>
    <row r="707" spans="1:10" s="39" customFormat="1" ht="15.75" thickBot="1" x14ac:dyDescent="0.3">
      <c r="A707" s="580" t="str">
        <f>PO!A122</f>
        <v>7.2.1</v>
      </c>
      <c r="B707" s="70" t="str">
        <f>VLOOKUP(A707,PO!$A$8:$K$410,4,FALSE)</f>
        <v>Parede com placas de gesso acartonado (drywall), resistente à umidade, para uso interno, com duas faces simples e estrutura metálica com guias simples, sem vãos - Fornecimento e instalação</v>
      </c>
      <c r="C707" s="51"/>
      <c r="D707" s="52"/>
      <c r="E707" s="51"/>
      <c r="F707" s="53"/>
      <c r="G707" s="54"/>
      <c r="H707" s="54"/>
      <c r="I707" s="54">
        <f>SUM(H710:H716)</f>
        <v>70.349999999999994</v>
      </c>
      <c r="J707" s="420" t="str">
        <f>VLOOKUP(A707,PO!$A$8:$K$410,5,FALSE)</f>
        <v>m²</v>
      </c>
    </row>
    <row r="709" spans="1:10" x14ac:dyDescent="0.25">
      <c r="B709" s="163" t="s">
        <v>6626</v>
      </c>
      <c r="D709" s="309" t="s">
        <v>6608</v>
      </c>
      <c r="E709" s="163" t="s">
        <v>6606</v>
      </c>
      <c r="F709" s="163"/>
      <c r="H709" s="234" t="s">
        <v>19</v>
      </c>
      <c r="I709" s="234" t="s">
        <v>20</v>
      </c>
    </row>
    <row r="710" spans="1:10" x14ac:dyDescent="0.25">
      <c r="B710" s="34" t="s">
        <v>6585</v>
      </c>
      <c r="D710" s="242">
        <v>3</v>
      </c>
      <c r="E710" s="222">
        <v>3.75</v>
      </c>
      <c r="G710" s="201" t="s">
        <v>21</v>
      </c>
      <c r="H710" s="222">
        <f t="shared" ref="H710:H716" si="62">D710*E710</f>
        <v>11.25</v>
      </c>
      <c r="I710" s="223" t="str">
        <f t="shared" ref="I710:I716" si="63">$J$663</f>
        <v>m²</v>
      </c>
    </row>
    <row r="711" spans="1:10" x14ac:dyDescent="0.25">
      <c r="B711" s="34" t="s">
        <v>6586</v>
      </c>
      <c r="D711" s="242">
        <v>3</v>
      </c>
      <c r="E711" s="222">
        <v>3.75</v>
      </c>
      <c r="G711" s="201" t="s">
        <v>21</v>
      </c>
      <c r="H711" s="222">
        <f t="shared" si="62"/>
        <v>11.25</v>
      </c>
      <c r="I711" s="223" t="str">
        <f t="shared" si="63"/>
        <v>m²</v>
      </c>
    </row>
    <row r="712" spans="1:10" x14ac:dyDescent="0.25">
      <c r="B712" s="34" t="s">
        <v>6588</v>
      </c>
      <c r="D712" s="242">
        <v>3</v>
      </c>
      <c r="E712" s="222">
        <v>1.95</v>
      </c>
      <c r="G712" s="201" t="s">
        <v>21</v>
      </c>
      <c r="H712" s="222">
        <f t="shared" si="62"/>
        <v>5.85</v>
      </c>
      <c r="I712" s="223" t="str">
        <f t="shared" si="63"/>
        <v>m²</v>
      </c>
    </row>
    <row r="713" spans="1:10" x14ac:dyDescent="0.25">
      <c r="B713" s="34" t="s">
        <v>6589</v>
      </c>
      <c r="D713" s="242">
        <v>3</v>
      </c>
      <c r="E713" s="222">
        <v>3.75</v>
      </c>
      <c r="G713" s="201" t="s">
        <v>21</v>
      </c>
      <c r="H713" s="222">
        <f t="shared" si="62"/>
        <v>11.25</v>
      </c>
      <c r="I713" s="223" t="str">
        <f t="shared" si="63"/>
        <v>m²</v>
      </c>
    </row>
    <row r="714" spans="1:10" x14ac:dyDescent="0.25">
      <c r="B714" s="34" t="s">
        <v>6621</v>
      </c>
      <c r="D714" s="242">
        <v>3</v>
      </c>
      <c r="E714" s="222">
        <v>3.75</v>
      </c>
      <c r="G714" s="201" t="s">
        <v>21</v>
      </c>
      <c r="H714" s="222">
        <f t="shared" si="62"/>
        <v>11.25</v>
      </c>
      <c r="I714" s="223" t="str">
        <f t="shared" si="63"/>
        <v>m²</v>
      </c>
    </row>
    <row r="715" spans="1:10" x14ac:dyDescent="0.25">
      <c r="B715" s="34" t="s">
        <v>6623</v>
      </c>
      <c r="D715" s="242">
        <v>3</v>
      </c>
      <c r="E715" s="222">
        <v>2.75</v>
      </c>
      <c r="G715" s="201" t="s">
        <v>21</v>
      </c>
      <c r="H715" s="222">
        <f>D715*E715</f>
        <v>8.25</v>
      </c>
      <c r="I715" s="223" t="str">
        <f t="shared" si="63"/>
        <v>m²</v>
      </c>
    </row>
    <row r="716" spans="1:10" x14ac:dyDescent="0.25">
      <c r="B716" s="34" t="s">
        <v>6620</v>
      </c>
      <c r="D716" s="242">
        <v>3</v>
      </c>
      <c r="E716" s="222">
        <v>3.75</v>
      </c>
      <c r="G716" s="201" t="s">
        <v>21</v>
      </c>
      <c r="H716" s="222">
        <f t="shared" si="62"/>
        <v>11.25</v>
      </c>
      <c r="I716" s="223" t="str">
        <f t="shared" si="63"/>
        <v>m²</v>
      </c>
    </row>
    <row r="717" spans="1:10" ht="15.75" thickBot="1" x14ac:dyDescent="0.3"/>
    <row r="718" spans="1:10" s="39" customFormat="1" ht="15.75" thickBot="1" x14ac:dyDescent="0.3">
      <c r="A718" s="580" t="str">
        <f>PO!A123</f>
        <v>7.2.2</v>
      </c>
      <c r="B718" s="70" t="str">
        <f>VLOOKUP(A718,PO!$A$8:$K$410,4,FALSE)</f>
        <v>Parede com placas de gesso acartonado (drywall), resistente à umidade, para uso interno, com duas faces simples e estrutura metálica com guias simples, com vãos - Fornecimento e instalação</v>
      </c>
      <c r="C718" s="51"/>
      <c r="D718" s="52"/>
      <c r="E718" s="51"/>
      <c r="F718" s="53"/>
      <c r="G718" s="54"/>
      <c r="H718" s="54"/>
      <c r="I718" s="54">
        <f>SUM(H721:H729)</f>
        <v>96.530000000000015</v>
      </c>
      <c r="J718" s="420" t="str">
        <f>VLOOKUP(A718,PO!$A$8:$K$410,5,FALSE)</f>
        <v>m²</v>
      </c>
    </row>
    <row r="720" spans="1:10" x14ac:dyDescent="0.25">
      <c r="B720" s="163" t="s">
        <v>27</v>
      </c>
      <c r="D720" s="163" t="s">
        <v>6608</v>
      </c>
      <c r="E720" s="163" t="s">
        <v>6606</v>
      </c>
      <c r="F720" s="163"/>
      <c r="H720" s="234" t="s">
        <v>19</v>
      </c>
      <c r="I720" s="234" t="s">
        <v>20</v>
      </c>
    </row>
    <row r="721" spans="1:10" x14ac:dyDescent="0.25">
      <c r="B721" s="34" t="s">
        <v>6619</v>
      </c>
      <c r="D721" s="242">
        <v>3</v>
      </c>
      <c r="E721" s="222">
        <f>4.45+3.45</f>
        <v>7.9</v>
      </c>
      <c r="G721" s="201" t="s">
        <v>21</v>
      </c>
      <c r="H721" s="222">
        <f>ROUND(D721*E721,2)</f>
        <v>23.7</v>
      </c>
      <c r="I721" s="223" t="str">
        <f t="shared" ref="I721:I729" si="64">$J$663</f>
        <v>m²</v>
      </c>
    </row>
    <row r="722" spans="1:10" x14ac:dyDescent="0.25">
      <c r="B722" s="34" t="s">
        <v>6585</v>
      </c>
      <c r="D722" s="242">
        <v>3</v>
      </c>
      <c r="E722" s="222">
        <v>3.05</v>
      </c>
      <c r="G722" s="201" t="s">
        <v>21</v>
      </c>
      <c r="H722" s="222">
        <f t="shared" ref="H722:H729" si="65">ROUND(D722*E722,2)</f>
        <v>9.15</v>
      </c>
      <c r="I722" s="223" t="str">
        <f t="shared" si="64"/>
        <v>m²</v>
      </c>
    </row>
    <row r="723" spans="1:10" x14ac:dyDescent="0.25">
      <c r="B723" s="34" t="s">
        <v>6586</v>
      </c>
      <c r="D723" s="242">
        <v>3</v>
      </c>
      <c r="E723" s="222">
        <v>3.05</v>
      </c>
      <c r="G723" s="201" t="s">
        <v>21</v>
      </c>
      <c r="H723" s="222">
        <f t="shared" si="65"/>
        <v>9.15</v>
      </c>
      <c r="I723" s="223" t="str">
        <f t="shared" si="64"/>
        <v>m²</v>
      </c>
    </row>
    <row r="724" spans="1:10" x14ac:dyDescent="0.25">
      <c r="B724" s="34" t="s">
        <v>6587</v>
      </c>
      <c r="D724" s="242">
        <v>3</v>
      </c>
      <c r="E724" s="222">
        <v>2.95</v>
      </c>
      <c r="G724" s="201" t="s">
        <v>21</v>
      </c>
      <c r="H724" s="222">
        <f t="shared" si="65"/>
        <v>8.85</v>
      </c>
      <c r="I724" s="223" t="str">
        <f t="shared" si="64"/>
        <v>m²</v>
      </c>
    </row>
    <row r="725" spans="1:10" x14ac:dyDescent="0.25">
      <c r="B725" s="34" t="s">
        <v>6588</v>
      </c>
      <c r="D725" s="242">
        <v>3</v>
      </c>
      <c r="E725" s="222">
        <v>2.9</v>
      </c>
      <c r="G725" s="201" t="s">
        <v>21</v>
      </c>
      <c r="H725" s="222">
        <f t="shared" si="65"/>
        <v>8.6999999999999993</v>
      </c>
      <c r="I725" s="223" t="str">
        <f t="shared" si="64"/>
        <v>m²</v>
      </c>
    </row>
    <row r="726" spans="1:10" x14ac:dyDescent="0.25">
      <c r="B726" s="34" t="s">
        <v>6589</v>
      </c>
      <c r="D726" s="242">
        <v>3</v>
      </c>
      <c r="E726" s="222">
        <v>2.9</v>
      </c>
      <c r="G726" s="201" t="s">
        <v>21</v>
      </c>
      <c r="H726" s="222">
        <f t="shared" si="65"/>
        <v>8.6999999999999993</v>
      </c>
      <c r="I726" s="223" t="str">
        <f t="shared" si="64"/>
        <v>m²</v>
      </c>
    </row>
    <row r="727" spans="1:10" x14ac:dyDescent="0.25">
      <c r="B727" s="34" t="s">
        <v>6621</v>
      </c>
      <c r="D727" s="242">
        <v>3</v>
      </c>
      <c r="E727" s="222">
        <v>2.2999999999999998</v>
      </c>
      <c r="G727" s="201" t="s">
        <v>21</v>
      </c>
      <c r="H727" s="222">
        <f t="shared" si="65"/>
        <v>6.9</v>
      </c>
      <c r="I727" s="223" t="str">
        <f t="shared" si="64"/>
        <v>m²</v>
      </c>
    </row>
    <row r="728" spans="1:10" x14ac:dyDescent="0.25">
      <c r="B728" s="34" t="s">
        <v>6623</v>
      </c>
      <c r="D728" s="242">
        <v>3</v>
      </c>
      <c r="E728" s="222">
        <v>4.2249999999999996</v>
      </c>
      <c r="G728" s="201" t="s">
        <v>21</v>
      </c>
      <c r="H728" s="222">
        <f t="shared" si="65"/>
        <v>12.68</v>
      </c>
      <c r="I728" s="223" t="str">
        <f t="shared" si="64"/>
        <v>m²</v>
      </c>
    </row>
    <row r="729" spans="1:10" x14ac:dyDescent="0.25">
      <c r="B729" s="34" t="s">
        <v>6620</v>
      </c>
      <c r="D729" s="242">
        <v>3</v>
      </c>
      <c r="E729" s="222">
        <v>2.9</v>
      </c>
      <c r="G729" s="201" t="s">
        <v>21</v>
      </c>
      <c r="H729" s="222">
        <f t="shared" si="65"/>
        <v>8.6999999999999993</v>
      </c>
      <c r="I729" s="223" t="str">
        <f t="shared" si="64"/>
        <v>m²</v>
      </c>
    </row>
    <row r="730" spans="1:10" ht="15.75" thickBot="1" x14ac:dyDescent="0.3"/>
    <row r="731" spans="1:10" ht="15.75" thickBot="1" x14ac:dyDescent="0.3">
      <c r="A731" s="35" t="str">
        <f>PO!A125</f>
        <v>8.0</v>
      </c>
      <c r="B731" s="36" t="str">
        <f>VLOOKUP(A731,PO!$A$8:$K$410,4,FALSE)</f>
        <v>COBERTURA</v>
      </c>
      <c r="C731" s="37"/>
      <c r="D731" s="36"/>
      <c r="E731" s="37"/>
      <c r="F731" s="271"/>
      <c r="G731" s="37"/>
      <c r="H731" s="37"/>
      <c r="I731" s="37"/>
      <c r="J731" s="38"/>
    </row>
    <row r="732" spans="1:10" ht="15.75" thickBot="1" x14ac:dyDescent="0.3"/>
    <row r="733" spans="1:10" ht="15.75" thickBot="1" x14ac:dyDescent="0.3">
      <c r="A733" s="40" t="str">
        <f>PO!A126</f>
        <v>8.1</v>
      </c>
      <c r="B733" s="41" t="str">
        <f>VLOOKUP(A733,PO!$A$8:$K$410,4,FALSE)</f>
        <v>ESTRUTURA METÁLICA</v>
      </c>
      <c r="C733" s="42"/>
      <c r="D733" s="42"/>
      <c r="E733" s="42"/>
      <c r="F733" s="272"/>
      <c r="G733" s="42"/>
      <c r="H733" s="42"/>
      <c r="I733" s="42"/>
      <c r="J733" s="43"/>
    </row>
    <row r="734" spans="1:10" ht="15.75" thickBot="1" x14ac:dyDescent="0.3">
      <c r="A734" s="44"/>
      <c r="B734" s="45"/>
      <c r="C734" s="45"/>
      <c r="D734" s="46"/>
      <c r="E734" s="45"/>
      <c r="F734" s="47"/>
      <c r="G734" s="48"/>
      <c r="H734" s="48"/>
      <c r="I734" s="48"/>
      <c r="J734" s="49"/>
    </row>
    <row r="735" spans="1:10" s="39" customFormat="1" ht="15.75" thickBot="1" x14ac:dyDescent="0.3">
      <c r="A735" s="580" t="str">
        <f>PO!A127</f>
        <v>8.1.1</v>
      </c>
      <c r="B735" s="70" t="str">
        <f>VLOOKUP(A735,PO!$A$8:$K$410,4,FALSE)</f>
        <v xml:space="preserve">Fabricação e Instalação de Tesoura Inteira em Aço, para vãos maiores de 16 m, Para Telha Ondulada de Fibrocimento, Metálica, Plástica ou Termoacústica, Incluso Içamento. </v>
      </c>
      <c r="C735" s="51"/>
      <c r="D735" s="52"/>
      <c r="E735" s="51"/>
      <c r="F735" s="53"/>
      <c r="G735" s="54"/>
      <c r="H735" s="54"/>
      <c r="I735" s="54">
        <f>H738</f>
        <v>752</v>
      </c>
      <c r="J735" s="420" t="str">
        <f>VLOOKUP(A735,PO!$A$8:$K$410,5,FALSE)</f>
        <v>kg</v>
      </c>
    </row>
    <row r="737" spans="1:10" x14ac:dyDescent="0.25">
      <c r="B737" s="294" t="s">
        <v>6644</v>
      </c>
      <c r="D737" s="294" t="s">
        <v>6744</v>
      </c>
      <c r="E737" s="294" t="s">
        <v>6725</v>
      </c>
      <c r="F737" s="294"/>
      <c r="H737" s="234" t="s">
        <v>19</v>
      </c>
      <c r="I737" s="234" t="s">
        <v>20</v>
      </c>
    </row>
    <row r="738" spans="1:10" x14ac:dyDescent="0.25">
      <c r="B738" s="256" t="s">
        <v>6724</v>
      </c>
      <c r="D738" s="222">
        <v>4</v>
      </c>
      <c r="E738" s="222">
        <v>188</v>
      </c>
      <c r="G738" s="201" t="s">
        <v>21</v>
      </c>
      <c r="H738" s="222">
        <f>D738*E738</f>
        <v>752</v>
      </c>
      <c r="I738" s="223" t="str">
        <f>$J$735</f>
        <v>kg</v>
      </c>
    </row>
    <row r="739" spans="1:10" ht="15.75" thickBot="1" x14ac:dyDescent="0.3">
      <c r="B739" s="256"/>
      <c r="D739" s="222"/>
      <c r="E739" s="222"/>
      <c r="G739" s="201"/>
      <c r="H739" s="222"/>
      <c r="I739" s="223"/>
    </row>
    <row r="740" spans="1:10" s="39" customFormat="1" ht="15.75" thickBot="1" x14ac:dyDescent="0.3">
      <c r="A740" s="580" t="str">
        <f>PO!A128</f>
        <v>8.1.2</v>
      </c>
      <c r="B740" s="70" t="str">
        <f>VLOOKUP(A740,PO!$A$8:$K$410,4,FALSE)</f>
        <v>Trama de Aço Composta por Terças Para Telhados de até 2 Águas para Telha Ondulada de Fibrocimento, Metálica, Plástica ou Termoacústica. Incluso Transporte Vertical - Fornecimento e instalação</v>
      </c>
      <c r="C740" s="51"/>
      <c r="D740" s="52"/>
      <c r="E740" s="51"/>
      <c r="F740" s="53"/>
      <c r="G740" s="54"/>
      <c r="H740" s="54"/>
      <c r="I740" s="54">
        <f>SUM(H743:H744)</f>
        <v>313.01</v>
      </c>
      <c r="J740" s="420" t="str">
        <f>VLOOKUP(A740,PO!$A$8:$K$410,5,FALSE)</f>
        <v>m²</v>
      </c>
    </row>
    <row r="742" spans="1:10" x14ac:dyDescent="0.25">
      <c r="B742" s="294" t="s">
        <v>6644</v>
      </c>
      <c r="D742" s="294" t="s">
        <v>6604</v>
      </c>
      <c r="E742" s="294" t="s">
        <v>6606</v>
      </c>
      <c r="F742" s="294"/>
      <c r="H742" s="234" t="s">
        <v>19</v>
      </c>
      <c r="I742" s="234" t="s">
        <v>20</v>
      </c>
    </row>
    <row r="743" spans="1:10" x14ac:dyDescent="0.25">
      <c r="B743" s="256" t="s">
        <v>6724</v>
      </c>
      <c r="D743" s="222">
        <f>5.58+6.15</f>
        <v>11.73</v>
      </c>
      <c r="E743" s="222">
        <v>16.43</v>
      </c>
      <c r="F743" s="34"/>
      <c r="G743" s="201" t="s">
        <v>21</v>
      </c>
      <c r="H743" s="222">
        <f>ROUND(D743*E743,2)</f>
        <v>192.72</v>
      </c>
      <c r="I743" s="223" t="str">
        <f>$J$740</f>
        <v>m²</v>
      </c>
    </row>
    <row r="744" spans="1:10" x14ac:dyDescent="0.25">
      <c r="B744" s="256"/>
      <c r="D744" s="222">
        <f>6.15+0.57</f>
        <v>6.7200000000000006</v>
      </c>
      <c r="E744" s="222">
        <v>17.899999999999999</v>
      </c>
      <c r="F744" s="34"/>
      <c r="G744" s="201" t="s">
        <v>21</v>
      </c>
      <c r="H744" s="222">
        <f>ROUND(D744*E744,2)</f>
        <v>120.29</v>
      </c>
      <c r="I744" s="223" t="str">
        <f>$J$740</f>
        <v>m²</v>
      </c>
    </row>
    <row r="745" spans="1:10" ht="15.75" thickBot="1" x14ac:dyDescent="0.3">
      <c r="B745" s="256"/>
      <c r="D745" s="222"/>
      <c r="E745" s="222"/>
      <c r="G745" s="201"/>
      <c r="H745" s="222"/>
      <c r="I745" s="223"/>
    </row>
    <row r="746" spans="1:10" s="39" customFormat="1" ht="15.75" thickBot="1" x14ac:dyDescent="0.3">
      <c r="A746" s="580" t="str">
        <f>PO!A129</f>
        <v>8.1.3</v>
      </c>
      <c r="B746" s="70" t="str">
        <f>VLOOKUP(A746,PO!$A$8:$K$410,4,FALSE)</f>
        <v>Fundo anticorrosivo a base de oxido de ferro (zarcão), duas demãos - Fornecimento e pintura</v>
      </c>
      <c r="C746" s="51"/>
      <c r="D746" s="52"/>
      <c r="E746" s="51"/>
      <c r="F746" s="53"/>
      <c r="G746" s="54"/>
      <c r="H746" s="54"/>
      <c r="I746" s="54">
        <f>SUM(H749:H750)</f>
        <v>243.64</v>
      </c>
      <c r="J746" s="420" t="str">
        <f>VLOOKUP(A746,PO!$A$8:$K$410,5,FALSE)</f>
        <v>m²</v>
      </c>
    </row>
    <row r="748" spans="1:10" x14ac:dyDescent="0.25">
      <c r="B748" s="294" t="s">
        <v>6644</v>
      </c>
      <c r="D748" s="294" t="s">
        <v>6629</v>
      </c>
      <c r="E748" s="294"/>
      <c r="F748" s="294"/>
      <c r="H748" s="234" t="s">
        <v>19</v>
      </c>
      <c r="I748" s="234" t="s">
        <v>20</v>
      </c>
    </row>
    <row r="749" spans="1:10" x14ac:dyDescent="0.25">
      <c r="B749" s="256" t="s">
        <v>6726</v>
      </c>
      <c r="D749" s="222">
        <v>243.64</v>
      </c>
      <c r="E749" s="222"/>
      <c r="F749" s="34"/>
      <c r="G749" s="201" t="s">
        <v>21</v>
      </c>
      <c r="H749" s="222">
        <f>D749</f>
        <v>243.64</v>
      </c>
      <c r="I749" s="223" t="str">
        <f>$J$746</f>
        <v>m²</v>
      </c>
    </row>
    <row r="750" spans="1:10" ht="15.75" thickBot="1" x14ac:dyDescent="0.3">
      <c r="B750" s="256"/>
      <c r="D750" s="222"/>
      <c r="E750" s="222"/>
      <c r="G750" s="201"/>
      <c r="H750" s="222"/>
      <c r="I750" s="223"/>
    </row>
    <row r="751" spans="1:10" ht="15.75" thickBot="1" x14ac:dyDescent="0.3">
      <c r="A751" s="40" t="str">
        <f>PO!A131</f>
        <v>8.2</v>
      </c>
      <c r="B751" s="41" t="str">
        <f>VLOOKUP(A751,PO!$A$8:$K$410,4,FALSE)</f>
        <v>TELHAMENTO</v>
      </c>
      <c r="C751" s="42"/>
      <c r="D751" s="42"/>
      <c r="E751" s="42"/>
      <c r="F751" s="272"/>
      <c r="G751" s="42"/>
      <c r="H751" s="42"/>
      <c r="I751" s="42"/>
      <c r="J751" s="43"/>
    </row>
    <row r="752" spans="1:10" ht="15.75" thickBot="1" x14ac:dyDescent="0.3">
      <c r="A752" s="44"/>
      <c r="B752" s="45"/>
      <c r="C752" s="45"/>
      <c r="D752" s="46"/>
      <c r="E752" s="45"/>
      <c r="F752" s="47"/>
      <c r="G752" s="48"/>
      <c r="H752" s="48"/>
      <c r="I752" s="48"/>
      <c r="J752" s="49"/>
    </row>
    <row r="753" spans="1:10" s="39" customFormat="1" ht="15.75" thickBot="1" x14ac:dyDescent="0.3">
      <c r="A753" s="580" t="str">
        <f>PO!A132</f>
        <v>8.2.1</v>
      </c>
      <c r="B753" s="70" t="str">
        <f>VLOOKUP(A753,PO!$A$8:$K$410,4,FALSE)</f>
        <v>Telhamento com Telha Metálica Termoacústica e=30mm, com áte 2 Águas Incluso Içamento - Fornecimento e instalação</v>
      </c>
      <c r="C753" s="51"/>
      <c r="D753" s="52"/>
      <c r="E753" s="51"/>
      <c r="F753" s="53"/>
      <c r="G753" s="54"/>
      <c r="H753" s="54"/>
      <c r="I753" s="54">
        <f>H756</f>
        <v>310.17</v>
      </c>
      <c r="J753" s="420" t="str">
        <f>VLOOKUP(A753,PO!$A$8:$K$410,5,FALSE)</f>
        <v>m²</v>
      </c>
    </row>
    <row r="755" spans="1:10" x14ac:dyDescent="0.25">
      <c r="B755" s="294" t="s">
        <v>6644</v>
      </c>
      <c r="D755" s="294" t="s">
        <v>6629</v>
      </c>
      <c r="E755" s="294"/>
      <c r="F755" s="294"/>
      <c r="H755" s="234" t="s">
        <v>19</v>
      </c>
      <c r="I755" s="234" t="s">
        <v>20</v>
      </c>
    </row>
    <row r="756" spans="1:10" x14ac:dyDescent="0.25">
      <c r="B756" s="34" t="s">
        <v>6724</v>
      </c>
      <c r="D756" s="222">
        <v>310.17</v>
      </c>
      <c r="H756" s="222">
        <f>D756</f>
        <v>310.17</v>
      </c>
      <c r="I756" s="223" t="str">
        <f>$J$753</f>
        <v>m²</v>
      </c>
    </row>
    <row r="757" spans="1:10" ht="15.75" thickBot="1" x14ac:dyDescent="0.3"/>
    <row r="758" spans="1:10" s="39" customFormat="1" ht="15.75" thickBot="1" x14ac:dyDescent="0.3">
      <c r="A758" s="580" t="str">
        <f>PO!A133</f>
        <v>8.2.2</v>
      </c>
      <c r="B758" s="70" t="str">
        <f>VLOOKUP(A758,PO!$A$8:$K$410,4,FALSE)</f>
        <v>Cumeeira de alumínio termoacústica, perfil trapezoidal - Fornecimento e instalação</v>
      </c>
      <c r="C758" s="51"/>
      <c r="D758" s="52"/>
      <c r="E758" s="51"/>
      <c r="F758" s="53"/>
      <c r="G758" s="54"/>
      <c r="H758" s="54"/>
      <c r="I758" s="54">
        <f>H761</f>
        <v>18.45</v>
      </c>
      <c r="J758" s="420" t="str">
        <f>VLOOKUP(A758,PO!$A$8:$K$410,5,FALSE)</f>
        <v>m</v>
      </c>
    </row>
    <row r="760" spans="1:10" x14ac:dyDescent="0.25">
      <c r="B760" s="294" t="s">
        <v>6644</v>
      </c>
      <c r="D760" s="294" t="s">
        <v>6606</v>
      </c>
      <c r="E760" s="294"/>
      <c r="F760" s="294"/>
      <c r="H760" s="234" t="s">
        <v>19</v>
      </c>
      <c r="I760" s="234" t="s">
        <v>20</v>
      </c>
    </row>
    <row r="761" spans="1:10" x14ac:dyDescent="0.25">
      <c r="B761" s="34" t="s">
        <v>6729</v>
      </c>
      <c r="D761" s="222">
        <v>18.45</v>
      </c>
      <c r="H761" s="222">
        <f>D761</f>
        <v>18.45</v>
      </c>
      <c r="I761" s="223" t="str">
        <f>$J$758</f>
        <v>m</v>
      </c>
    </row>
    <row r="762" spans="1:10" ht="15.75" thickBot="1" x14ac:dyDescent="0.3"/>
    <row r="763" spans="1:10" ht="15.75" thickBot="1" x14ac:dyDescent="0.3">
      <c r="A763" s="40" t="str">
        <f>PO!A135</f>
        <v>8.3</v>
      </c>
      <c r="B763" s="41" t="str">
        <f>VLOOKUP(A763,PO!$A$8:$K$410,4,FALSE)</f>
        <v>CALHA E RUFO METÁLICO</v>
      </c>
      <c r="C763" s="42"/>
      <c r="D763" s="42"/>
      <c r="E763" s="42"/>
      <c r="F763" s="272"/>
      <c r="G763" s="42"/>
      <c r="H763" s="42"/>
      <c r="I763" s="42"/>
      <c r="J763" s="43"/>
    </row>
    <row r="764" spans="1:10" ht="15.75" thickBot="1" x14ac:dyDescent="0.3">
      <c r="A764" s="44"/>
      <c r="B764" s="45"/>
      <c r="C764" s="45"/>
      <c r="D764" s="46"/>
      <c r="E764" s="45"/>
      <c r="F764" s="47"/>
      <c r="G764" s="48"/>
      <c r="H764" s="48"/>
      <c r="I764" s="48"/>
      <c r="J764" s="49"/>
    </row>
    <row r="765" spans="1:10" s="39" customFormat="1" ht="15.75" thickBot="1" x14ac:dyDescent="0.3">
      <c r="A765" s="580" t="str">
        <f>PO!A136</f>
        <v>8.3.1</v>
      </c>
      <c r="B765" s="70" t="str">
        <f>VLOOKUP(A765,PO!$A$8:$K$410,4,FALSE)</f>
        <v>Calha em chapa de aço galvanizado número 24, desenvolvimento de 50 cm,incluso transporte vertical - Fornecimento e instalação</v>
      </c>
      <c r="C765" s="51"/>
      <c r="D765" s="52"/>
      <c r="E765" s="51"/>
      <c r="F765" s="53"/>
      <c r="G765" s="54"/>
      <c r="H765" s="54"/>
      <c r="I765" s="54">
        <f>SUM(H768:H770)</f>
        <v>52.33</v>
      </c>
      <c r="J765" s="420" t="str">
        <f>VLOOKUP(A765,PO!$A$8:$K$410,5,FALSE)</f>
        <v>m</v>
      </c>
    </row>
    <row r="767" spans="1:10" x14ac:dyDescent="0.25">
      <c r="B767" s="294" t="s">
        <v>6644</v>
      </c>
      <c r="D767" s="257" t="s">
        <v>6606</v>
      </c>
      <c r="E767" s="222"/>
      <c r="F767" s="222"/>
      <c r="G767" s="201"/>
      <c r="H767" s="234" t="s">
        <v>19</v>
      </c>
      <c r="I767" s="234" t="s">
        <v>20</v>
      </c>
    </row>
    <row r="768" spans="1:10" x14ac:dyDescent="0.25">
      <c r="B768" s="201" t="s">
        <v>6727</v>
      </c>
      <c r="D768" s="222">
        <v>18.45</v>
      </c>
      <c r="E768" s="222"/>
      <c r="F768" s="222"/>
      <c r="G768" s="201" t="s">
        <v>21</v>
      </c>
      <c r="H768" s="222">
        <f>D768</f>
        <v>18.45</v>
      </c>
      <c r="I768" s="223" t="str">
        <f>$J$765</f>
        <v>m</v>
      </c>
    </row>
    <row r="769" spans="1:10" x14ac:dyDescent="0.25">
      <c r="B769" s="34" t="s">
        <v>6728</v>
      </c>
      <c r="D769" s="201">
        <v>18.45</v>
      </c>
      <c r="G769" s="201" t="s">
        <v>21</v>
      </c>
      <c r="H769" s="222">
        <f>D769</f>
        <v>18.45</v>
      </c>
      <c r="I769" s="223" t="str">
        <f>$J$765</f>
        <v>m</v>
      </c>
    </row>
    <row r="770" spans="1:10" x14ac:dyDescent="0.25">
      <c r="B770" s="34" t="s">
        <v>6627</v>
      </c>
      <c r="D770" s="201">
        <v>15.43</v>
      </c>
      <c r="G770" s="201" t="s">
        <v>21</v>
      </c>
      <c r="H770" s="222">
        <f>D770</f>
        <v>15.43</v>
      </c>
      <c r="I770" s="223" t="str">
        <f>$J$765</f>
        <v>m</v>
      </c>
    </row>
    <row r="771" spans="1:10" ht="15.75" thickBot="1" x14ac:dyDescent="0.3"/>
    <row r="772" spans="1:10" s="39" customFormat="1" ht="15.75" thickBot="1" x14ac:dyDescent="0.3">
      <c r="A772" s="580" t="str">
        <f>PO!A137</f>
        <v>8.3.2</v>
      </c>
      <c r="B772" s="70" t="str">
        <f>VLOOKUP(A772,PO!$A$8:$K$410,4,FALSE)</f>
        <v>Rufo em Chapa de Aço Galvanizado Nº 24 , Desenvolvimento de 25 cm Incluso Transporte Vertical - Fornecimento e instalação</v>
      </c>
      <c r="C772" s="51"/>
      <c r="D772" s="52"/>
      <c r="E772" s="51"/>
      <c r="F772" s="53"/>
      <c r="G772" s="54"/>
      <c r="H772" s="54"/>
      <c r="I772" s="54">
        <f>H775</f>
        <v>15.43</v>
      </c>
      <c r="J772" s="420" t="str">
        <f>VLOOKUP(A772,PO!$A$8:$K$410,5,FALSE)</f>
        <v>m</v>
      </c>
    </row>
    <row r="774" spans="1:10" x14ac:dyDescent="0.25">
      <c r="B774" s="294" t="s">
        <v>6644</v>
      </c>
      <c r="D774" s="257" t="s">
        <v>6606</v>
      </c>
      <c r="E774" s="222"/>
      <c r="F774" s="222"/>
      <c r="G774" s="201"/>
      <c r="H774" s="234" t="s">
        <v>19</v>
      </c>
      <c r="I774" s="234" t="s">
        <v>20</v>
      </c>
    </row>
    <row r="775" spans="1:10" x14ac:dyDescent="0.25">
      <c r="B775" s="201" t="s">
        <v>6627</v>
      </c>
      <c r="D775" s="242">
        <f>$D$770</f>
        <v>15.43</v>
      </c>
      <c r="E775" s="222"/>
      <c r="F775" s="222"/>
      <c r="G775" s="201" t="s">
        <v>21</v>
      </c>
      <c r="H775" s="222">
        <f>D775</f>
        <v>15.43</v>
      </c>
      <c r="I775" s="223" t="str">
        <f>$J$772</f>
        <v>m</v>
      </c>
    </row>
    <row r="776" spans="1:10" ht="15.75" thickBot="1" x14ac:dyDescent="0.3"/>
    <row r="777" spans="1:10" ht="15.75" thickBot="1" x14ac:dyDescent="0.3">
      <c r="A777" s="40" t="str">
        <f>PO!A139</f>
        <v>8.4</v>
      </c>
      <c r="B777" s="41" t="str">
        <f>VLOOKUP(A777,PO!$A$8:$K$410,4,FALSE)</f>
        <v>FORRO EM PVC</v>
      </c>
      <c r="C777" s="42"/>
      <c r="D777" s="42"/>
      <c r="E777" s="42"/>
      <c r="F777" s="272"/>
      <c r="G777" s="42"/>
      <c r="H777" s="42"/>
      <c r="I777" s="42"/>
      <c r="J777" s="43"/>
    </row>
    <row r="778" spans="1:10" ht="15.75" thickBot="1" x14ac:dyDescent="0.3">
      <c r="A778" s="44"/>
      <c r="B778" s="45"/>
      <c r="C778" s="45"/>
      <c r="D778" s="46"/>
      <c r="E778" s="45"/>
      <c r="F778" s="47"/>
      <c r="G778" s="48"/>
      <c r="H778" s="48"/>
      <c r="I778" s="48"/>
      <c r="J778" s="49"/>
    </row>
    <row r="779" spans="1:10" s="39" customFormat="1" ht="15.75" thickBot="1" x14ac:dyDescent="0.3">
      <c r="A779" s="580" t="str">
        <f>PO!A140</f>
        <v>8.4.1</v>
      </c>
      <c r="B779" s="70" t="str">
        <f>VLOOKUP(A779,PO!$A$8:$K$410,4,FALSE)</f>
        <v xml:space="preserve">Forro em Réguas de PVC, Frisado, para Ambientes Residenciais, Inclusive Estrutura e Fixação. </v>
      </c>
      <c r="C779" s="51"/>
      <c r="D779" s="52"/>
      <c r="E779" s="51"/>
      <c r="F779" s="53"/>
      <c r="G779" s="54"/>
      <c r="H779" s="54"/>
      <c r="I779" s="54">
        <f>ROUND(SUM(H782:H797),2)</f>
        <v>234.85</v>
      </c>
      <c r="J779" s="420" t="str">
        <f>VLOOKUP(A779,PO!$A$8:$K$410,5,FALSE)</f>
        <v>m²</v>
      </c>
    </row>
    <row r="781" spans="1:10" x14ac:dyDescent="0.25">
      <c r="B781" s="302" t="s">
        <v>27</v>
      </c>
      <c r="D781" s="302" t="s">
        <v>6604</v>
      </c>
      <c r="E781" s="302" t="s">
        <v>6606</v>
      </c>
      <c r="F781" s="302" t="s">
        <v>6629</v>
      </c>
      <c r="G781" s="201"/>
      <c r="H781" s="234" t="s">
        <v>19</v>
      </c>
      <c r="I781" s="234" t="s">
        <v>20</v>
      </c>
    </row>
    <row r="782" spans="1:10" x14ac:dyDescent="0.25">
      <c r="B782" s="256" t="s">
        <v>6618</v>
      </c>
      <c r="D782" s="222" t="s">
        <v>6861</v>
      </c>
      <c r="E782" s="222" t="s">
        <v>6861</v>
      </c>
      <c r="F782" s="222">
        <v>106.4</v>
      </c>
      <c r="G782" s="201" t="s">
        <v>21</v>
      </c>
      <c r="H782" s="222">
        <f>F782</f>
        <v>106.4</v>
      </c>
      <c r="I782" s="223" t="str">
        <f>$J$779</f>
        <v>m²</v>
      </c>
    </row>
    <row r="783" spans="1:10" x14ac:dyDescent="0.25">
      <c r="B783" s="34" t="s">
        <v>6619</v>
      </c>
      <c r="D783" s="222">
        <v>3.45</v>
      </c>
      <c r="E783" s="222">
        <v>4.75</v>
      </c>
      <c r="F783" s="222">
        <f>ROUND(D783*E783,2)</f>
        <v>16.39</v>
      </c>
      <c r="G783" s="201" t="s">
        <v>21</v>
      </c>
      <c r="H783" s="222">
        <f t="shared" ref="H783:H797" si="66">F783</f>
        <v>16.39</v>
      </c>
      <c r="I783" s="223" t="str">
        <f t="shared" ref="I783:I797" si="67">$J$779</f>
        <v>m²</v>
      </c>
    </row>
    <row r="784" spans="1:10" x14ac:dyDescent="0.25">
      <c r="B784" s="34" t="s">
        <v>6585</v>
      </c>
      <c r="D784" s="222">
        <v>2.9</v>
      </c>
      <c r="E784" s="222">
        <v>3.75</v>
      </c>
      <c r="F784" s="222">
        <f t="shared" ref="F784:F797" si="68">ROUND(D784*E784,2)</f>
        <v>10.88</v>
      </c>
      <c r="G784" s="201" t="s">
        <v>21</v>
      </c>
      <c r="H784" s="222">
        <f t="shared" si="66"/>
        <v>10.88</v>
      </c>
      <c r="I784" s="223" t="str">
        <f t="shared" si="67"/>
        <v>m²</v>
      </c>
    </row>
    <row r="785" spans="1:10" x14ac:dyDescent="0.25">
      <c r="B785" s="34" t="s">
        <v>6586</v>
      </c>
      <c r="D785" s="222">
        <v>2.9</v>
      </c>
      <c r="E785" s="222">
        <v>3.75</v>
      </c>
      <c r="F785" s="222">
        <f t="shared" si="68"/>
        <v>10.88</v>
      </c>
      <c r="G785" s="201" t="s">
        <v>21</v>
      </c>
      <c r="H785" s="222">
        <f t="shared" si="66"/>
        <v>10.88</v>
      </c>
      <c r="I785" s="223" t="str">
        <f t="shared" si="67"/>
        <v>m²</v>
      </c>
    </row>
    <row r="786" spans="1:10" x14ac:dyDescent="0.25">
      <c r="B786" s="34" t="s">
        <v>6587</v>
      </c>
      <c r="D786" s="222">
        <v>2.9</v>
      </c>
      <c r="E786" s="222">
        <v>3.75</v>
      </c>
      <c r="F786" s="222">
        <f t="shared" si="68"/>
        <v>10.88</v>
      </c>
      <c r="G786" s="201" t="s">
        <v>21</v>
      </c>
      <c r="H786" s="222">
        <f t="shared" si="66"/>
        <v>10.88</v>
      </c>
      <c r="I786" s="223" t="str">
        <f t="shared" si="67"/>
        <v>m²</v>
      </c>
    </row>
    <row r="787" spans="1:10" x14ac:dyDescent="0.25">
      <c r="B787" s="34" t="s">
        <v>6588</v>
      </c>
      <c r="D787" s="222">
        <v>2.9</v>
      </c>
      <c r="E787" s="222">
        <v>3.75</v>
      </c>
      <c r="F787" s="222">
        <f t="shared" si="68"/>
        <v>10.88</v>
      </c>
      <c r="G787" s="201" t="s">
        <v>21</v>
      </c>
      <c r="H787" s="222">
        <f t="shared" si="66"/>
        <v>10.88</v>
      </c>
      <c r="I787" s="223" t="str">
        <f t="shared" si="67"/>
        <v>m²</v>
      </c>
    </row>
    <row r="788" spans="1:10" x14ac:dyDescent="0.25">
      <c r="B788" s="34" t="s">
        <v>6589</v>
      </c>
      <c r="D788" s="222">
        <v>2.9</v>
      </c>
      <c r="E788" s="222">
        <v>3.75</v>
      </c>
      <c r="F788" s="222">
        <f t="shared" si="68"/>
        <v>10.88</v>
      </c>
      <c r="G788" s="201" t="s">
        <v>21</v>
      </c>
      <c r="H788" s="222">
        <f t="shared" si="66"/>
        <v>10.88</v>
      </c>
      <c r="I788" s="223" t="str">
        <f t="shared" si="67"/>
        <v>m²</v>
      </c>
    </row>
    <row r="789" spans="1:10" x14ac:dyDescent="0.25">
      <c r="B789" s="34" t="s">
        <v>6621</v>
      </c>
      <c r="D789" s="222">
        <v>2.2999999999999998</v>
      </c>
      <c r="E789" s="222">
        <v>3.75</v>
      </c>
      <c r="F789" s="222">
        <f t="shared" si="68"/>
        <v>8.6300000000000008</v>
      </c>
      <c r="G789" s="201" t="s">
        <v>21</v>
      </c>
      <c r="H789" s="222">
        <f t="shared" si="66"/>
        <v>8.6300000000000008</v>
      </c>
      <c r="I789" s="223" t="str">
        <f t="shared" si="67"/>
        <v>m²</v>
      </c>
    </row>
    <row r="790" spans="1:10" x14ac:dyDescent="0.25">
      <c r="B790" s="34" t="s">
        <v>6623</v>
      </c>
      <c r="D790" s="222">
        <v>2.75</v>
      </c>
      <c r="E790" s="222">
        <v>4</v>
      </c>
      <c r="F790" s="222">
        <f t="shared" si="68"/>
        <v>11</v>
      </c>
      <c r="G790" s="201" t="s">
        <v>21</v>
      </c>
      <c r="H790" s="222">
        <f t="shared" si="66"/>
        <v>11</v>
      </c>
      <c r="I790" s="223" t="str">
        <f t="shared" si="67"/>
        <v>m²</v>
      </c>
    </row>
    <row r="791" spans="1:10" x14ac:dyDescent="0.25">
      <c r="B791" s="34" t="s">
        <v>6620</v>
      </c>
      <c r="D791" s="222">
        <v>2.9</v>
      </c>
      <c r="E791" s="222">
        <v>3.75</v>
      </c>
      <c r="F791" s="222">
        <f t="shared" si="68"/>
        <v>10.88</v>
      </c>
      <c r="G791" s="201" t="s">
        <v>21</v>
      </c>
      <c r="H791" s="222">
        <f t="shared" si="66"/>
        <v>10.88</v>
      </c>
      <c r="I791" s="223" t="str">
        <f t="shared" si="67"/>
        <v>m²</v>
      </c>
    </row>
    <row r="792" spans="1:10" x14ac:dyDescent="0.25">
      <c r="B792" s="34" t="s">
        <v>6583</v>
      </c>
      <c r="D792" s="222">
        <v>2.04</v>
      </c>
      <c r="E792" s="222">
        <v>2.9</v>
      </c>
      <c r="F792" s="222">
        <f t="shared" si="68"/>
        <v>5.92</v>
      </c>
      <c r="G792" s="201" t="s">
        <v>21</v>
      </c>
      <c r="H792" s="222">
        <f t="shared" si="66"/>
        <v>5.92</v>
      </c>
      <c r="I792" s="223" t="str">
        <f t="shared" si="67"/>
        <v>m²</v>
      </c>
    </row>
    <row r="793" spans="1:10" x14ac:dyDescent="0.25">
      <c r="B793" s="34" t="s">
        <v>6584</v>
      </c>
      <c r="D793" s="222">
        <v>1.8</v>
      </c>
      <c r="E793" s="222">
        <v>4.9000000000000004</v>
      </c>
      <c r="F793" s="222">
        <f t="shared" si="68"/>
        <v>8.82</v>
      </c>
      <c r="G793" s="201" t="s">
        <v>21</v>
      </c>
      <c r="H793" s="222">
        <f t="shared" si="66"/>
        <v>8.82</v>
      </c>
      <c r="I793" s="223" t="str">
        <f t="shared" si="67"/>
        <v>m²</v>
      </c>
    </row>
    <row r="794" spans="1:10" x14ac:dyDescent="0.25">
      <c r="B794" s="34" t="s">
        <v>6624</v>
      </c>
      <c r="D794" s="222">
        <v>1.6</v>
      </c>
      <c r="E794" s="222">
        <v>1.8</v>
      </c>
      <c r="F794" s="222">
        <f t="shared" si="68"/>
        <v>2.88</v>
      </c>
      <c r="G794" s="201" t="s">
        <v>21</v>
      </c>
      <c r="H794" s="222">
        <f t="shared" si="66"/>
        <v>2.88</v>
      </c>
      <c r="I794" s="223" t="str">
        <f t="shared" si="67"/>
        <v>m²</v>
      </c>
    </row>
    <row r="795" spans="1:10" x14ac:dyDescent="0.25">
      <c r="B795" s="34" t="s">
        <v>6625</v>
      </c>
      <c r="D795" s="222">
        <v>1.6</v>
      </c>
      <c r="E795" s="222">
        <v>1.8</v>
      </c>
      <c r="F795" s="222">
        <f t="shared" si="68"/>
        <v>2.88</v>
      </c>
      <c r="G795" s="201" t="s">
        <v>21</v>
      </c>
      <c r="H795" s="222">
        <f t="shared" si="66"/>
        <v>2.88</v>
      </c>
      <c r="I795" s="223" t="str">
        <f t="shared" si="67"/>
        <v>m²</v>
      </c>
    </row>
    <row r="796" spans="1:10" x14ac:dyDescent="0.25">
      <c r="B796" s="265" t="s">
        <v>6622</v>
      </c>
      <c r="D796" s="222">
        <v>1.4</v>
      </c>
      <c r="E796" s="222">
        <v>1.8</v>
      </c>
      <c r="F796" s="222">
        <f t="shared" si="68"/>
        <v>2.52</v>
      </c>
      <c r="G796" s="201" t="s">
        <v>21</v>
      </c>
      <c r="H796" s="222">
        <f t="shared" si="66"/>
        <v>2.52</v>
      </c>
      <c r="I796" s="223" t="str">
        <f t="shared" si="67"/>
        <v>m²</v>
      </c>
    </row>
    <row r="797" spans="1:10" x14ac:dyDescent="0.25">
      <c r="B797" s="34" t="s">
        <v>6593</v>
      </c>
      <c r="D797" s="222">
        <v>1.5</v>
      </c>
      <c r="E797" s="222">
        <v>2.75</v>
      </c>
      <c r="F797" s="222">
        <f t="shared" si="68"/>
        <v>4.13</v>
      </c>
      <c r="G797" s="201" t="s">
        <v>21</v>
      </c>
      <c r="H797" s="222">
        <f t="shared" si="66"/>
        <v>4.13</v>
      </c>
      <c r="I797" s="223" t="str">
        <f t="shared" si="67"/>
        <v>m²</v>
      </c>
    </row>
    <row r="798" spans="1:10" ht="15.75" thickBot="1" x14ac:dyDescent="0.3"/>
    <row r="799" spans="1:10" s="39" customFormat="1" ht="15.75" thickBot="1" x14ac:dyDescent="0.3">
      <c r="A799" s="580" t="str">
        <f>PO!A141</f>
        <v>8.4.2</v>
      </c>
      <c r="B799" s="70" t="str">
        <f>VLOOKUP(A799,PO!$A$8:$K$410,4,FALSE)</f>
        <v xml:space="preserve">Acabamentos para forro (roda-forro em perfil plástico). </v>
      </c>
      <c r="C799" s="51"/>
      <c r="D799" s="52"/>
      <c r="E799" s="51"/>
      <c r="F799" s="53"/>
      <c r="G799" s="54"/>
      <c r="H799" s="54"/>
      <c r="I799" s="54">
        <f>SUM(H802:H817)</f>
        <v>219.06000000000003</v>
      </c>
      <c r="J799" s="420" t="str">
        <f>VLOOKUP(A799,PO!$A$8:$K$410,5,FALSE)</f>
        <v>m</v>
      </c>
    </row>
    <row r="801" spans="2:9" x14ac:dyDescent="0.25">
      <c r="B801" s="302" t="s">
        <v>27</v>
      </c>
      <c r="D801" s="302" t="s">
        <v>6604</v>
      </c>
      <c r="E801" s="302" t="s">
        <v>6606</v>
      </c>
      <c r="F801" s="302" t="s">
        <v>6631</v>
      </c>
      <c r="G801" s="201"/>
      <c r="H801" s="234" t="s">
        <v>19</v>
      </c>
      <c r="I801" s="234" t="s">
        <v>20</v>
      </c>
    </row>
    <row r="802" spans="2:9" x14ac:dyDescent="0.25">
      <c r="B802" s="256" t="s">
        <v>6618</v>
      </c>
      <c r="D802" s="222" t="s">
        <v>6861</v>
      </c>
      <c r="E802" s="222" t="s">
        <v>6861</v>
      </c>
      <c r="F802" s="222">
        <v>45.48</v>
      </c>
      <c r="G802" s="201" t="s">
        <v>21</v>
      </c>
      <c r="H802" s="222">
        <f>F802</f>
        <v>45.48</v>
      </c>
      <c r="I802" s="223" t="str">
        <f>$J$799</f>
        <v>m</v>
      </c>
    </row>
    <row r="803" spans="2:9" x14ac:dyDescent="0.25">
      <c r="B803" s="34" t="s">
        <v>6619</v>
      </c>
      <c r="D803" s="222">
        <v>3.45</v>
      </c>
      <c r="E803" s="222">
        <v>4.75</v>
      </c>
      <c r="F803" s="222">
        <f>(D803+E803)*2</f>
        <v>16.399999999999999</v>
      </c>
      <c r="G803" s="201" t="s">
        <v>21</v>
      </c>
      <c r="H803" s="222">
        <f t="shared" ref="H803:H817" si="69">F803</f>
        <v>16.399999999999999</v>
      </c>
      <c r="I803" s="223" t="str">
        <f t="shared" ref="I803:I817" si="70">$J$799</f>
        <v>m</v>
      </c>
    </row>
    <row r="804" spans="2:9" x14ac:dyDescent="0.25">
      <c r="B804" s="34" t="s">
        <v>6585</v>
      </c>
      <c r="D804" s="222">
        <v>2.9</v>
      </c>
      <c r="E804" s="222">
        <v>3.75</v>
      </c>
      <c r="F804" s="222">
        <f t="shared" ref="F804:F817" si="71">(D804+E804)*2</f>
        <v>13.3</v>
      </c>
      <c r="G804" s="201" t="s">
        <v>21</v>
      </c>
      <c r="H804" s="222">
        <f t="shared" si="69"/>
        <v>13.3</v>
      </c>
      <c r="I804" s="223" t="str">
        <f t="shared" si="70"/>
        <v>m</v>
      </c>
    </row>
    <row r="805" spans="2:9" x14ac:dyDescent="0.25">
      <c r="B805" s="34" t="s">
        <v>6586</v>
      </c>
      <c r="D805" s="222">
        <v>2.9</v>
      </c>
      <c r="E805" s="222">
        <v>3.75</v>
      </c>
      <c r="F805" s="222">
        <f t="shared" si="71"/>
        <v>13.3</v>
      </c>
      <c r="G805" s="201" t="s">
        <v>21</v>
      </c>
      <c r="H805" s="222">
        <f t="shared" si="69"/>
        <v>13.3</v>
      </c>
      <c r="I805" s="223" t="str">
        <f t="shared" si="70"/>
        <v>m</v>
      </c>
    </row>
    <row r="806" spans="2:9" x14ac:dyDescent="0.25">
      <c r="B806" s="34" t="s">
        <v>6587</v>
      </c>
      <c r="D806" s="222">
        <v>2.9</v>
      </c>
      <c r="E806" s="222">
        <v>3.75</v>
      </c>
      <c r="F806" s="222">
        <f t="shared" si="71"/>
        <v>13.3</v>
      </c>
      <c r="G806" s="201" t="s">
        <v>21</v>
      </c>
      <c r="H806" s="222">
        <f t="shared" si="69"/>
        <v>13.3</v>
      </c>
      <c r="I806" s="223" t="str">
        <f t="shared" si="70"/>
        <v>m</v>
      </c>
    </row>
    <row r="807" spans="2:9" x14ac:dyDescent="0.25">
      <c r="B807" s="34" t="s">
        <v>6588</v>
      </c>
      <c r="D807" s="222">
        <v>2.9</v>
      </c>
      <c r="E807" s="222">
        <v>3.75</v>
      </c>
      <c r="F807" s="222">
        <f t="shared" si="71"/>
        <v>13.3</v>
      </c>
      <c r="G807" s="201" t="s">
        <v>21</v>
      </c>
      <c r="H807" s="222">
        <f t="shared" si="69"/>
        <v>13.3</v>
      </c>
      <c r="I807" s="223" t="str">
        <f t="shared" si="70"/>
        <v>m</v>
      </c>
    </row>
    <row r="808" spans="2:9" x14ac:dyDescent="0.25">
      <c r="B808" s="34" t="s">
        <v>6589</v>
      </c>
      <c r="D808" s="222">
        <v>2.9</v>
      </c>
      <c r="E808" s="222">
        <v>3.75</v>
      </c>
      <c r="F808" s="222">
        <f t="shared" si="71"/>
        <v>13.3</v>
      </c>
      <c r="G808" s="201" t="s">
        <v>21</v>
      </c>
      <c r="H808" s="222">
        <f t="shared" si="69"/>
        <v>13.3</v>
      </c>
      <c r="I808" s="223" t="str">
        <f t="shared" si="70"/>
        <v>m</v>
      </c>
    </row>
    <row r="809" spans="2:9" x14ac:dyDescent="0.25">
      <c r="B809" s="34" t="s">
        <v>6621</v>
      </c>
      <c r="D809" s="222">
        <v>2.2999999999999998</v>
      </c>
      <c r="E809" s="222">
        <v>3.75</v>
      </c>
      <c r="F809" s="222">
        <f t="shared" si="71"/>
        <v>12.1</v>
      </c>
      <c r="G809" s="201" t="s">
        <v>21</v>
      </c>
      <c r="H809" s="222">
        <f t="shared" si="69"/>
        <v>12.1</v>
      </c>
      <c r="I809" s="223" t="str">
        <f t="shared" si="70"/>
        <v>m</v>
      </c>
    </row>
    <row r="810" spans="2:9" x14ac:dyDescent="0.25">
      <c r="B810" s="34" t="s">
        <v>6623</v>
      </c>
      <c r="D810" s="222">
        <v>2.75</v>
      </c>
      <c r="E810" s="222">
        <v>4</v>
      </c>
      <c r="F810" s="222">
        <f t="shared" si="71"/>
        <v>13.5</v>
      </c>
      <c r="G810" s="201" t="s">
        <v>21</v>
      </c>
      <c r="H810" s="222">
        <f t="shared" si="69"/>
        <v>13.5</v>
      </c>
      <c r="I810" s="223" t="str">
        <f t="shared" si="70"/>
        <v>m</v>
      </c>
    </row>
    <row r="811" spans="2:9" x14ac:dyDescent="0.25">
      <c r="B811" s="34" t="s">
        <v>6620</v>
      </c>
      <c r="D811" s="222">
        <v>2.9</v>
      </c>
      <c r="E811" s="222">
        <v>3.75</v>
      </c>
      <c r="F811" s="222">
        <f t="shared" si="71"/>
        <v>13.3</v>
      </c>
      <c r="G811" s="201" t="s">
        <v>21</v>
      </c>
      <c r="H811" s="222">
        <f t="shared" si="69"/>
        <v>13.3</v>
      </c>
      <c r="I811" s="223" t="str">
        <f t="shared" si="70"/>
        <v>m</v>
      </c>
    </row>
    <row r="812" spans="2:9" x14ac:dyDescent="0.25">
      <c r="B812" s="34" t="s">
        <v>6583</v>
      </c>
      <c r="D812" s="222">
        <v>2.04</v>
      </c>
      <c r="E812" s="222">
        <v>2.9</v>
      </c>
      <c r="F812" s="222">
        <f t="shared" si="71"/>
        <v>9.879999999999999</v>
      </c>
      <c r="G812" s="201" t="s">
        <v>21</v>
      </c>
      <c r="H812" s="222">
        <f t="shared" si="69"/>
        <v>9.879999999999999</v>
      </c>
      <c r="I812" s="223" t="str">
        <f t="shared" si="70"/>
        <v>m</v>
      </c>
    </row>
    <row r="813" spans="2:9" x14ac:dyDescent="0.25">
      <c r="B813" s="34" t="s">
        <v>6584</v>
      </c>
      <c r="D813" s="222">
        <v>1.8</v>
      </c>
      <c r="E813" s="222">
        <v>4.9000000000000004</v>
      </c>
      <c r="F813" s="222">
        <f t="shared" si="71"/>
        <v>13.4</v>
      </c>
      <c r="G813" s="201" t="s">
        <v>21</v>
      </c>
      <c r="H813" s="222">
        <f t="shared" si="69"/>
        <v>13.4</v>
      </c>
      <c r="I813" s="223" t="str">
        <f t="shared" si="70"/>
        <v>m</v>
      </c>
    </row>
    <row r="814" spans="2:9" x14ac:dyDescent="0.25">
      <c r="B814" s="34" t="s">
        <v>6624</v>
      </c>
      <c r="D814" s="222">
        <v>1.6</v>
      </c>
      <c r="E814" s="222">
        <v>1.8</v>
      </c>
      <c r="F814" s="222">
        <f t="shared" si="71"/>
        <v>6.8000000000000007</v>
      </c>
      <c r="G814" s="201" t="s">
        <v>21</v>
      </c>
      <c r="H814" s="222">
        <f t="shared" si="69"/>
        <v>6.8000000000000007</v>
      </c>
      <c r="I814" s="223" t="str">
        <f t="shared" si="70"/>
        <v>m</v>
      </c>
    </row>
    <row r="815" spans="2:9" x14ac:dyDescent="0.25">
      <c r="B815" s="34" t="s">
        <v>6625</v>
      </c>
      <c r="D815" s="222">
        <v>1.6</v>
      </c>
      <c r="E815" s="222">
        <v>1.8</v>
      </c>
      <c r="F815" s="222">
        <f t="shared" si="71"/>
        <v>6.8000000000000007</v>
      </c>
      <c r="G815" s="201" t="s">
        <v>21</v>
      </c>
      <c r="H815" s="222">
        <f t="shared" si="69"/>
        <v>6.8000000000000007</v>
      </c>
      <c r="I815" s="223" t="str">
        <f t="shared" si="70"/>
        <v>m</v>
      </c>
    </row>
    <row r="816" spans="2:9" x14ac:dyDescent="0.25">
      <c r="B816" s="265" t="s">
        <v>6622</v>
      </c>
      <c r="D816" s="222">
        <v>1.4</v>
      </c>
      <c r="E816" s="222">
        <v>1.8</v>
      </c>
      <c r="F816" s="222">
        <f t="shared" si="71"/>
        <v>6.4</v>
      </c>
      <c r="G816" s="201" t="s">
        <v>21</v>
      </c>
      <c r="H816" s="222">
        <f t="shared" si="69"/>
        <v>6.4</v>
      </c>
      <c r="I816" s="223" t="str">
        <f t="shared" si="70"/>
        <v>m</v>
      </c>
    </row>
    <row r="817" spans="1:10" x14ac:dyDescent="0.25">
      <c r="B817" s="34" t="s">
        <v>6593</v>
      </c>
      <c r="D817" s="222">
        <v>1.5</v>
      </c>
      <c r="E817" s="222">
        <v>2.75</v>
      </c>
      <c r="F817" s="222">
        <f t="shared" si="71"/>
        <v>8.5</v>
      </c>
      <c r="G817" s="201" t="s">
        <v>21</v>
      </c>
      <c r="H817" s="222">
        <f t="shared" si="69"/>
        <v>8.5</v>
      </c>
      <c r="I817" s="223" t="str">
        <f t="shared" si="70"/>
        <v>m</v>
      </c>
    </row>
    <row r="818" spans="1:10" ht="15.75" thickBot="1" x14ac:dyDescent="0.3">
      <c r="B818" s="201"/>
      <c r="D818" s="222"/>
      <c r="E818" s="222"/>
      <c r="F818" s="222"/>
      <c r="G818" s="201"/>
      <c r="H818" s="222"/>
      <c r="I818" s="223"/>
    </row>
    <row r="819" spans="1:10" ht="15.75" thickBot="1" x14ac:dyDescent="0.3">
      <c r="A819" s="35" t="str">
        <f>PO!A143</f>
        <v>9.0</v>
      </c>
      <c r="B819" s="36" t="str">
        <f>VLOOKUP(A819,PO!$A$8:$K$410,4,FALSE)</f>
        <v>PISO</v>
      </c>
      <c r="C819" s="37"/>
      <c r="D819" s="36"/>
      <c r="E819" s="37"/>
      <c r="F819" s="271"/>
      <c r="G819" s="37"/>
      <c r="H819" s="37"/>
      <c r="I819" s="37"/>
      <c r="J819" s="38"/>
    </row>
    <row r="820" spans="1:10" ht="15.75" thickBot="1" x14ac:dyDescent="0.3"/>
    <row r="821" spans="1:10" ht="15.75" thickBot="1" x14ac:dyDescent="0.3">
      <c r="A821" s="40" t="str">
        <f>PO!A144</f>
        <v>9.1</v>
      </c>
      <c r="B821" s="41" t="str">
        <f>VLOOKUP(A821,PO!$A$8:$K$410,4,FALSE)</f>
        <v>REGULARIZAÇÃO</v>
      </c>
      <c r="C821" s="42"/>
      <c r="D821" s="42"/>
      <c r="E821" s="42"/>
      <c r="F821" s="272"/>
      <c r="G821" s="42"/>
      <c r="H821" s="42"/>
      <c r="I821" s="42"/>
      <c r="J821" s="43"/>
    </row>
    <row r="822" spans="1:10" ht="15.75" thickBot="1" x14ac:dyDescent="0.3">
      <c r="A822" s="44"/>
      <c r="B822" s="45"/>
      <c r="C822" s="45"/>
      <c r="D822" s="46"/>
      <c r="E822" s="45"/>
      <c r="F822" s="47"/>
      <c r="G822" s="48"/>
      <c r="H822" s="48"/>
      <c r="I822" s="48"/>
      <c r="J822" s="49"/>
    </row>
    <row r="823" spans="1:10" s="39" customFormat="1" ht="15.75" thickBot="1" x14ac:dyDescent="0.3">
      <c r="A823" s="580" t="str">
        <f>PO!A145</f>
        <v>9.1.1</v>
      </c>
      <c r="B823" s="70" t="str">
        <f>VLOOKUP(A823,PO!$A$8:$K$410,4,FALSE)</f>
        <v>Lastro de concreto não estrutural impermeabilizado espessura 6 cm</v>
      </c>
      <c r="C823" s="51"/>
      <c r="D823" s="52"/>
      <c r="E823" s="51"/>
      <c r="F823" s="53"/>
      <c r="G823" s="54"/>
      <c r="H823" s="54"/>
      <c r="I823" s="54">
        <f>SUM(H826:H834)</f>
        <v>14.639999999999999</v>
      </c>
      <c r="J823" s="420" t="str">
        <f>VLOOKUP(A823,PO!$A$8:$K$410,5,FALSE)</f>
        <v>m³</v>
      </c>
    </row>
    <row r="825" spans="1:10" x14ac:dyDescent="0.25">
      <c r="B825" s="163" t="s">
        <v>27</v>
      </c>
      <c r="C825" s="473" t="s">
        <v>6764</v>
      </c>
      <c r="D825" s="163" t="s">
        <v>6604</v>
      </c>
      <c r="E825" s="163" t="s">
        <v>6606</v>
      </c>
      <c r="F825" s="163" t="s">
        <v>6629</v>
      </c>
      <c r="H825" s="234" t="s">
        <v>19</v>
      </c>
      <c r="I825" s="234" t="s">
        <v>20</v>
      </c>
    </row>
    <row r="826" spans="1:10" x14ac:dyDescent="0.25">
      <c r="B826" s="256" t="s">
        <v>6602</v>
      </c>
      <c r="C826" s="201">
        <v>0.06</v>
      </c>
      <c r="D826" s="222" t="s">
        <v>6861</v>
      </c>
      <c r="E826" s="222" t="s">
        <v>6861</v>
      </c>
      <c r="F826" s="222">
        <v>230.96</v>
      </c>
      <c r="G826" s="201" t="s">
        <v>21</v>
      </c>
      <c r="H826" s="222">
        <f>ROUND(F826*C826,2)</f>
        <v>13.86</v>
      </c>
      <c r="I826" s="223" t="str">
        <f>$J$823</f>
        <v>m³</v>
      </c>
    </row>
    <row r="827" spans="1:10" x14ac:dyDescent="0.25">
      <c r="B827" s="34" t="s">
        <v>6624</v>
      </c>
      <c r="C827" s="201">
        <v>0.06</v>
      </c>
      <c r="D827" s="222">
        <v>1.6</v>
      </c>
      <c r="E827" s="222">
        <v>1.8</v>
      </c>
      <c r="F827" s="222">
        <f>ROUND(D827*E827,2)</f>
        <v>2.88</v>
      </c>
      <c r="G827" s="201" t="s">
        <v>21</v>
      </c>
      <c r="H827" s="222">
        <f t="shared" ref="H827:H834" si="72">ROUND(F827*C827,2)</f>
        <v>0.17</v>
      </c>
      <c r="I827" s="223" t="str">
        <f t="shared" ref="I827:I834" si="73">$J$823</f>
        <v>m³</v>
      </c>
    </row>
    <row r="828" spans="1:10" x14ac:dyDescent="0.25">
      <c r="B828" s="34" t="s">
        <v>6625</v>
      </c>
      <c r="C828" s="201">
        <v>0.06</v>
      </c>
      <c r="D828" s="222">
        <v>1.6</v>
      </c>
      <c r="E828" s="222">
        <v>1.8</v>
      </c>
      <c r="F828" s="222">
        <f t="shared" ref="F828:F834" si="74">ROUND(D828*E828,2)</f>
        <v>2.88</v>
      </c>
      <c r="G828" s="201" t="s">
        <v>21</v>
      </c>
      <c r="H828" s="222">
        <f t="shared" si="72"/>
        <v>0.17</v>
      </c>
      <c r="I828" s="223" t="str">
        <f t="shared" si="73"/>
        <v>m³</v>
      </c>
    </row>
    <row r="829" spans="1:10" x14ac:dyDescent="0.25">
      <c r="B829" s="265" t="s">
        <v>6622</v>
      </c>
      <c r="C829" s="201">
        <v>0.06</v>
      </c>
      <c r="D829" s="222">
        <v>1.4</v>
      </c>
      <c r="E829" s="222">
        <v>1.8</v>
      </c>
      <c r="F829" s="222">
        <f t="shared" si="74"/>
        <v>2.52</v>
      </c>
      <c r="G829" s="201" t="s">
        <v>21</v>
      </c>
      <c r="H829" s="222">
        <f t="shared" si="72"/>
        <v>0.15</v>
      </c>
      <c r="I829" s="223" t="str">
        <f t="shared" si="73"/>
        <v>m³</v>
      </c>
    </row>
    <row r="830" spans="1:10" x14ac:dyDescent="0.25">
      <c r="B830" s="34" t="s">
        <v>6593</v>
      </c>
      <c r="C830" s="201">
        <v>0.06</v>
      </c>
      <c r="D830" s="222">
        <v>1.5</v>
      </c>
      <c r="E830" s="222">
        <v>2.75</v>
      </c>
      <c r="F830" s="222">
        <f t="shared" si="74"/>
        <v>4.13</v>
      </c>
      <c r="G830" s="201" t="s">
        <v>21</v>
      </c>
      <c r="H830" s="222">
        <f t="shared" si="72"/>
        <v>0.25</v>
      </c>
      <c r="I830" s="223" t="str">
        <f t="shared" si="73"/>
        <v>m³</v>
      </c>
    </row>
    <row r="831" spans="1:10" x14ac:dyDescent="0.25">
      <c r="B831" s="34" t="s">
        <v>6845</v>
      </c>
      <c r="C831" s="201">
        <v>0.06</v>
      </c>
      <c r="D831" s="201">
        <v>0.15</v>
      </c>
      <c r="E831" s="222">
        <v>0.8</v>
      </c>
      <c r="F831" s="222">
        <f t="shared" si="74"/>
        <v>0.12</v>
      </c>
      <c r="G831" s="201" t="s">
        <v>21</v>
      </c>
      <c r="H831" s="222">
        <f t="shared" si="72"/>
        <v>0.01</v>
      </c>
      <c r="I831" s="223" t="str">
        <f t="shared" si="73"/>
        <v>m³</v>
      </c>
    </row>
    <row r="832" spans="1:10" x14ac:dyDescent="0.25">
      <c r="B832" s="34" t="s">
        <v>6846</v>
      </c>
      <c r="C832" s="201">
        <v>0.06</v>
      </c>
      <c r="D832" s="201">
        <v>0.15</v>
      </c>
      <c r="E832" s="222">
        <v>1</v>
      </c>
      <c r="F832" s="222">
        <f t="shared" si="74"/>
        <v>0.15</v>
      </c>
      <c r="G832" s="201" t="s">
        <v>21</v>
      </c>
      <c r="H832" s="222">
        <f t="shared" si="72"/>
        <v>0.01</v>
      </c>
      <c r="I832" s="223" t="str">
        <f t="shared" si="73"/>
        <v>m³</v>
      </c>
    </row>
    <row r="833" spans="1:10" x14ac:dyDescent="0.25">
      <c r="B833" s="34" t="s">
        <v>6847</v>
      </c>
      <c r="C833" s="201">
        <v>0.06</v>
      </c>
      <c r="D833" s="201">
        <v>0.15</v>
      </c>
      <c r="E833" s="222">
        <v>1</v>
      </c>
      <c r="F833" s="222">
        <f t="shared" si="74"/>
        <v>0.15</v>
      </c>
      <c r="G833" s="201" t="s">
        <v>21</v>
      </c>
      <c r="H833" s="222">
        <f t="shared" si="72"/>
        <v>0.01</v>
      </c>
      <c r="I833" s="223" t="str">
        <f t="shared" si="73"/>
        <v>m³</v>
      </c>
    </row>
    <row r="834" spans="1:10" x14ac:dyDescent="0.25">
      <c r="B834" s="34" t="s">
        <v>6848</v>
      </c>
      <c r="C834" s="201">
        <v>0.06</v>
      </c>
      <c r="D834" s="201">
        <v>0.15</v>
      </c>
      <c r="E834" s="222">
        <v>0.8</v>
      </c>
      <c r="F834" s="222">
        <f t="shared" si="74"/>
        <v>0.12</v>
      </c>
      <c r="G834" s="201" t="s">
        <v>21</v>
      </c>
      <c r="H834" s="222">
        <f t="shared" si="72"/>
        <v>0.01</v>
      </c>
      <c r="I834" s="223" t="str">
        <f t="shared" si="73"/>
        <v>m³</v>
      </c>
    </row>
    <row r="835" spans="1:10" ht="15.75" thickBot="1" x14ac:dyDescent="0.3">
      <c r="D835" s="201"/>
      <c r="E835" s="201"/>
    </row>
    <row r="836" spans="1:10" s="39" customFormat="1" ht="15.75" thickBot="1" x14ac:dyDescent="0.3">
      <c r="A836" s="580" t="str">
        <f>PO!A146</f>
        <v>9.1.2</v>
      </c>
      <c r="B836" s="70" t="str">
        <f>VLOOKUP(A836,PO!$A$8:$K$410,4,FALSE)</f>
        <v>Contrapiso em Argamassa Traço 1:4 (Cimento e Areia), Preparo Mecânico com Betoneira 400 L, Aplicado em äreas molhas, incluso impermeabilizante, espessura 3 cm</v>
      </c>
      <c r="C836" s="51"/>
      <c r="D836" s="52"/>
      <c r="E836" s="51"/>
      <c r="F836" s="53"/>
      <c r="G836" s="54"/>
      <c r="H836" s="54"/>
      <c r="I836" s="54">
        <f>SUM(H839:H847)</f>
        <v>243.91</v>
      </c>
      <c r="J836" s="420" t="str">
        <f>VLOOKUP(A836,PO!$A$8:$K$410,5,FALSE)</f>
        <v>m²</v>
      </c>
    </row>
    <row r="838" spans="1:10" x14ac:dyDescent="0.25">
      <c r="B838" s="334" t="s">
        <v>27</v>
      </c>
      <c r="D838" s="489" t="s">
        <v>6629</v>
      </c>
      <c r="E838" s="334" t="s">
        <v>6604</v>
      </c>
      <c r="F838" s="334" t="s">
        <v>6606</v>
      </c>
      <c r="H838" s="335" t="s">
        <v>19</v>
      </c>
      <c r="I838" s="335" t="s">
        <v>20</v>
      </c>
    </row>
    <row r="839" spans="1:10" x14ac:dyDescent="0.25">
      <c r="B839" s="34" t="s">
        <v>6624</v>
      </c>
      <c r="E839" s="222">
        <v>1.6</v>
      </c>
      <c r="F839" s="222">
        <v>1.8</v>
      </c>
      <c r="G839" s="201" t="s">
        <v>21</v>
      </c>
      <c r="H839" s="222">
        <f>ROUND(E839*F839,2)</f>
        <v>2.88</v>
      </c>
      <c r="I839" s="223" t="str">
        <f>$J$836</f>
        <v>m²</v>
      </c>
    </row>
    <row r="840" spans="1:10" x14ac:dyDescent="0.25">
      <c r="B840" s="34" t="s">
        <v>6625</v>
      </c>
      <c r="E840" s="222">
        <v>1.6</v>
      </c>
      <c r="F840" s="222">
        <v>1.8</v>
      </c>
      <c r="G840" s="201" t="s">
        <v>21</v>
      </c>
      <c r="H840" s="222">
        <f t="shared" ref="H840:H846" si="75">ROUND(E840*F840,2)</f>
        <v>2.88</v>
      </c>
      <c r="I840" s="223" t="str">
        <f t="shared" ref="I840:I846" si="76">$J$836</f>
        <v>m²</v>
      </c>
    </row>
    <row r="841" spans="1:10" x14ac:dyDescent="0.25">
      <c r="B841" s="265" t="s">
        <v>6622</v>
      </c>
      <c r="E841" s="222">
        <v>1.4</v>
      </c>
      <c r="F841" s="222">
        <v>1.8</v>
      </c>
      <c r="G841" s="201" t="s">
        <v>21</v>
      </c>
      <c r="H841" s="222">
        <f t="shared" si="75"/>
        <v>2.52</v>
      </c>
      <c r="I841" s="223" t="str">
        <f t="shared" si="76"/>
        <v>m²</v>
      </c>
    </row>
    <row r="842" spans="1:10" x14ac:dyDescent="0.25">
      <c r="B842" s="34" t="s">
        <v>6593</v>
      </c>
      <c r="E842" s="222">
        <v>1.5</v>
      </c>
      <c r="F842" s="222">
        <v>2.75</v>
      </c>
      <c r="G842" s="201" t="s">
        <v>21</v>
      </c>
      <c r="H842" s="222">
        <f t="shared" si="75"/>
        <v>4.13</v>
      </c>
      <c r="I842" s="223" t="str">
        <f t="shared" si="76"/>
        <v>m²</v>
      </c>
    </row>
    <row r="843" spans="1:10" x14ac:dyDescent="0.25">
      <c r="B843" s="34" t="s">
        <v>6846</v>
      </c>
      <c r="E843" s="201">
        <v>0.15</v>
      </c>
      <c r="F843" s="222">
        <v>1</v>
      </c>
      <c r="G843" s="201" t="s">
        <v>21</v>
      </c>
      <c r="H843" s="222">
        <f t="shared" si="75"/>
        <v>0.15</v>
      </c>
      <c r="I843" s="223" t="str">
        <f t="shared" si="76"/>
        <v>m²</v>
      </c>
    </row>
    <row r="844" spans="1:10" x14ac:dyDescent="0.25">
      <c r="B844" s="34" t="s">
        <v>6847</v>
      </c>
      <c r="E844" s="201">
        <v>0.15</v>
      </c>
      <c r="F844" s="222">
        <v>1</v>
      </c>
      <c r="G844" s="201" t="s">
        <v>21</v>
      </c>
      <c r="H844" s="222">
        <f t="shared" si="75"/>
        <v>0.15</v>
      </c>
      <c r="I844" s="223" t="str">
        <f t="shared" si="76"/>
        <v>m²</v>
      </c>
    </row>
    <row r="845" spans="1:10" x14ac:dyDescent="0.25">
      <c r="B845" s="34" t="s">
        <v>6848</v>
      </c>
      <c r="E845" s="201">
        <v>0.15</v>
      </c>
      <c r="F845" s="222">
        <v>0.8</v>
      </c>
      <c r="G845" s="201" t="s">
        <v>21</v>
      </c>
      <c r="H845" s="222">
        <f t="shared" si="75"/>
        <v>0.12</v>
      </c>
      <c r="I845" s="223" t="str">
        <f t="shared" si="76"/>
        <v>m²</v>
      </c>
    </row>
    <row r="846" spans="1:10" x14ac:dyDescent="0.25">
      <c r="B846" s="34" t="s">
        <v>6845</v>
      </c>
      <c r="E846" s="201">
        <v>0.15</v>
      </c>
      <c r="F846" s="222">
        <v>0.8</v>
      </c>
      <c r="G846" s="201" t="s">
        <v>21</v>
      </c>
      <c r="H846" s="222">
        <f t="shared" si="75"/>
        <v>0.12</v>
      </c>
      <c r="I846" s="223" t="str">
        <f t="shared" si="76"/>
        <v>m²</v>
      </c>
    </row>
    <row r="847" spans="1:10" x14ac:dyDescent="0.25">
      <c r="B847" s="256" t="s">
        <v>6602</v>
      </c>
      <c r="D847" s="222">
        <v>230.96</v>
      </c>
      <c r="E847" s="222"/>
      <c r="F847" s="222"/>
      <c r="G847" s="201" t="s">
        <v>21</v>
      </c>
      <c r="H847" s="222">
        <f>D847</f>
        <v>230.96</v>
      </c>
      <c r="I847" s="223" t="str">
        <f>J836</f>
        <v>m²</v>
      </c>
    </row>
    <row r="848" spans="1:10" ht="15.75" thickBot="1" x14ac:dyDescent="0.3">
      <c r="D848" s="222"/>
      <c r="E848" s="222"/>
      <c r="F848" s="222"/>
      <c r="G848" s="201"/>
      <c r="H848" s="222"/>
      <c r="I848" s="223"/>
    </row>
    <row r="849" spans="1:10" ht="15.75" thickBot="1" x14ac:dyDescent="0.3">
      <c r="A849" s="40" t="str">
        <f>PO!A148</f>
        <v>9.2</v>
      </c>
      <c r="B849" s="41" t="str">
        <f>VLOOKUP(A849,PO!$A$8:$K$410,4,FALSE)</f>
        <v>PISO CERÂMICO</v>
      </c>
      <c r="C849" s="42"/>
      <c r="D849" s="42"/>
      <c r="E849" s="42"/>
      <c r="F849" s="272"/>
      <c r="G849" s="42"/>
      <c r="H849" s="42"/>
      <c r="I849" s="42"/>
      <c r="J849" s="43"/>
    </row>
    <row r="850" spans="1:10" ht="15.75" thickBot="1" x14ac:dyDescent="0.3"/>
    <row r="851" spans="1:10" s="39" customFormat="1" ht="15.75" thickBot="1" x14ac:dyDescent="0.3">
      <c r="A851" s="580" t="str">
        <f>PO!A149</f>
        <v>9.2.1</v>
      </c>
      <c r="B851" s="70" t="str">
        <f>VLOOKUP(A851,PO!$A$8:$K$410,4,FALSE)</f>
        <v>Revestimento cerâmico para piso com placas tipo esmaltada extra de dimensões 45x45 cm aplicada em ambientes de área maior que 10 m² - Fornecimento e instalação</v>
      </c>
      <c r="C851" s="51"/>
      <c r="D851" s="52"/>
      <c r="E851" s="51"/>
      <c r="F851" s="53"/>
      <c r="G851" s="54"/>
      <c r="H851" s="54"/>
      <c r="I851" s="54">
        <f>SUM(H854:H869)</f>
        <v>231.85999999999996</v>
      </c>
      <c r="J851" s="420" t="str">
        <f>VLOOKUP(A851,PO!$A$8:$K$410,5,FALSE)</f>
        <v>m²</v>
      </c>
    </row>
    <row r="853" spans="1:10" x14ac:dyDescent="0.25">
      <c r="B853" s="163" t="s">
        <v>27</v>
      </c>
      <c r="D853" s="163" t="s">
        <v>6604</v>
      </c>
      <c r="E853" s="163" t="s">
        <v>6606</v>
      </c>
      <c r="F853" s="163" t="s">
        <v>6629</v>
      </c>
      <c r="H853" s="234" t="s">
        <v>19</v>
      </c>
      <c r="I853" s="234" t="s">
        <v>20</v>
      </c>
    </row>
    <row r="854" spans="1:10" x14ac:dyDescent="0.25">
      <c r="B854" s="256" t="s">
        <v>6618</v>
      </c>
      <c r="D854" s="222" t="s">
        <v>6861</v>
      </c>
      <c r="E854" s="222" t="s">
        <v>6861</v>
      </c>
      <c r="F854" s="222">
        <v>103.4</v>
      </c>
      <c r="G854" s="201" t="s">
        <v>21</v>
      </c>
      <c r="H854" s="222">
        <f>F854</f>
        <v>103.4</v>
      </c>
      <c r="I854" s="223" t="str">
        <f>$J$823</f>
        <v>m³</v>
      </c>
    </row>
    <row r="855" spans="1:10" x14ac:dyDescent="0.25">
      <c r="B855" s="34" t="s">
        <v>6619</v>
      </c>
      <c r="D855" s="222">
        <v>3.45</v>
      </c>
      <c r="E855" s="222">
        <v>4.75</v>
      </c>
      <c r="F855" s="222">
        <f>ROUND(D855*E855,2)</f>
        <v>16.39</v>
      </c>
      <c r="G855" s="201" t="s">
        <v>21</v>
      </c>
      <c r="H855" s="222">
        <f t="shared" ref="H855:H869" si="77">F855</f>
        <v>16.39</v>
      </c>
      <c r="I855" s="223" t="str">
        <f>$J$823</f>
        <v>m³</v>
      </c>
    </row>
    <row r="856" spans="1:10" x14ac:dyDescent="0.25">
      <c r="B856" s="34" t="s">
        <v>6585</v>
      </c>
      <c r="D856" s="222">
        <v>2.9</v>
      </c>
      <c r="E856" s="222">
        <v>3.75</v>
      </c>
      <c r="F856" s="222">
        <f t="shared" ref="F856:F869" si="78">ROUND(D856*E856,2)</f>
        <v>10.88</v>
      </c>
      <c r="G856" s="201" t="s">
        <v>21</v>
      </c>
      <c r="H856" s="222">
        <f t="shared" si="77"/>
        <v>10.88</v>
      </c>
      <c r="I856" s="223" t="str">
        <f t="shared" ref="I856:I869" si="79">$J$823</f>
        <v>m³</v>
      </c>
    </row>
    <row r="857" spans="1:10" x14ac:dyDescent="0.25">
      <c r="B857" s="34" t="s">
        <v>6586</v>
      </c>
      <c r="D857" s="222">
        <v>2.9</v>
      </c>
      <c r="E857" s="222">
        <v>3.75</v>
      </c>
      <c r="F857" s="222">
        <f t="shared" si="78"/>
        <v>10.88</v>
      </c>
      <c r="G857" s="201" t="s">
        <v>21</v>
      </c>
      <c r="H857" s="222">
        <f t="shared" si="77"/>
        <v>10.88</v>
      </c>
      <c r="I857" s="223" t="str">
        <f t="shared" si="79"/>
        <v>m³</v>
      </c>
    </row>
    <row r="858" spans="1:10" x14ac:dyDescent="0.25">
      <c r="B858" s="34" t="s">
        <v>6587</v>
      </c>
      <c r="D858" s="222"/>
      <c r="E858" s="222"/>
      <c r="F858" s="222">
        <v>10.89</v>
      </c>
      <c r="G858" s="201" t="s">
        <v>21</v>
      </c>
      <c r="H858" s="222">
        <f t="shared" si="77"/>
        <v>10.89</v>
      </c>
      <c r="I858" s="223" t="str">
        <f t="shared" si="79"/>
        <v>m³</v>
      </c>
    </row>
    <row r="859" spans="1:10" x14ac:dyDescent="0.25">
      <c r="B859" s="34" t="s">
        <v>6588</v>
      </c>
      <c r="D859" s="222">
        <v>2.9</v>
      </c>
      <c r="E859" s="222">
        <v>3.75</v>
      </c>
      <c r="F859" s="222">
        <f t="shared" si="78"/>
        <v>10.88</v>
      </c>
      <c r="G859" s="201" t="s">
        <v>21</v>
      </c>
      <c r="H859" s="222">
        <f t="shared" si="77"/>
        <v>10.88</v>
      </c>
      <c r="I859" s="223" t="str">
        <f t="shared" si="79"/>
        <v>m³</v>
      </c>
    </row>
    <row r="860" spans="1:10" x14ac:dyDescent="0.25">
      <c r="B860" s="34" t="s">
        <v>6589</v>
      </c>
      <c r="D860" s="222">
        <v>2.9</v>
      </c>
      <c r="E860" s="222">
        <v>3.75</v>
      </c>
      <c r="F860" s="222">
        <f t="shared" si="78"/>
        <v>10.88</v>
      </c>
      <c r="G860" s="201" t="s">
        <v>21</v>
      </c>
      <c r="H860" s="222">
        <f t="shared" si="77"/>
        <v>10.88</v>
      </c>
      <c r="I860" s="223" t="str">
        <f t="shared" si="79"/>
        <v>m³</v>
      </c>
    </row>
    <row r="861" spans="1:10" x14ac:dyDescent="0.25">
      <c r="B861" s="34" t="s">
        <v>6621</v>
      </c>
      <c r="D861" s="222">
        <v>2.2999999999999998</v>
      </c>
      <c r="E861" s="222">
        <v>3.75</v>
      </c>
      <c r="F861" s="222">
        <f t="shared" si="78"/>
        <v>8.6300000000000008</v>
      </c>
      <c r="G861" s="201" t="s">
        <v>21</v>
      </c>
      <c r="H861" s="222">
        <f t="shared" si="77"/>
        <v>8.6300000000000008</v>
      </c>
      <c r="I861" s="223" t="str">
        <f t="shared" si="79"/>
        <v>m³</v>
      </c>
    </row>
    <row r="862" spans="1:10" x14ac:dyDescent="0.25">
      <c r="B862" s="34" t="s">
        <v>6623</v>
      </c>
      <c r="D862" s="222">
        <v>2.75</v>
      </c>
      <c r="E862" s="222">
        <v>4</v>
      </c>
      <c r="F862" s="222">
        <f t="shared" si="78"/>
        <v>11</v>
      </c>
      <c r="G862" s="201" t="s">
        <v>21</v>
      </c>
      <c r="H862" s="222">
        <f t="shared" si="77"/>
        <v>11</v>
      </c>
      <c r="I862" s="223" t="str">
        <f t="shared" si="79"/>
        <v>m³</v>
      </c>
    </row>
    <row r="863" spans="1:10" x14ac:dyDescent="0.25">
      <c r="B863" s="34" t="s">
        <v>6620</v>
      </c>
      <c r="D863" s="222">
        <v>2.9</v>
      </c>
      <c r="E863" s="222">
        <v>3.75</v>
      </c>
      <c r="F863" s="222">
        <f t="shared" si="78"/>
        <v>10.88</v>
      </c>
      <c r="G863" s="201" t="s">
        <v>21</v>
      </c>
      <c r="H863" s="222">
        <f t="shared" si="77"/>
        <v>10.88</v>
      </c>
      <c r="I863" s="223" t="str">
        <f t="shared" si="79"/>
        <v>m³</v>
      </c>
    </row>
    <row r="864" spans="1:10" x14ac:dyDescent="0.25">
      <c r="B864" s="34" t="s">
        <v>6583</v>
      </c>
      <c r="D864" s="222">
        <v>2.04</v>
      </c>
      <c r="E864" s="222">
        <v>2.9</v>
      </c>
      <c r="F864" s="222">
        <f t="shared" si="78"/>
        <v>5.92</v>
      </c>
      <c r="G864" s="201" t="s">
        <v>21</v>
      </c>
      <c r="H864" s="222">
        <f t="shared" si="77"/>
        <v>5.92</v>
      </c>
      <c r="I864" s="223" t="str">
        <f t="shared" si="79"/>
        <v>m³</v>
      </c>
    </row>
    <row r="865" spans="1:10" x14ac:dyDescent="0.25">
      <c r="B865" s="34" t="s">
        <v>6584</v>
      </c>
      <c r="D865" s="222">
        <v>1.8</v>
      </c>
      <c r="E865" s="222">
        <v>4.9000000000000004</v>
      </c>
      <c r="F865" s="222">
        <f t="shared" si="78"/>
        <v>8.82</v>
      </c>
      <c r="G865" s="201" t="s">
        <v>21</v>
      </c>
      <c r="H865" s="222">
        <f t="shared" si="77"/>
        <v>8.82</v>
      </c>
      <c r="I865" s="223" t="str">
        <f t="shared" si="79"/>
        <v>m³</v>
      </c>
    </row>
    <row r="866" spans="1:10" x14ac:dyDescent="0.25">
      <c r="B866" s="34" t="s">
        <v>6624</v>
      </c>
      <c r="D866" s="222">
        <v>1.6</v>
      </c>
      <c r="E866" s="222">
        <v>1.8</v>
      </c>
      <c r="F866" s="222">
        <f t="shared" si="78"/>
        <v>2.88</v>
      </c>
      <c r="G866" s="201" t="s">
        <v>21</v>
      </c>
      <c r="H866" s="222">
        <f t="shared" si="77"/>
        <v>2.88</v>
      </c>
      <c r="I866" s="223" t="str">
        <f t="shared" si="79"/>
        <v>m³</v>
      </c>
    </row>
    <row r="867" spans="1:10" x14ac:dyDescent="0.25">
      <c r="B867" s="34" t="s">
        <v>6625</v>
      </c>
      <c r="D867" s="222">
        <v>1.6</v>
      </c>
      <c r="E867" s="222">
        <v>1.8</v>
      </c>
      <c r="F867" s="222">
        <f t="shared" si="78"/>
        <v>2.88</v>
      </c>
      <c r="G867" s="201" t="s">
        <v>21</v>
      </c>
      <c r="H867" s="222">
        <f t="shared" si="77"/>
        <v>2.88</v>
      </c>
      <c r="I867" s="223" t="str">
        <f t="shared" si="79"/>
        <v>m³</v>
      </c>
    </row>
    <row r="868" spans="1:10" x14ac:dyDescent="0.25">
      <c r="B868" s="265" t="s">
        <v>6622</v>
      </c>
      <c r="D868" s="222">
        <v>1.4</v>
      </c>
      <c r="E868" s="222">
        <v>1.8</v>
      </c>
      <c r="F868" s="222">
        <f t="shared" si="78"/>
        <v>2.52</v>
      </c>
      <c r="G868" s="201" t="s">
        <v>21</v>
      </c>
      <c r="H868" s="222">
        <f t="shared" si="77"/>
        <v>2.52</v>
      </c>
      <c r="I868" s="223" t="str">
        <f t="shared" si="79"/>
        <v>m³</v>
      </c>
    </row>
    <row r="869" spans="1:10" x14ac:dyDescent="0.25">
      <c r="B869" s="34" t="s">
        <v>6593</v>
      </c>
      <c r="D869" s="222">
        <v>1.5</v>
      </c>
      <c r="E869" s="222">
        <v>2.75</v>
      </c>
      <c r="F869" s="222">
        <f t="shared" si="78"/>
        <v>4.13</v>
      </c>
      <c r="G869" s="201" t="s">
        <v>21</v>
      </c>
      <c r="H869" s="222">
        <f t="shared" si="77"/>
        <v>4.13</v>
      </c>
      <c r="I869" s="223" t="str">
        <f t="shared" si="79"/>
        <v>m³</v>
      </c>
    </row>
    <row r="870" spans="1:10" ht="15.75" thickBot="1" x14ac:dyDescent="0.3"/>
    <row r="871" spans="1:10" ht="15.75" thickBot="1" x14ac:dyDescent="0.3">
      <c r="A871" s="40" t="s">
        <v>129</v>
      </c>
      <c r="B871" s="41" t="str">
        <f>VLOOKUP(A871,PO!$A$8:$K$410,4,FALSE)</f>
        <v>CALHA E RUFO METÁLICO</v>
      </c>
      <c r="C871" s="42"/>
      <c r="D871" s="42"/>
      <c r="E871" s="42"/>
      <c r="F871" s="272"/>
      <c r="G871" s="42"/>
      <c r="H871" s="42"/>
      <c r="I871" s="42"/>
      <c r="J871" s="43"/>
    </row>
    <row r="872" spans="1:10" ht="15.75" thickBot="1" x14ac:dyDescent="0.3"/>
    <row r="873" spans="1:10" s="39" customFormat="1" ht="15.75" thickBot="1" x14ac:dyDescent="0.3">
      <c r="A873" s="580" t="str">
        <f>PO!A152</f>
        <v>9.3.1</v>
      </c>
      <c r="B873" s="70" t="str">
        <f>VLOOKUP(A873,PO!$A$8:$K$410,4,FALSE)</f>
        <v>Rodapé cerâmico de 7cm de altura com placas tipo esmaltada extra de dimensões 45x45cm - Fornecimento e instalação</v>
      </c>
      <c r="C873" s="51"/>
      <c r="D873" s="52"/>
      <c r="E873" s="51"/>
      <c r="F873" s="53"/>
      <c r="G873" s="54"/>
      <c r="H873" s="54"/>
      <c r="I873" s="54">
        <f>H913</f>
        <v>213.14000000000001</v>
      </c>
      <c r="J873" s="420" t="str">
        <f>VLOOKUP(A873,PO!$A$8:$K$410,5,FALSE)</f>
        <v>m</v>
      </c>
    </row>
    <row r="875" spans="1:10" x14ac:dyDescent="0.25">
      <c r="B875" s="163" t="s">
        <v>27</v>
      </c>
      <c r="D875" s="163" t="s">
        <v>6604</v>
      </c>
      <c r="E875" s="163" t="s">
        <v>6606</v>
      </c>
      <c r="F875" s="163" t="s">
        <v>6631</v>
      </c>
      <c r="H875" s="234" t="s">
        <v>19</v>
      </c>
      <c r="I875" s="234" t="s">
        <v>20</v>
      </c>
    </row>
    <row r="876" spans="1:10" x14ac:dyDescent="0.25">
      <c r="B876" s="256" t="s">
        <v>6618</v>
      </c>
      <c r="D876" s="222" t="s">
        <v>6861</v>
      </c>
      <c r="E876" s="222" t="s">
        <v>6861</v>
      </c>
      <c r="F876" s="222">
        <v>45.48</v>
      </c>
      <c r="G876" s="201" t="s">
        <v>21</v>
      </c>
      <c r="H876" s="222">
        <f>F876</f>
        <v>45.48</v>
      </c>
      <c r="I876" s="223" t="str">
        <f>$J$873</f>
        <v>m</v>
      </c>
    </row>
    <row r="877" spans="1:10" x14ac:dyDescent="0.25">
      <c r="B877" s="34" t="s">
        <v>6619</v>
      </c>
      <c r="D877" s="222">
        <v>3.45</v>
      </c>
      <c r="E877" s="222">
        <v>4.75</v>
      </c>
      <c r="F877" s="222">
        <f>(D877+E877)*2</f>
        <v>16.399999999999999</v>
      </c>
      <c r="G877" s="201" t="s">
        <v>21</v>
      </c>
      <c r="H877" s="222">
        <f t="shared" ref="H877:H892" si="80">F877</f>
        <v>16.399999999999999</v>
      </c>
      <c r="I877" s="223" t="str">
        <f t="shared" ref="I877:I892" si="81">$J$873</f>
        <v>m</v>
      </c>
    </row>
    <row r="878" spans="1:10" x14ac:dyDescent="0.25">
      <c r="B878" s="34" t="s">
        <v>6585</v>
      </c>
      <c r="D878" s="222">
        <v>2.9</v>
      </c>
      <c r="E878" s="222">
        <v>3.75</v>
      </c>
      <c r="F878" s="222">
        <f t="shared" ref="F878:F892" si="82">(D878+E878)*2</f>
        <v>13.3</v>
      </c>
      <c r="G878" s="201" t="s">
        <v>21</v>
      </c>
      <c r="H878" s="222">
        <f t="shared" si="80"/>
        <v>13.3</v>
      </c>
      <c r="I878" s="223" t="str">
        <f t="shared" si="81"/>
        <v>m</v>
      </c>
    </row>
    <row r="879" spans="1:10" x14ac:dyDescent="0.25">
      <c r="B879" s="34" t="s">
        <v>6586</v>
      </c>
      <c r="D879" s="222">
        <v>2.9</v>
      </c>
      <c r="E879" s="222">
        <v>3.75</v>
      </c>
      <c r="F879" s="222">
        <f t="shared" si="82"/>
        <v>13.3</v>
      </c>
      <c r="G879" s="201" t="s">
        <v>21</v>
      </c>
      <c r="H879" s="222">
        <f t="shared" si="80"/>
        <v>13.3</v>
      </c>
      <c r="I879" s="223" t="str">
        <f t="shared" si="81"/>
        <v>m</v>
      </c>
    </row>
    <row r="880" spans="1:10" x14ac:dyDescent="0.25">
      <c r="B880" s="34" t="s">
        <v>6587</v>
      </c>
      <c r="D880" s="222">
        <v>2.9</v>
      </c>
      <c r="E880" s="222">
        <v>3.75</v>
      </c>
      <c r="F880" s="222">
        <f t="shared" si="82"/>
        <v>13.3</v>
      </c>
      <c r="G880" s="201" t="s">
        <v>21</v>
      </c>
      <c r="H880" s="222">
        <f t="shared" si="80"/>
        <v>13.3</v>
      </c>
      <c r="I880" s="223" t="str">
        <f t="shared" si="81"/>
        <v>m</v>
      </c>
    </row>
    <row r="881" spans="1:10" x14ac:dyDescent="0.25">
      <c r="B881" s="34" t="s">
        <v>6588</v>
      </c>
      <c r="D881" s="222">
        <v>2.9</v>
      </c>
      <c r="E881" s="222">
        <v>3.75</v>
      </c>
      <c r="F881" s="222">
        <f t="shared" si="82"/>
        <v>13.3</v>
      </c>
      <c r="G881" s="201" t="s">
        <v>21</v>
      </c>
      <c r="H881" s="222">
        <f t="shared" si="80"/>
        <v>13.3</v>
      </c>
      <c r="I881" s="223" t="str">
        <f t="shared" si="81"/>
        <v>m</v>
      </c>
    </row>
    <row r="882" spans="1:10" x14ac:dyDescent="0.25">
      <c r="B882" s="34" t="s">
        <v>6589</v>
      </c>
      <c r="D882" s="222">
        <v>2.9</v>
      </c>
      <c r="E882" s="222">
        <v>3.75</v>
      </c>
      <c r="F882" s="222">
        <f t="shared" si="82"/>
        <v>13.3</v>
      </c>
      <c r="G882" s="201" t="s">
        <v>21</v>
      </c>
      <c r="H882" s="222">
        <f t="shared" si="80"/>
        <v>13.3</v>
      </c>
      <c r="I882" s="223" t="str">
        <f t="shared" si="81"/>
        <v>m</v>
      </c>
    </row>
    <row r="883" spans="1:10" x14ac:dyDescent="0.25">
      <c r="B883" s="34" t="s">
        <v>6621</v>
      </c>
      <c r="D883" s="222">
        <v>2.2999999999999998</v>
      </c>
      <c r="E883" s="222">
        <v>3.75</v>
      </c>
      <c r="F883" s="222">
        <f t="shared" si="82"/>
        <v>12.1</v>
      </c>
      <c r="G883" s="201" t="s">
        <v>21</v>
      </c>
      <c r="H883" s="222">
        <f t="shared" si="80"/>
        <v>12.1</v>
      </c>
      <c r="I883" s="223" t="str">
        <f t="shared" si="81"/>
        <v>m</v>
      </c>
    </row>
    <row r="884" spans="1:10" x14ac:dyDescent="0.25">
      <c r="B884" s="34" t="s">
        <v>6623</v>
      </c>
      <c r="D884" s="222">
        <v>2.75</v>
      </c>
      <c r="E884" s="222">
        <v>4</v>
      </c>
      <c r="F884" s="222">
        <f t="shared" si="82"/>
        <v>13.5</v>
      </c>
      <c r="G884" s="201" t="s">
        <v>21</v>
      </c>
      <c r="H884" s="222">
        <f t="shared" si="80"/>
        <v>13.5</v>
      </c>
      <c r="I884" s="223" t="str">
        <f t="shared" si="81"/>
        <v>m</v>
      </c>
    </row>
    <row r="885" spans="1:10" x14ac:dyDescent="0.25">
      <c r="B885" s="34" t="s">
        <v>6620</v>
      </c>
      <c r="D885" s="222">
        <v>2.9</v>
      </c>
      <c r="E885" s="222">
        <v>3.75</v>
      </c>
      <c r="F885" s="222">
        <f t="shared" si="82"/>
        <v>13.3</v>
      </c>
      <c r="G885" s="201" t="s">
        <v>21</v>
      </c>
      <c r="H885" s="222">
        <f t="shared" si="80"/>
        <v>13.3</v>
      </c>
      <c r="I885" s="223" t="str">
        <f t="shared" si="81"/>
        <v>m</v>
      </c>
    </row>
    <row r="886" spans="1:10" x14ac:dyDescent="0.25">
      <c r="B886" s="34" t="s">
        <v>6583</v>
      </c>
      <c r="D886" s="222">
        <v>2.04</v>
      </c>
      <c r="E886" s="222">
        <v>2.9</v>
      </c>
      <c r="F886" s="222">
        <f t="shared" si="82"/>
        <v>9.879999999999999</v>
      </c>
      <c r="G886" s="201" t="s">
        <v>21</v>
      </c>
      <c r="H886" s="222">
        <f t="shared" si="80"/>
        <v>9.879999999999999</v>
      </c>
      <c r="I886" s="223" t="str">
        <f t="shared" si="81"/>
        <v>m</v>
      </c>
    </row>
    <row r="887" spans="1:10" x14ac:dyDescent="0.25">
      <c r="B887" s="34" t="s">
        <v>6584</v>
      </c>
      <c r="D887" s="222">
        <v>1.8</v>
      </c>
      <c r="E887" s="222">
        <v>4.9000000000000004</v>
      </c>
      <c r="F887" s="222">
        <f t="shared" si="82"/>
        <v>13.4</v>
      </c>
      <c r="G887" s="201" t="s">
        <v>21</v>
      </c>
      <c r="H887" s="222">
        <f t="shared" si="80"/>
        <v>13.4</v>
      </c>
      <c r="I887" s="223" t="str">
        <f t="shared" si="81"/>
        <v>m</v>
      </c>
    </row>
    <row r="888" spans="1:10" x14ac:dyDescent="0.25">
      <c r="B888" s="34" t="s">
        <v>6624</v>
      </c>
      <c r="D888" s="222">
        <v>1.6</v>
      </c>
      <c r="E888" s="222">
        <v>1.8</v>
      </c>
      <c r="F888" s="222">
        <f t="shared" si="82"/>
        <v>6.8000000000000007</v>
      </c>
      <c r="G888" s="201" t="s">
        <v>21</v>
      </c>
      <c r="H888" s="222">
        <f t="shared" si="80"/>
        <v>6.8000000000000007</v>
      </c>
      <c r="I888" s="223" t="str">
        <f t="shared" si="81"/>
        <v>m</v>
      </c>
    </row>
    <row r="889" spans="1:10" x14ac:dyDescent="0.25">
      <c r="B889" s="34" t="s">
        <v>6625</v>
      </c>
      <c r="D889" s="222">
        <v>1.6</v>
      </c>
      <c r="E889" s="222">
        <v>1.8</v>
      </c>
      <c r="F889" s="222">
        <f t="shared" si="82"/>
        <v>6.8000000000000007</v>
      </c>
      <c r="G889" s="201" t="s">
        <v>21</v>
      </c>
      <c r="H889" s="222">
        <f t="shared" si="80"/>
        <v>6.8000000000000007</v>
      </c>
      <c r="I889" s="223" t="str">
        <f t="shared" si="81"/>
        <v>m</v>
      </c>
    </row>
    <row r="890" spans="1:10" x14ac:dyDescent="0.25">
      <c r="B890" s="265" t="s">
        <v>6622</v>
      </c>
      <c r="D890" s="222">
        <v>1.4</v>
      </c>
      <c r="E890" s="222">
        <v>1.8</v>
      </c>
      <c r="F890" s="222">
        <f t="shared" si="82"/>
        <v>6.4</v>
      </c>
      <c r="G890" s="201" t="s">
        <v>21</v>
      </c>
      <c r="H890" s="222">
        <f t="shared" si="80"/>
        <v>6.4</v>
      </c>
      <c r="I890" s="223" t="str">
        <f t="shared" si="81"/>
        <v>m</v>
      </c>
    </row>
    <row r="891" spans="1:10" x14ac:dyDescent="0.25">
      <c r="B891" s="34" t="s">
        <v>6593</v>
      </c>
      <c r="D891" s="222">
        <v>1.5</v>
      </c>
      <c r="E891" s="222">
        <v>2.75</v>
      </c>
      <c r="F891" s="222">
        <f t="shared" si="82"/>
        <v>8.5</v>
      </c>
      <c r="G891" s="201" t="s">
        <v>21</v>
      </c>
      <c r="H891" s="222">
        <f t="shared" si="80"/>
        <v>8.5</v>
      </c>
      <c r="I891" s="223" t="str">
        <f t="shared" si="81"/>
        <v>m</v>
      </c>
    </row>
    <row r="892" spans="1:10" x14ac:dyDescent="0.25">
      <c r="B892" s="34" t="s">
        <v>6583</v>
      </c>
      <c r="D892" s="222">
        <v>2.04</v>
      </c>
      <c r="E892" s="222">
        <v>2.9</v>
      </c>
      <c r="F892" s="222">
        <f t="shared" si="82"/>
        <v>9.879999999999999</v>
      </c>
      <c r="G892" s="201" t="s">
        <v>21</v>
      </c>
      <c r="H892" s="222">
        <f t="shared" si="80"/>
        <v>9.879999999999999</v>
      </c>
      <c r="I892" s="223" t="str">
        <f t="shared" si="81"/>
        <v>m</v>
      </c>
    </row>
    <row r="894" spans="1:10" s="326" customFormat="1" x14ac:dyDescent="0.25">
      <c r="A894" s="602" t="s">
        <v>6772</v>
      </c>
      <c r="B894" s="602"/>
      <c r="C894" s="602"/>
      <c r="D894" s="602"/>
      <c r="E894" s="602"/>
      <c r="F894" s="602"/>
      <c r="G894" s="602"/>
      <c r="H894" s="602"/>
      <c r="I894" s="602"/>
      <c r="J894" s="602"/>
    </row>
    <row r="895" spans="1:10" x14ac:dyDescent="0.25">
      <c r="A895" s="325" t="s">
        <v>6644</v>
      </c>
      <c r="B895" s="325" t="s">
        <v>27</v>
      </c>
      <c r="E895" s="325" t="s">
        <v>6606</v>
      </c>
    </row>
    <row r="896" spans="1:10" x14ac:dyDescent="0.25">
      <c r="A896" s="201" t="s">
        <v>6657</v>
      </c>
      <c r="B896" s="256" t="s">
        <v>6618</v>
      </c>
      <c r="E896" s="226">
        <v>2</v>
      </c>
      <c r="G896" s="201" t="s">
        <v>21</v>
      </c>
      <c r="H896" s="222">
        <f>E896</f>
        <v>2</v>
      </c>
      <c r="I896" s="223" t="str">
        <f>$J$873</f>
        <v>m</v>
      </c>
    </row>
    <row r="897" spans="1:9" x14ac:dyDescent="0.25">
      <c r="A897" s="201" t="s">
        <v>6652</v>
      </c>
      <c r="B897" s="34" t="s">
        <v>6619</v>
      </c>
      <c r="E897" s="226">
        <v>1</v>
      </c>
      <c r="G897" s="201" t="s">
        <v>21</v>
      </c>
      <c r="H897" s="222">
        <f t="shared" ref="H897:H911" si="83">E897</f>
        <v>1</v>
      </c>
      <c r="I897" s="223" t="str">
        <f t="shared" ref="I897:I911" si="84">$J$873</f>
        <v>m</v>
      </c>
    </row>
    <row r="898" spans="1:9" x14ac:dyDescent="0.25">
      <c r="A898" s="201" t="s">
        <v>6654</v>
      </c>
      <c r="B898" s="34" t="s">
        <v>6585</v>
      </c>
      <c r="E898" s="226">
        <v>0.9</v>
      </c>
      <c r="G898" s="201" t="s">
        <v>21</v>
      </c>
      <c r="H898" s="222">
        <f t="shared" si="83"/>
        <v>0.9</v>
      </c>
      <c r="I898" s="223" t="str">
        <f t="shared" si="84"/>
        <v>m</v>
      </c>
    </row>
    <row r="899" spans="1:9" x14ac:dyDescent="0.25">
      <c r="A899" s="201" t="s">
        <v>6654</v>
      </c>
      <c r="B899" s="34" t="s">
        <v>6586</v>
      </c>
      <c r="E899" s="226">
        <v>0.9</v>
      </c>
      <c r="G899" s="201" t="s">
        <v>21</v>
      </c>
      <c r="H899" s="222">
        <f t="shared" si="83"/>
        <v>0.9</v>
      </c>
      <c r="I899" s="223" t="str">
        <f t="shared" si="84"/>
        <v>m</v>
      </c>
    </row>
    <row r="900" spans="1:9" x14ac:dyDescent="0.25">
      <c r="A900" s="201" t="s">
        <v>6654</v>
      </c>
      <c r="B900" s="34" t="s">
        <v>6587</v>
      </c>
      <c r="E900" s="226">
        <v>0.9</v>
      </c>
      <c r="G900" s="201" t="s">
        <v>21</v>
      </c>
      <c r="H900" s="222">
        <f t="shared" si="83"/>
        <v>0.9</v>
      </c>
      <c r="I900" s="223" t="str">
        <f t="shared" si="84"/>
        <v>m</v>
      </c>
    </row>
    <row r="901" spans="1:9" x14ac:dyDescent="0.25">
      <c r="A901" s="201" t="s">
        <v>6654</v>
      </c>
      <c r="B901" s="34" t="s">
        <v>6588</v>
      </c>
      <c r="E901" s="226">
        <v>0.9</v>
      </c>
      <c r="G901" s="201" t="s">
        <v>21</v>
      </c>
      <c r="H901" s="222">
        <f t="shared" si="83"/>
        <v>0.9</v>
      </c>
      <c r="I901" s="223" t="str">
        <f t="shared" si="84"/>
        <v>m</v>
      </c>
    </row>
    <row r="902" spans="1:9" x14ac:dyDescent="0.25">
      <c r="A902" s="201" t="s">
        <v>6654</v>
      </c>
      <c r="B902" s="34" t="s">
        <v>6589</v>
      </c>
      <c r="E902" s="226">
        <v>0.9</v>
      </c>
      <c r="G902" s="201" t="s">
        <v>21</v>
      </c>
      <c r="H902" s="222">
        <f t="shared" si="83"/>
        <v>0.9</v>
      </c>
      <c r="I902" s="223" t="str">
        <f t="shared" si="84"/>
        <v>m</v>
      </c>
    </row>
    <row r="903" spans="1:9" x14ac:dyDescent="0.25">
      <c r="A903" s="201" t="s">
        <v>6654</v>
      </c>
      <c r="B903" s="34" t="s">
        <v>6621</v>
      </c>
      <c r="E903" s="226">
        <v>0.9</v>
      </c>
      <c r="G903" s="201" t="s">
        <v>21</v>
      </c>
      <c r="H903" s="222">
        <f t="shared" si="83"/>
        <v>0.9</v>
      </c>
      <c r="I903" s="223" t="str">
        <f t="shared" si="84"/>
        <v>m</v>
      </c>
    </row>
    <row r="904" spans="1:9" x14ac:dyDescent="0.25">
      <c r="A904" s="201" t="s">
        <v>6654</v>
      </c>
      <c r="B904" s="34" t="s">
        <v>6623</v>
      </c>
      <c r="E904" s="226">
        <v>0.9</v>
      </c>
      <c r="G904" s="201" t="s">
        <v>21</v>
      </c>
      <c r="H904" s="222">
        <f t="shared" si="83"/>
        <v>0.9</v>
      </c>
      <c r="I904" s="223" t="str">
        <f t="shared" si="84"/>
        <v>m</v>
      </c>
    </row>
    <row r="905" spans="1:9" x14ac:dyDescent="0.25">
      <c r="A905" s="201" t="s">
        <v>6654</v>
      </c>
      <c r="B905" s="34" t="s">
        <v>6620</v>
      </c>
      <c r="E905" s="226">
        <v>0.9</v>
      </c>
      <c r="G905" s="201" t="s">
        <v>21</v>
      </c>
      <c r="H905" s="222">
        <f t="shared" si="83"/>
        <v>0.9</v>
      </c>
      <c r="I905" s="223" t="str">
        <f t="shared" si="84"/>
        <v>m</v>
      </c>
    </row>
    <row r="906" spans="1:9" x14ac:dyDescent="0.25">
      <c r="A906" s="201" t="s">
        <v>6653</v>
      </c>
      <c r="B906" s="34" t="s">
        <v>6583</v>
      </c>
      <c r="E906" s="226">
        <v>1</v>
      </c>
      <c r="G906" s="201" t="s">
        <v>21</v>
      </c>
      <c r="H906" s="222">
        <f t="shared" si="83"/>
        <v>1</v>
      </c>
      <c r="I906" s="223" t="str">
        <f t="shared" si="84"/>
        <v>m</v>
      </c>
    </row>
    <row r="907" spans="1:9" x14ac:dyDescent="0.25">
      <c r="A907" s="201" t="s">
        <v>6653</v>
      </c>
      <c r="B907" s="34" t="s">
        <v>6624</v>
      </c>
      <c r="E907" s="226">
        <v>1</v>
      </c>
      <c r="G907" s="201" t="s">
        <v>21</v>
      </c>
      <c r="H907" s="222">
        <f t="shared" si="83"/>
        <v>1</v>
      </c>
      <c r="I907" s="223" t="str">
        <f t="shared" si="84"/>
        <v>m</v>
      </c>
    </row>
    <row r="908" spans="1:9" x14ac:dyDescent="0.25">
      <c r="A908" s="201" t="s">
        <v>6653</v>
      </c>
      <c r="B908" s="34" t="s">
        <v>6625</v>
      </c>
      <c r="E908" s="226">
        <v>1</v>
      </c>
      <c r="G908" s="201" t="s">
        <v>21</v>
      </c>
      <c r="H908" s="222">
        <f t="shared" si="83"/>
        <v>1</v>
      </c>
      <c r="I908" s="223" t="str">
        <f t="shared" si="84"/>
        <v>m</v>
      </c>
    </row>
    <row r="909" spans="1:9" x14ac:dyDescent="0.25">
      <c r="A909" s="201" t="s">
        <v>6655</v>
      </c>
      <c r="B909" s="265" t="s">
        <v>6622</v>
      </c>
      <c r="E909" s="226">
        <v>0.8</v>
      </c>
      <c r="G909" s="201" t="s">
        <v>21</v>
      </c>
      <c r="H909" s="222">
        <f t="shared" si="83"/>
        <v>0.8</v>
      </c>
      <c r="I909" s="223" t="str">
        <f t="shared" si="84"/>
        <v>m</v>
      </c>
    </row>
    <row r="910" spans="1:9" x14ac:dyDescent="0.25">
      <c r="A910" s="201" t="s">
        <v>6655</v>
      </c>
      <c r="B910" s="34" t="s">
        <v>6593</v>
      </c>
      <c r="E910" s="226">
        <v>0.8</v>
      </c>
      <c r="G910" s="201" t="s">
        <v>21</v>
      </c>
      <c r="H910" s="222">
        <f t="shared" si="83"/>
        <v>0.8</v>
      </c>
      <c r="I910" s="223" t="str">
        <f t="shared" si="84"/>
        <v>m</v>
      </c>
    </row>
    <row r="911" spans="1:9" x14ac:dyDescent="0.25">
      <c r="A911" s="201" t="s">
        <v>6658</v>
      </c>
      <c r="B911" s="34" t="s">
        <v>154</v>
      </c>
      <c r="E911" s="226">
        <v>1</v>
      </c>
      <c r="G911" s="201" t="s">
        <v>21</v>
      </c>
      <c r="H911" s="222">
        <f t="shared" si="83"/>
        <v>1</v>
      </c>
      <c r="I911" s="223" t="str">
        <f t="shared" si="84"/>
        <v>m</v>
      </c>
    </row>
    <row r="912" spans="1:9" x14ac:dyDescent="0.25">
      <c r="G912" s="201"/>
    </row>
    <row r="913" spans="1:10" s="221" customFormat="1" ht="14.25" x14ac:dyDescent="0.2">
      <c r="B913" s="221" t="s">
        <v>6865</v>
      </c>
      <c r="F913" s="325"/>
      <c r="G913" s="325" t="s">
        <v>21</v>
      </c>
      <c r="H913" s="257">
        <f>SUM(H876:H892)-SUM(H896:H911)</f>
        <v>213.14000000000001</v>
      </c>
      <c r="I913" s="262" t="str">
        <f>$J$873</f>
        <v>m</v>
      </c>
    </row>
    <row r="914" spans="1:10" ht="15.75" thickBot="1" x14ac:dyDescent="0.3"/>
    <row r="915" spans="1:10" ht="15.75" thickBot="1" x14ac:dyDescent="0.3">
      <c r="A915" s="40" t="str">
        <f>PO!A154</f>
        <v>9.4</v>
      </c>
      <c r="B915" s="41" t="str">
        <f>VLOOKUP(A915,PO!$A$8:$K$410,4,FALSE)</f>
        <v>PAVIMENTAÇÃO EXTERNA E GUARDA-CORPO</v>
      </c>
      <c r="C915" s="42"/>
      <c r="D915" s="42"/>
      <c r="E915" s="42"/>
      <c r="F915" s="272"/>
      <c r="G915" s="42"/>
      <c r="H915" s="42"/>
      <c r="I915" s="42"/>
      <c r="J915" s="43"/>
    </row>
    <row r="916" spans="1:10" ht="15.75" thickBot="1" x14ac:dyDescent="0.3"/>
    <row r="917" spans="1:10" s="39" customFormat="1" ht="15.75" thickBot="1" x14ac:dyDescent="0.3">
      <c r="A917" s="50" t="str">
        <f>PO!A155</f>
        <v>9.4.1</v>
      </c>
      <c r="B917" s="70" t="str">
        <f>VLOOKUP(A917,PO!$A$8:$K$410,4,FALSE)</f>
        <v>Execução de passeio (calçada) ou piso de concreto com concreto moldado in loco, usinado, acabamento convencional, espessura 10 cm, armado.</v>
      </c>
      <c r="C917" s="51"/>
      <c r="D917" s="52"/>
      <c r="E917" s="51"/>
      <c r="F917" s="53"/>
      <c r="G917" s="54"/>
      <c r="H917" s="54"/>
      <c r="I917" s="54">
        <f>H920</f>
        <v>37.729999999999997</v>
      </c>
      <c r="J917" s="420" t="str">
        <f>VLOOKUP(A917,PO!$A$8:$K$410,5,FALSE)</f>
        <v>m²</v>
      </c>
    </row>
    <row r="919" spans="1:10" x14ac:dyDescent="0.25">
      <c r="B919" s="163" t="s">
        <v>27</v>
      </c>
      <c r="D919" s="163" t="s">
        <v>6604</v>
      </c>
      <c r="E919" s="163" t="s">
        <v>6631</v>
      </c>
      <c r="F919" s="163"/>
      <c r="H919" s="234" t="s">
        <v>19</v>
      </c>
      <c r="I919" s="234" t="s">
        <v>20</v>
      </c>
    </row>
    <row r="920" spans="1:10" x14ac:dyDescent="0.25">
      <c r="B920" s="256" t="s">
        <v>6902</v>
      </c>
      <c r="D920" s="222">
        <v>0.5</v>
      </c>
      <c r="E920" s="222">
        <v>75.459999999999994</v>
      </c>
      <c r="F920" s="222"/>
      <c r="G920" s="201" t="s">
        <v>21</v>
      </c>
      <c r="H920" s="222">
        <f>D920*E920</f>
        <v>37.729999999999997</v>
      </c>
      <c r="I920" s="223" t="str">
        <f>$J$917</f>
        <v>m²</v>
      </c>
    </row>
    <row r="921" spans="1:10" ht="15.75" thickBot="1" x14ac:dyDescent="0.3">
      <c r="D921" s="222"/>
      <c r="E921" s="201"/>
    </row>
    <row r="922" spans="1:10" s="39" customFormat="1" ht="15.75" thickBot="1" x14ac:dyDescent="0.3">
      <c r="A922" s="50" t="str">
        <f>PO!A156</f>
        <v>9.4.2</v>
      </c>
      <c r="B922" s="70" t="str">
        <f>VLOOKUP(A922,PO!$A$8:$K$410,4,FALSE)</f>
        <v>Rampa de acesso em concreto não estrutural</v>
      </c>
      <c r="C922" s="51"/>
      <c r="D922" s="52"/>
      <c r="E922" s="51"/>
      <c r="F922" s="53"/>
      <c r="G922" s="54"/>
      <c r="H922" s="54"/>
      <c r="I922" s="54">
        <f>H925</f>
        <v>5.9</v>
      </c>
      <c r="J922" s="420" t="str">
        <f>VLOOKUP(A922,PO!$A$8:$K$410,5,FALSE)</f>
        <v>m²</v>
      </c>
    </row>
    <row r="924" spans="1:10" x14ac:dyDescent="0.25">
      <c r="B924" s="304" t="s">
        <v>27</v>
      </c>
      <c r="D924" s="304" t="s">
        <v>6604</v>
      </c>
      <c r="E924" s="304" t="s">
        <v>6606</v>
      </c>
      <c r="F924" s="304"/>
      <c r="H924" s="234" t="s">
        <v>19</v>
      </c>
      <c r="I924" s="234" t="s">
        <v>20</v>
      </c>
    </row>
    <row r="925" spans="1:10" x14ac:dyDescent="0.25">
      <c r="B925" s="256" t="s">
        <v>6770</v>
      </c>
      <c r="D925" s="222">
        <v>2</v>
      </c>
      <c r="E925" s="222">
        <v>2.95</v>
      </c>
      <c r="F925" s="222"/>
      <c r="G925" s="201" t="s">
        <v>21</v>
      </c>
      <c r="H925" s="222">
        <f>D925*E925</f>
        <v>5.9</v>
      </c>
      <c r="I925" s="223" t="str">
        <f>$J$922</f>
        <v>m²</v>
      </c>
    </row>
    <row r="926" spans="1:10" ht="15.75" thickBot="1" x14ac:dyDescent="0.3">
      <c r="D926" s="222"/>
      <c r="E926" s="201"/>
    </row>
    <row r="927" spans="1:10" s="39" customFormat="1" ht="15.75" thickBot="1" x14ac:dyDescent="0.3">
      <c r="A927" s="50" t="str">
        <f>PO!A157</f>
        <v>9.4.3</v>
      </c>
      <c r="B927" s="70" t="str">
        <f>VLOOKUP(A927,PO!$A$8:$K$410,4,FALSE)</f>
        <v>Guarda-corpo de aço galvanizado de 1,10m, montantes tubulares de 1.1/4" espaçados de 1,20m, travessa superior de 1.1/2", gradil formado por tubos horizontais de 1" e verticais de 3/4", fixado com chumbador mecânico. </v>
      </c>
      <c r="C927" s="51"/>
      <c r="D927" s="52"/>
      <c r="E927" s="51"/>
      <c r="F927" s="53"/>
      <c r="G927" s="54"/>
      <c r="H927" s="54"/>
      <c r="I927" s="54">
        <f>SUM(H930)</f>
        <v>4.5999999999999996</v>
      </c>
      <c r="J927" s="420" t="str">
        <f>VLOOKUP(A927,PO!$A$8:$K$410,5,FALSE)</f>
        <v>m</v>
      </c>
    </row>
    <row r="929" spans="1:10" x14ac:dyDescent="0.25">
      <c r="B929" s="313" t="s">
        <v>6644</v>
      </c>
      <c r="D929" s="313" t="s">
        <v>6606</v>
      </c>
      <c r="E929" s="313" t="s">
        <v>6799</v>
      </c>
      <c r="F929" s="313"/>
      <c r="H929" s="234" t="s">
        <v>19</v>
      </c>
      <c r="I929" s="234" t="s">
        <v>20</v>
      </c>
    </row>
    <row r="930" spans="1:10" x14ac:dyDescent="0.25">
      <c r="B930" s="34" t="s">
        <v>6770</v>
      </c>
      <c r="D930" s="222">
        <v>2.2999999999999998</v>
      </c>
      <c r="E930" s="222">
        <v>2</v>
      </c>
      <c r="G930" s="201" t="s">
        <v>21</v>
      </c>
      <c r="H930" s="222">
        <f>D930*E930</f>
        <v>4.5999999999999996</v>
      </c>
      <c r="I930" s="223" t="str">
        <f>$J$927</f>
        <v>m</v>
      </c>
    </row>
    <row r="931" spans="1:10" ht="15.75" thickBot="1" x14ac:dyDescent="0.3"/>
    <row r="932" spans="1:10" s="39" customFormat="1" ht="15.75" thickBot="1" x14ac:dyDescent="0.3">
      <c r="A932" s="50" t="str">
        <f>PO!A158</f>
        <v>9.4.4</v>
      </c>
      <c r="B932" s="70" t="str">
        <f>VLOOKUP(A932,PO!$A$8:$K$410,4,FALSE)</f>
        <v>Pintura esmalte alto brilho, duas demaos, sobre superficie metalica</v>
      </c>
      <c r="C932" s="51"/>
      <c r="D932" s="52"/>
      <c r="E932" s="51"/>
      <c r="F932" s="53"/>
      <c r="G932" s="54"/>
      <c r="H932" s="54"/>
      <c r="I932" s="54">
        <f>SUM(H935)</f>
        <v>4</v>
      </c>
      <c r="J932" s="420" t="str">
        <f>VLOOKUP(A932,PO!$A$8:$K$410,5,FALSE)</f>
        <v>m²</v>
      </c>
    </row>
    <row r="934" spans="1:10" x14ac:dyDescent="0.25">
      <c r="B934" s="313" t="s">
        <v>6644</v>
      </c>
      <c r="D934" s="313" t="s">
        <v>6629</v>
      </c>
      <c r="E934" s="313"/>
      <c r="F934" s="313"/>
      <c r="H934" s="234" t="s">
        <v>19</v>
      </c>
      <c r="I934" s="234" t="s">
        <v>20</v>
      </c>
    </row>
    <row r="935" spans="1:10" x14ac:dyDescent="0.25">
      <c r="B935" s="34" t="s">
        <v>6770</v>
      </c>
      <c r="D935" s="222">
        <v>4</v>
      </c>
      <c r="E935" s="222"/>
      <c r="G935" s="201" t="s">
        <v>21</v>
      </c>
      <c r="H935" s="222">
        <f>D935</f>
        <v>4</v>
      </c>
      <c r="I935" s="223" t="str">
        <f>$J$932</f>
        <v>m²</v>
      </c>
    </row>
    <row r="936" spans="1:10" ht="15.75" thickBot="1" x14ac:dyDescent="0.3"/>
    <row r="937" spans="1:10" ht="15.75" thickBot="1" x14ac:dyDescent="0.3">
      <c r="A937" s="40" t="str">
        <f>PO!A160</f>
        <v>9.5</v>
      </c>
      <c r="B937" s="41" t="str">
        <f>VLOOKUP(A937,PO!$A$8:$K$410,4,FALSE)</f>
        <v>SOLEIRAS</v>
      </c>
      <c r="C937" s="42"/>
      <c r="D937" s="42"/>
      <c r="E937" s="42"/>
      <c r="F937" s="272"/>
      <c r="G937" s="42"/>
      <c r="H937" s="42"/>
      <c r="I937" s="42"/>
      <c r="J937" s="43"/>
    </row>
    <row r="938" spans="1:10" ht="15.75" thickBot="1" x14ac:dyDescent="0.3"/>
    <row r="939" spans="1:10" s="39" customFormat="1" ht="15.75" thickBot="1" x14ac:dyDescent="0.3">
      <c r="A939" s="580" t="str">
        <f>PO!A161</f>
        <v>9.5.1</v>
      </c>
      <c r="B939" s="70" t="str">
        <f>VLOOKUP(A939,PO!$A$8:$K$410,4,FALSE)</f>
        <v>Soleira em Granito, Largura 15cm, Espessura 2,0cm  - Fornecimento e instalação</v>
      </c>
      <c r="C939" s="51"/>
      <c r="D939" s="52"/>
      <c r="E939" s="51"/>
      <c r="F939" s="53"/>
      <c r="G939" s="54"/>
      <c r="H939" s="54"/>
      <c r="I939" s="54">
        <f>SUM(H942:H955)</f>
        <v>13.800000000000002</v>
      </c>
      <c r="J939" s="420" t="str">
        <f>VLOOKUP(A939,PO!$A$8:$K$410,5,FALSE)</f>
        <v>m</v>
      </c>
    </row>
    <row r="941" spans="1:10" x14ac:dyDescent="0.25">
      <c r="B941" s="163" t="s">
        <v>27</v>
      </c>
      <c r="D941" s="163"/>
      <c r="E941" s="163" t="s">
        <v>6606</v>
      </c>
      <c r="F941" s="163"/>
      <c r="H941" s="234" t="s">
        <v>19</v>
      </c>
      <c r="I941" s="234" t="s">
        <v>20</v>
      </c>
    </row>
    <row r="942" spans="1:10" x14ac:dyDescent="0.25">
      <c r="B942" s="256" t="s">
        <v>6618</v>
      </c>
      <c r="D942" s="222"/>
      <c r="E942" s="222">
        <v>2</v>
      </c>
      <c r="F942" s="222"/>
      <c r="G942" s="201" t="s">
        <v>21</v>
      </c>
      <c r="H942" s="222">
        <f>E942</f>
        <v>2</v>
      </c>
      <c r="I942" s="223" t="str">
        <f>$J$873</f>
        <v>m</v>
      </c>
    </row>
    <row r="943" spans="1:10" x14ac:dyDescent="0.25">
      <c r="B943" s="34" t="s">
        <v>6619</v>
      </c>
      <c r="D943" s="222"/>
      <c r="E943" s="222">
        <v>1</v>
      </c>
      <c r="F943" s="222"/>
      <c r="G943" s="201" t="s">
        <v>21</v>
      </c>
      <c r="H943" s="222">
        <f t="shared" ref="H943:H955" si="85">E943</f>
        <v>1</v>
      </c>
      <c r="I943" s="223" t="str">
        <f t="shared" ref="I943:I955" si="86">$J$873</f>
        <v>m</v>
      </c>
    </row>
    <row r="944" spans="1:10" x14ac:dyDescent="0.25">
      <c r="B944" s="34" t="s">
        <v>6585</v>
      </c>
      <c r="D944" s="222"/>
      <c r="E944" s="222">
        <v>0.9</v>
      </c>
      <c r="F944" s="222"/>
      <c r="G944" s="201" t="s">
        <v>21</v>
      </c>
      <c r="H944" s="222">
        <f t="shared" si="85"/>
        <v>0.9</v>
      </c>
      <c r="I944" s="223" t="str">
        <f t="shared" si="86"/>
        <v>m</v>
      </c>
    </row>
    <row r="945" spans="1:10" x14ac:dyDescent="0.25">
      <c r="B945" s="34" t="s">
        <v>6586</v>
      </c>
      <c r="D945" s="222"/>
      <c r="E945" s="222">
        <v>0.9</v>
      </c>
      <c r="F945" s="222"/>
      <c r="G945" s="201" t="s">
        <v>21</v>
      </c>
      <c r="H945" s="222">
        <f t="shared" si="85"/>
        <v>0.9</v>
      </c>
      <c r="I945" s="223" t="str">
        <f t="shared" si="86"/>
        <v>m</v>
      </c>
    </row>
    <row r="946" spans="1:10" x14ac:dyDescent="0.25">
      <c r="B946" s="34" t="s">
        <v>6587</v>
      </c>
      <c r="D946" s="222"/>
      <c r="E946" s="222">
        <v>0.9</v>
      </c>
      <c r="F946" s="222"/>
      <c r="G946" s="201" t="s">
        <v>21</v>
      </c>
      <c r="H946" s="222">
        <f t="shared" si="85"/>
        <v>0.9</v>
      </c>
      <c r="I946" s="223" t="str">
        <f t="shared" si="86"/>
        <v>m</v>
      </c>
    </row>
    <row r="947" spans="1:10" x14ac:dyDescent="0.25">
      <c r="B947" s="34" t="s">
        <v>6588</v>
      </c>
      <c r="D947" s="222"/>
      <c r="E947" s="222">
        <v>0.9</v>
      </c>
      <c r="F947" s="222"/>
      <c r="G947" s="201" t="s">
        <v>21</v>
      </c>
      <c r="H947" s="222">
        <f t="shared" si="85"/>
        <v>0.9</v>
      </c>
      <c r="I947" s="223" t="str">
        <f t="shared" si="86"/>
        <v>m</v>
      </c>
    </row>
    <row r="948" spans="1:10" x14ac:dyDescent="0.25">
      <c r="B948" s="34" t="s">
        <v>6589</v>
      </c>
      <c r="D948" s="222"/>
      <c r="E948" s="222">
        <v>0.9</v>
      </c>
      <c r="F948" s="222"/>
      <c r="G948" s="201" t="s">
        <v>21</v>
      </c>
      <c r="H948" s="222">
        <f t="shared" si="85"/>
        <v>0.9</v>
      </c>
      <c r="I948" s="223" t="str">
        <f t="shared" si="86"/>
        <v>m</v>
      </c>
    </row>
    <row r="949" spans="1:10" x14ac:dyDescent="0.25">
      <c r="B949" s="34" t="s">
        <v>6621</v>
      </c>
      <c r="D949" s="222"/>
      <c r="E949" s="222">
        <v>0.9</v>
      </c>
      <c r="F949" s="222"/>
      <c r="G949" s="201" t="s">
        <v>21</v>
      </c>
      <c r="H949" s="222">
        <f t="shared" si="85"/>
        <v>0.9</v>
      </c>
      <c r="I949" s="223" t="str">
        <f t="shared" si="86"/>
        <v>m</v>
      </c>
    </row>
    <row r="950" spans="1:10" x14ac:dyDescent="0.25">
      <c r="B950" s="34" t="s">
        <v>6623</v>
      </c>
      <c r="D950" s="222"/>
      <c r="E950" s="222">
        <v>0.9</v>
      </c>
      <c r="F950" s="222"/>
      <c r="G950" s="201" t="s">
        <v>21</v>
      </c>
      <c r="H950" s="222">
        <f t="shared" si="85"/>
        <v>0.9</v>
      </c>
      <c r="I950" s="223" t="str">
        <f t="shared" si="86"/>
        <v>m</v>
      </c>
    </row>
    <row r="951" spans="1:10" x14ac:dyDescent="0.25">
      <c r="B951" s="34" t="s">
        <v>6620</v>
      </c>
      <c r="D951" s="222"/>
      <c r="E951" s="222">
        <v>0.9</v>
      </c>
      <c r="F951" s="222"/>
      <c r="G951" s="201" t="s">
        <v>21</v>
      </c>
      <c r="H951" s="222">
        <f t="shared" si="85"/>
        <v>0.9</v>
      </c>
      <c r="I951" s="223" t="str">
        <f t="shared" si="86"/>
        <v>m</v>
      </c>
    </row>
    <row r="952" spans="1:10" x14ac:dyDescent="0.25">
      <c r="B952" s="34" t="s">
        <v>6624</v>
      </c>
      <c r="D952" s="222"/>
      <c r="E952" s="222">
        <v>1</v>
      </c>
      <c r="F952" s="222"/>
      <c r="G952" s="201" t="s">
        <v>21</v>
      </c>
      <c r="H952" s="222">
        <f t="shared" si="85"/>
        <v>1</v>
      </c>
      <c r="I952" s="223" t="str">
        <f t="shared" si="86"/>
        <v>m</v>
      </c>
    </row>
    <row r="953" spans="1:10" x14ac:dyDescent="0.25">
      <c r="B953" s="34" t="s">
        <v>6625</v>
      </c>
      <c r="D953" s="222"/>
      <c r="E953" s="222">
        <v>1</v>
      </c>
      <c r="F953" s="222"/>
      <c r="G953" s="201" t="s">
        <v>21</v>
      </c>
      <c r="H953" s="222">
        <f t="shared" si="85"/>
        <v>1</v>
      </c>
      <c r="I953" s="223" t="str">
        <f t="shared" si="86"/>
        <v>m</v>
      </c>
    </row>
    <row r="954" spans="1:10" x14ac:dyDescent="0.25">
      <c r="B954" s="265" t="s">
        <v>6622</v>
      </c>
      <c r="D954" s="222"/>
      <c r="E954" s="222">
        <v>0.8</v>
      </c>
      <c r="F954" s="222"/>
      <c r="G954" s="201" t="s">
        <v>21</v>
      </c>
      <c r="H954" s="222">
        <f t="shared" si="85"/>
        <v>0.8</v>
      </c>
      <c r="I954" s="223" t="str">
        <f t="shared" si="86"/>
        <v>m</v>
      </c>
    </row>
    <row r="955" spans="1:10" x14ac:dyDescent="0.25">
      <c r="B955" s="34" t="s">
        <v>6593</v>
      </c>
      <c r="D955" s="222"/>
      <c r="E955" s="222">
        <v>0.8</v>
      </c>
      <c r="F955" s="222"/>
      <c r="G955" s="201" t="s">
        <v>21</v>
      </c>
      <c r="H955" s="222">
        <f t="shared" si="85"/>
        <v>0.8</v>
      </c>
      <c r="I955" s="223" t="str">
        <f t="shared" si="86"/>
        <v>m</v>
      </c>
    </row>
    <row r="956" spans="1:10" ht="15.75" thickBot="1" x14ac:dyDescent="0.3"/>
    <row r="957" spans="1:10" ht="15.75" thickBot="1" x14ac:dyDescent="0.3">
      <c r="A957" s="35" t="str">
        <f>PO!A163</f>
        <v>10.0</v>
      </c>
      <c r="B957" s="36" t="str">
        <f>VLOOKUP(A957,PO!$A$8:$K$410,4,FALSE)</f>
        <v>REVESTIMENTO E TRATAMENTO PAREDES</v>
      </c>
      <c r="C957" s="37"/>
      <c r="D957" s="36"/>
      <c r="E957" s="37"/>
      <c r="F957" s="271"/>
      <c r="G957" s="37"/>
      <c r="H957" s="37"/>
      <c r="I957" s="37"/>
      <c r="J957" s="38"/>
    </row>
    <row r="958" spans="1:10" ht="15.75" thickBot="1" x14ac:dyDescent="0.3"/>
    <row r="959" spans="1:10" ht="15.75" thickBot="1" x14ac:dyDescent="0.3">
      <c r="A959" s="40" t="str">
        <f>PO!A164</f>
        <v>10.1</v>
      </c>
      <c r="B959" s="41" t="str">
        <f>VLOOKUP(A959,PO!$A$8:$K$410,4,FALSE)</f>
        <v>CHAPISCO, EMBOÇO E REBOCO</v>
      </c>
      <c r="C959" s="42"/>
      <c r="D959" s="42"/>
      <c r="E959" s="42"/>
      <c r="F959" s="272"/>
      <c r="G959" s="42"/>
      <c r="H959" s="42"/>
      <c r="I959" s="42"/>
      <c r="J959" s="43"/>
    </row>
    <row r="960" spans="1:10" ht="15.75" thickBot="1" x14ac:dyDescent="0.3">
      <c r="A960" s="44"/>
      <c r="B960" s="45"/>
      <c r="C960" s="45"/>
      <c r="D960" s="46"/>
      <c r="E960" s="45"/>
      <c r="F960" s="47"/>
      <c r="G960" s="48"/>
      <c r="H960" s="48"/>
      <c r="I960" s="48"/>
      <c r="J960" s="49"/>
    </row>
    <row r="961" spans="1:10" s="39" customFormat="1" ht="15.75" thickBot="1" x14ac:dyDescent="0.3">
      <c r="A961" s="580" t="str">
        <f>PO!A165</f>
        <v>10.1.1</v>
      </c>
      <c r="B961" s="70" t="str">
        <f>VLOOKUP(A961,PO!$A$8:$K$410,4,FALSE)</f>
        <v>Chapisco Aplicado Tanto em Pilares e Vigas de Concreto como em Alvenaria de Paredes Internas e Externa, Com Colher de Pedreiro, Argamassa Traço 1:3 com Preparo em Betonrira 400L.</v>
      </c>
      <c r="C961" s="51"/>
      <c r="D961" s="52"/>
      <c r="E961" s="51"/>
      <c r="F961" s="53"/>
      <c r="G961" s="54"/>
      <c r="H961" s="54"/>
      <c r="I961" s="54">
        <f>H1002</f>
        <v>478.66000000000008</v>
      </c>
      <c r="J961" s="420" t="str">
        <f>VLOOKUP(A961,PO!$A$8:$K$410,5,FALSE)</f>
        <v>m²</v>
      </c>
    </row>
    <row r="963" spans="1:10" x14ac:dyDescent="0.25">
      <c r="B963" s="163" t="s">
        <v>6626</v>
      </c>
      <c r="D963" s="163" t="s">
        <v>6608</v>
      </c>
      <c r="E963" s="163" t="s">
        <v>6631</v>
      </c>
      <c r="F963" s="163" t="s">
        <v>53</v>
      </c>
      <c r="H963" s="234" t="s">
        <v>19</v>
      </c>
      <c r="I963" s="234" t="s">
        <v>20</v>
      </c>
    </row>
    <row r="964" spans="1:10" x14ac:dyDescent="0.25">
      <c r="B964" s="256" t="s">
        <v>6602</v>
      </c>
      <c r="D964" s="222">
        <v>3</v>
      </c>
      <c r="E964" s="222">
        <v>71.36</v>
      </c>
      <c r="F964" s="201">
        <v>1</v>
      </c>
      <c r="G964" s="201" t="s">
        <v>21</v>
      </c>
      <c r="H964" s="222">
        <f>ROUND(D964*E964*F964,2)</f>
        <v>214.08</v>
      </c>
      <c r="I964" s="223" t="str">
        <f>$J$961</f>
        <v>m²</v>
      </c>
    </row>
    <row r="965" spans="1:10" x14ac:dyDescent="0.25">
      <c r="B965" s="34" t="s">
        <v>6624</v>
      </c>
      <c r="D965" s="222">
        <v>3</v>
      </c>
      <c r="E965" s="222">
        <f>(1.6+1.8)*2</f>
        <v>6.8000000000000007</v>
      </c>
      <c r="F965" s="201">
        <v>1</v>
      </c>
      <c r="G965" s="201" t="s">
        <v>21</v>
      </c>
      <c r="H965" s="222">
        <f t="shared" ref="H965:H971" si="87">ROUND(D965*E965*F965,2)</f>
        <v>20.399999999999999</v>
      </c>
      <c r="I965" s="223" t="str">
        <f t="shared" ref="I965:I968" si="88">$J$961</f>
        <v>m²</v>
      </c>
    </row>
    <row r="966" spans="1:10" x14ac:dyDescent="0.25">
      <c r="B966" s="34" t="s">
        <v>6625</v>
      </c>
      <c r="D966" s="222">
        <v>3</v>
      </c>
      <c r="E966" s="222">
        <f>(1.6+1.8)*2</f>
        <v>6.8000000000000007</v>
      </c>
      <c r="F966" s="201">
        <v>1</v>
      </c>
      <c r="G966" s="201" t="s">
        <v>21</v>
      </c>
      <c r="H966" s="222">
        <f t="shared" si="87"/>
        <v>20.399999999999999</v>
      </c>
      <c r="I966" s="223" t="str">
        <f t="shared" si="88"/>
        <v>m²</v>
      </c>
    </row>
    <row r="967" spans="1:10" x14ac:dyDescent="0.25">
      <c r="B967" s="265" t="s">
        <v>6622</v>
      </c>
      <c r="C967" s="265"/>
      <c r="D967" s="266">
        <v>3</v>
      </c>
      <c r="E967" s="222">
        <f>(1.4+1.8)*2</f>
        <v>6.4</v>
      </c>
      <c r="F967" s="201">
        <v>1</v>
      </c>
      <c r="G967" s="267" t="s">
        <v>21</v>
      </c>
      <c r="H967" s="222">
        <f t="shared" si="87"/>
        <v>19.2</v>
      </c>
      <c r="I967" s="223" t="str">
        <f t="shared" si="88"/>
        <v>m²</v>
      </c>
    </row>
    <row r="968" spans="1:10" x14ac:dyDescent="0.25">
      <c r="B968" s="34" t="s">
        <v>6593</v>
      </c>
      <c r="D968" s="222">
        <v>3</v>
      </c>
      <c r="E968" s="222">
        <f>(2.75+1.5)*2</f>
        <v>8.5</v>
      </c>
      <c r="F968" s="201">
        <v>1</v>
      </c>
      <c r="G968" s="201" t="s">
        <v>21</v>
      </c>
      <c r="H968" s="222">
        <f t="shared" si="87"/>
        <v>25.5</v>
      </c>
      <c r="I968" s="223" t="str">
        <f t="shared" si="88"/>
        <v>m²</v>
      </c>
    </row>
    <row r="969" spans="1:10" x14ac:dyDescent="0.25">
      <c r="D969" s="222"/>
      <c r="E969" s="222"/>
      <c r="G969" s="201"/>
      <c r="H969" s="222"/>
      <c r="I969" s="223"/>
    </row>
    <row r="970" spans="1:10" x14ac:dyDescent="0.25">
      <c r="B970" s="34" t="s">
        <v>6635</v>
      </c>
      <c r="D970" s="222">
        <v>3</v>
      </c>
      <c r="E970" s="222">
        <v>54.88</v>
      </c>
      <c r="F970" s="201">
        <v>1</v>
      </c>
      <c r="G970" s="201" t="s">
        <v>21</v>
      </c>
      <c r="H970" s="222">
        <f t="shared" si="87"/>
        <v>164.64</v>
      </c>
      <c r="I970" s="223" t="str">
        <f>$J$961</f>
        <v>m²</v>
      </c>
    </row>
    <row r="971" spans="1:10" x14ac:dyDescent="0.25">
      <c r="B971" s="34" t="s">
        <v>6627</v>
      </c>
      <c r="D971" s="222">
        <v>2</v>
      </c>
      <c r="E971" s="222">
        <v>15.43</v>
      </c>
      <c r="F971" s="201">
        <v>2</v>
      </c>
      <c r="G971" s="201" t="s">
        <v>21</v>
      </c>
      <c r="H971" s="222">
        <f t="shared" si="87"/>
        <v>61.72</v>
      </c>
      <c r="I971" s="223" t="str">
        <f>$J$961</f>
        <v>m²</v>
      </c>
    </row>
    <row r="972" spans="1:10" x14ac:dyDescent="0.25">
      <c r="D972" s="222"/>
      <c r="E972" s="222"/>
      <c r="G972" s="201"/>
      <c r="H972" s="222"/>
      <c r="I972" s="223"/>
    </row>
    <row r="973" spans="1:10" x14ac:dyDescent="0.25">
      <c r="D973" s="222"/>
      <c r="E973" s="222"/>
      <c r="F973" s="201" t="s">
        <v>6880</v>
      </c>
      <c r="G973" s="201" t="s">
        <v>21</v>
      </c>
      <c r="H973" s="222">
        <f>SUM(H964:H972)</f>
        <v>525.94000000000005</v>
      </c>
      <c r="I973" s="223" t="str">
        <f>$J$961</f>
        <v>m²</v>
      </c>
    </row>
    <row r="975" spans="1:10" x14ac:dyDescent="0.25">
      <c r="B975" s="597" t="s">
        <v>6660</v>
      </c>
      <c r="C975" s="597"/>
      <c r="D975" s="597"/>
      <c r="E975" s="597"/>
      <c r="F975" s="597"/>
      <c r="G975" s="597"/>
      <c r="H975" s="597"/>
      <c r="I975" s="597"/>
    </row>
    <row r="976" spans="1:10" s="163" customFormat="1" ht="14.25" x14ac:dyDescent="0.2">
      <c r="A976" s="163" t="s">
        <v>6644</v>
      </c>
      <c r="B976" s="163" t="s">
        <v>27</v>
      </c>
      <c r="D976" s="163" t="s">
        <v>6608</v>
      </c>
      <c r="E976" s="163" t="s">
        <v>6604</v>
      </c>
      <c r="F976" s="163" t="s">
        <v>6659</v>
      </c>
      <c r="H976" s="257"/>
      <c r="I976" s="262"/>
    </row>
    <row r="977" spans="1:9" x14ac:dyDescent="0.25">
      <c r="A977" s="201" t="s">
        <v>6657</v>
      </c>
      <c r="B977" s="34" t="s">
        <v>6618</v>
      </c>
      <c r="D977" s="222">
        <v>2.4</v>
      </c>
      <c r="E977" s="222">
        <v>2</v>
      </c>
      <c r="F977" s="222">
        <v>1</v>
      </c>
      <c r="G977" s="201" t="s">
        <v>21</v>
      </c>
      <c r="H977" s="222">
        <f>ROUND(D977*E977*F977,2)</f>
        <v>4.8</v>
      </c>
      <c r="I977" s="223" t="str">
        <f>$J$961</f>
        <v>m²</v>
      </c>
    </row>
    <row r="978" spans="1:9" x14ac:dyDescent="0.25">
      <c r="A978" s="201" t="s">
        <v>6653</v>
      </c>
      <c r="B978" s="34" t="s">
        <v>6624</v>
      </c>
      <c r="D978" s="222">
        <v>2.1</v>
      </c>
      <c r="E978" s="222">
        <v>1</v>
      </c>
      <c r="F978" s="222">
        <v>1</v>
      </c>
      <c r="G978" s="201" t="s">
        <v>21</v>
      </c>
      <c r="H978" s="222">
        <f t="shared" ref="H978:H998" si="89">ROUND(D978*E978*F978,2)</f>
        <v>2.1</v>
      </c>
      <c r="I978" s="223" t="str">
        <f t="shared" ref="I978:I981" si="90">$J$961</f>
        <v>m²</v>
      </c>
    </row>
    <row r="979" spans="1:9" x14ac:dyDescent="0.25">
      <c r="A979" s="201" t="s">
        <v>6653</v>
      </c>
      <c r="B979" s="34" t="s">
        <v>6625</v>
      </c>
      <c r="D979" s="222">
        <v>2.1</v>
      </c>
      <c r="E979" s="222">
        <v>1</v>
      </c>
      <c r="F979" s="222">
        <v>1</v>
      </c>
      <c r="G979" s="201" t="s">
        <v>21</v>
      </c>
      <c r="H979" s="222">
        <f t="shared" si="89"/>
        <v>2.1</v>
      </c>
      <c r="I979" s="223" t="str">
        <f t="shared" si="90"/>
        <v>m²</v>
      </c>
    </row>
    <row r="980" spans="1:9" x14ac:dyDescent="0.25">
      <c r="A980" s="201" t="s">
        <v>6655</v>
      </c>
      <c r="B980" s="265" t="s">
        <v>6622</v>
      </c>
      <c r="D980" s="222">
        <v>2.1</v>
      </c>
      <c r="E980" s="222">
        <v>0.8</v>
      </c>
      <c r="F980" s="222">
        <v>1</v>
      </c>
      <c r="G980" s="201" t="s">
        <v>21</v>
      </c>
      <c r="H980" s="222">
        <f t="shared" si="89"/>
        <v>1.68</v>
      </c>
      <c r="I980" s="223" t="str">
        <f t="shared" si="90"/>
        <v>m²</v>
      </c>
    </row>
    <row r="981" spans="1:9" x14ac:dyDescent="0.25">
      <c r="A981" s="201" t="s">
        <v>6655</v>
      </c>
      <c r="B981" s="34" t="s">
        <v>6593</v>
      </c>
      <c r="D981" s="222">
        <v>2.1</v>
      </c>
      <c r="E981" s="222">
        <v>0.8</v>
      </c>
      <c r="F981" s="222">
        <v>1</v>
      </c>
      <c r="G981" s="201" t="s">
        <v>21</v>
      </c>
      <c r="H981" s="222">
        <f t="shared" si="89"/>
        <v>1.68</v>
      </c>
      <c r="I981" s="223" t="str">
        <f t="shared" si="90"/>
        <v>m²</v>
      </c>
    </row>
    <row r="982" spans="1:9" x14ac:dyDescent="0.25">
      <c r="A982" s="201" t="s">
        <v>6646</v>
      </c>
      <c r="B982" s="34" t="s">
        <v>6618</v>
      </c>
      <c r="D982" s="222">
        <v>1.2</v>
      </c>
      <c r="E982" s="222">
        <v>2</v>
      </c>
      <c r="F982" s="222">
        <v>1</v>
      </c>
      <c r="G982" s="201" t="s">
        <v>21</v>
      </c>
      <c r="H982" s="222">
        <f t="shared" si="89"/>
        <v>2.4</v>
      </c>
      <c r="I982" s="223" t="str">
        <f t="shared" ref="I982:I998" si="91">$J$961</f>
        <v>m²</v>
      </c>
    </row>
    <row r="983" spans="1:9" x14ac:dyDescent="0.25">
      <c r="A983" s="201" t="s">
        <v>6647</v>
      </c>
      <c r="B983" s="34" t="s">
        <v>6619</v>
      </c>
      <c r="D983" s="222">
        <v>1.2</v>
      </c>
      <c r="E983" s="222">
        <v>1.5</v>
      </c>
      <c r="F983" s="222">
        <v>2</v>
      </c>
      <c r="G983" s="201" t="s">
        <v>21</v>
      </c>
      <c r="H983" s="222">
        <f t="shared" si="89"/>
        <v>3.6</v>
      </c>
      <c r="I983" s="223" t="str">
        <f t="shared" si="91"/>
        <v>m²</v>
      </c>
    </row>
    <row r="984" spans="1:9" x14ac:dyDescent="0.25">
      <c r="A984" s="201" t="s">
        <v>6648</v>
      </c>
      <c r="B984" s="34" t="s">
        <v>6619</v>
      </c>
      <c r="D984" s="222">
        <v>1.2</v>
      </c>
      <c r="E984" s="222">
        <v>1.2</v>
      </c>
      <c r="F984" s="222">
        <v>2</v>
      </c>
      <c r="G984" s="201" t="s">
        <v>21</v>
      </c>
      <c r="H984" s="222">
        <f t="shared" si="89"/>
        <v>2.88</v>
      </c>
      <c r="I984" s="223" t="str">
        <f t="shared" si="91"/>
        <v>m²</v>
      </c>
    </row>
    <row r="985" spans="1:9" x14ac:dyDescent="0.25">
      <c r="A985" s="201" t="s">
        <v>6649</v>
      </c>
      <c r="B985" s="34" t="s">
        <v>6585</v>
      </c>
      <c r="D985" s="222">
        <v>1.2</v>
      </c>
      <c r="E985" s="222">
        <v>1</v>
      </c>
      <c r="F985" s="222">
        <v>2</v>
      </c>
      <c r="G985" s="201" t="s">
        <v>21</v>
      </c>
      <c r="H985" s="222">
        <f t="shared" si="89"/>
        <v>2.4</v>
      </c>
      <c r="I985" s="223" t="str">
        <f t="shared" si="91"/>
        <v>m²</v>
      </c>
    </row>
    <row r="986" spans="1:9" x14ac:dyDescent="0.25">
      <c r="A986" s="201" t="s">
        <v>6649</v>
      </c>
      <c r="B986" s="34" t="s">
        <v>6586</v>
      </c>
      <c r="D986" s="222">
        <v>1.2</v>
      </c>
      <c r="E986" s="222">
        <v>1</v>
      </c>
      <c r="F986" s="222">
        <v>2</v>
      </c>
      <c r="G986" s="201" t="s">
        <v>21</v>
      </c>
      <c r="H986" s="222">
        <f t="shared" si="89"/>
        <v>2.4</v>
      </c>
      <c r="I986" s="223" t="str">
        <f t="shared" si="91"/>
        <v>m²</v>
      </c>
    </row>
    <row r="987" spans="1:9" x14ac:dyDescent="0.25">
      <c r="A987" s="201" t="s">
        <v>6649</v>
      </c>
      <c r="B987" s="34" t="s">
        <v>6587</v>
      </c>
      <c r="D987" s="222">
        <v>1.2</v>
      </c>
      <c r="E987" s="222">
        <v>1</v>
      </c>
      <c r="F987" s="222">
        <v>2</v>
      </c>
      <c r="G987" s="201" t="s">
        <v>21</v>
      </c>
      <c r="H987" s="222">
        <f t="shared" si="89"/>
        <v>2.4</v>
      </c>
      <c r="I987" s="223" t="str">
        <f t="shared" si="91"/>
        <v>m²</v>
      </c>
    </row>
    <row r="988" spans="1:9" x14ac:dyDescent="0.25">
      <c r="A988" s="201" t="s">
        <v>6649</v>
      </c>
      <c r="B988" s="34" t="s">
        <v>6588</v>
      </c>
      <c r="D988" s="222">
        <v>1.2</v>
      </c>
      <c r="E988" s="222">
        <v>1</v>
      </c>
      <c r="F988" s="222">
        <v>2</v>
      </c>
      <c r="G988" s="201" t="s">
        <v>21</v>
      </c>
      <c r="H988" s="222">
        <f t="shared" si="89"/>
        <v>2.4</v>
      </c>
      <c r="I988" s="223" t="str">
        <f t="shared" si="91"/>
        <v>m²</v>
      </c>
    </row>
    <row r="989" spans="1:9" x14ac:dyDescent="0.25">
      <c r="A989" s="201" t="s">
        <v>6649</v>
      </c>
      <c r="B989" s="34" t="s">
        <v>6589</v>
      </c>
      <c r="D989" s="222">
        <v>1.2</v>
      </c>
      <c r="E989" s="222">
        <v>1</v>
      </c>
      <c r="F989" s="222">
        <v>2</v>
      </c>
      <c r="G989" s="201" t="s">
        <v>21</v>
      </c>
      <c r="H989" s="222">
        <f t="shared" si="89"/>
        <v>2.4</v>
      </c>
      <c r="I989" s="223" t="str">
        <f t="shared" si="91"/>
        <v>m²</v>
      </c>
    </row>
    <row r="990" spans="1:9" x14ac:dyDescent="0.25">
      <c r="A990" s="201" t="s">
        <v>6647</v>
      </c>
      <c r="B990" s="34" t="s">
        <v>6621</v>
      </c>
      <c r="D990" s="222">
        <v>1.2</v>
      </c>
      <c r="E990" s="222">
        <v>1.5</v>
      </c>
      <c r="F990" s="222">
        <v>1</v>
      </c>
      <c r="G990" s="201" t="s">
        <v>21</v>
      </c>
      <c r="H990" s="222">
        <f t="shared" si="89"/>
        <v>1.8</v>
      </c>
      <c r="I990" s="223" t="str">
        <f t="shared" si="91"/>
        <v>m²</v>
      </c>
    </row>
    <row r="991" spans="1:9" x14ac:dyDescent="0.25">
      <c r="A991" s="201" t="s">
        <v>6648</v>
      </c>
      <c r="B991" s="34" t="s">
        <v>6621</v>
      </c>
      <c r="D991" s="222">
        <v>1.2</v>
      </c>
      <c r="E991" s="222">
        <v>1.2</v>
      </c>
      <c r="F991" s="222">
        <v>2</v>
      </c>
      <c r="G991" s="201" t="s">
        <v>21</v>
      </c>
      <c r="H991" s="222">
        <f t="shared" si="89"/>
        <v>2.88</v>
      </c>
      <c r="I991" s="223" t="str">
        <f t="shared" si="91"/>
        <v>m²</v>
      </c>
    </row>
    <row r="992" spans="1:9" x14ac:dyDescent="0.25">
      <c r="A992" s="201" t="s">
        <v>6647</v>
      </c>
      <c r="B992" s="34" t="s">
        <v>6623</v>
      </c>
      <c r="D992" s="222">
        <v>1.2</v>
      </c>
      <c r="E992" s="222">
        <v>1.5</v>
      </c>
      <c r="F992" s="222">
        <v>2</v>
      </c>
      <c r="G992" s="201" t="s">
        <v>21</v>
      </c>
      <c r="H992" s="222">
        <f t="shared" si="89"/>
        <v>3.6</v>
      </c>
      <c r="I992" s="223" t="str">
        <f t="shared" si="91"/>
        <v>m²</v>
      </c>
    </row>
    <row r="993" spans="1:10" x14ac:dyDescent="0.25">
      <c r="A993" s="201" t="s">
        <v>6649</v>
      </c>
      <c r="B993" s="34" t="s">
        <v>6620</v>
      </c>
      <c r="D993" s="222">
        <v>1.2</v>
      </c>
      <c r="E993" s="222">
        <v>1</v>
      </c>
      <c r="F993" s="222">
        <v>2</v>
      </c>
      <c r="G993" s="201" t="s">
        <v>21</v>
      </c>
      <c r="H993" s="222">
        <f t="shared" si="89"/>
        <v>2.4</v>
      </c>
      <c r="I993" s="223" t="str">
        <f t="shared" si="91"/>
        <v>m²</v>
      </c>
    </row>
    <row r="994" spans="1:10" x14ac:dyDescent="0.25">
      <c r="A994" s="201" t="s">
        <v>6648</v>
      </c>
      <c r="B994" s="34" t="s">
        <v>6584</v>
      </c>
      <c r="D994" s="222">
        <v>1.2</v>
      </c>
      <c r="E994" s="222">
        <v>1.2</v>
      </c>
      <c r="F994" s="222">
        <v>1</v>
      </c>
      <c r="G994" s="201" t="s">
        <v>21</v>
      </c>
      <c r="H994" s="222">
        <f t="shared" si="89"/>
        <v>1.44</v>
      </c>
      <c r="I994" s="223" t="str">
        <f t="shared" si="91"/>
        <v>m²</v>
      </c>
    </row>
    <row r="995" spans="1:10" x14ac:dyDescent="0.25">
      <c r="A995" s="201" t="s">
        <v>6650</v>
      </c>
      <c r="B995" s="34" t="s">
        <v>6624</v>
      </c>
      <c r="D995" s="222">
        <v>0.4</v>
      </c>
      <c r="E995" s="222">
        <v>0.6</v>
      </c>
      <c r="F995" s="222">
        <v>1</v>
      </c>
      <c r="G995" s="201" t="s">
        <v>21</v>
      </c>
      <c r="H995" s="222">
        <f t="shared" si="89"/>
        <v>0.24</v>
      </c>
      <c r="I995" s="223" t="str">
        <f t="shared" si="91"/>
        <v>m²</v>
      </c>
    </row>
    <row r="996" spans="1:10" x14ac:dyDescent="0.25">
      <c r="A996" s="201" t="s">
        <v>6650</v>
      </c>
      <c r="B996" s="34" t="s">
        <v>6625</v>
      </c>
      <c r="D996" s="222">
        <v>0.4</v>
      </c>
      <c r="E996" s="222">
        <v>0.6</v>
      </c>
      <c r="F996" s="222">
        <v>1</v>
      </c>
      <c r="G996" s="201" t="s">
        <v>21</v>
      </c>
      <c r="H996" s="222">
        <f t="shared" si="89"/>
        <v>0.24</v>
      </c>
      <c r="I996" s="223" t="str">
        <f t="shared" si="91"/>
        <v>m²</v>
      </c>
    </row>
    <row r="997" spans="1:10" x14ac:dyDescent="0.25">
      <c r="A997" s="201" t="s">
        <v>6650</v>
      </c>
      <c r="B997" s="265" t="s">
        <v>6622</v>
      </c>
      <c r="D997" s="222">
        <v>0.4</v>
      </c>
      <c r="E997" s="222">
        <v>0.6</v>
      </c>
      <c r="F997" s="222">
        <v>1</v>
      </c>
      <c r="G997" s="201" t="s">
        <v>21</v>
      </c>
      <c r="H997" s="222">
        <f t="shared" si="89"/>
        <v>0.24</v>
      </c>
      <c r="I997" s="223" t="str">
        <f t="shared" si="91"/>
        <v>m²</v>
      </c>
    </row>
    <row r="998" spans="1:10" x14ac:dyDescent="0.25">
      <c r="A998" s="201" t="s">
        <v>6649</v>
      </c>
      <c r="B998" s="34" t="s">
        <v>6593</v>
      </c>
      <c r="D998" s="222">
        <v>1.2</v>
      </c>
      <c r="E998" s="222">
        <v>1</v>
      </c>
      <c r="F998" s="222">
        <v>1</v>
      </c>
      <c r="G998" s="201" t="s">
        <v>21</v>
      </c>
      <c r="H998" s="222">
        <f t="shared" si="89"/>
        <v>1.2</v>
      </c>
      <c r="I998" s="223" t="str">
        <f t="shared" si="91"/>
        <v>m²</v>
      </c>
    </row>
    <row r="999" spans="1:10" x14ac:dyDescent="0.25">
      <c r="B999" s="201"/>
      <c r="D999" s="222"/>
      <c r="E999" s="222"/>
      <c r="F999" s="222"/>
      <c r="G999" s="201"/>
      <c r="H999" s="222"/>
      <c r="I999" s="223"/>
    </row>
    <row r="1000" spans="1:10" x14ac:dyDescent="0.25">
      <c r="B1000" s="201"/>
      <c r="D1000" s="222"/>
      <c r="E1000" s="222"/>
      <c r="F1000" s="222" t="s">
        <v>6880</v>
      </c>
      <c r="G1000" s="201" t="s">
        <v>21</v>
      </c>
      <c r="H1000" s="222">
        <f>SUM(H977:H999)</f>
        <v>47.28</v>
      </c>
      <c r="I1000" s="223" t="str">
        <f>$I$998</f>
        <v>m²</v>
      </c>
    </row>
    <row r="1001" spans="1:10" x14ac:dyDescent="0.25">
      <c r="B1001" s="201"/>
      <c r="D1001" s="222"/>
      <c r="E1001" s="222"/>
      <c r="F1001" s="222"/>
      <c r="G1001" s="201"/>
      <c r="H1001" s="222"/>
      <c r="I1001" s="223"/>
    </row>
    <row r="1002" spans="1:10" s="221" customFormat="1" ht="14.25" x14ac:dyDescent="0.2">
      <c r="B1002" s="221" t="s">
        <v>6781</v>
      </c>
      <c r="F1002" s="302"/>
      <c r="G1002" s="302" t="s">
        <v>21</v>
      </c>
      <c r="H1002" s="257">
        <f>H973-H1000</f>
        <v>478.66000000000008</v>
      </c>
      <c r="I1002" s="262" t="str">
        <f t="shared" ref="I1002" si="92">$J$961</f>
        <v>m²</v>
      </c>
    </row>
    <row r="1003" spans="1:10" ht="15.75" thickBot="1" x14ac:dyDescent="0.3">
      <c r="G1003" s="201"/>
      <c r="H1003" s="222"/>
      <c r="I1003" s="223"/>
    </row>
    <row r="1004" spans="1:10" s="39" customFormat="1" ht="15.75" thickBot="1" x14ac:dyDescent="0.3">
      <c r="A1004" s="580" t="str">
        <f>PO!A166</f>
        <v>10.1.2</v>
      </c>
      <c r="B1004" s="70" t="str">
        <f>VLOOKUP(A1004,PO!$A$8:$K$410,4,FALSE)</f>
        <v>Emboço, para recebimento de ceramica, em argamassa traço 1:2:8, Preparo Manual, Aplicado Manualmente em Faces Internas de Parede de Ambientes com Area Menor  que 5 m², Espessura de 20 mm</v>
      </c>
      <c r="C1004" s="51"/>
      <c r="D1004" s="52"/>
      <c r="E1004" s="51"/>
      <c r="F1004" s="53"/>
      <c r="G1004" s="54"/>
      <c r="H1004" s="54"/>
      <c r="I1004" s="54">
        <f>H1029</f>
        <v>140.64999999999998</v>
      </c>
      <c r="J1004" s="420" t="str">
        <f>VLOOKUP(A1004,PO!$A$8:$K$410,5,FALSE)</f>
        <v>m²</v>
      </c>
    </row>
    <row r="1006" spans="1:10" x14ac:dyDescent="0.25">
      <c r="B1006" s="473" t="s">
        <v>6626</v>
      </c>
      <c r="D1006" s="473" t="s">
        <v>6608</v>
      </c>
      <c r="E1006" s="473" t="s">
        <v>6631</v>
      </c>
      <c r="F1006" s="473" t="s">
        <v>53</v>
      </c>
      <c r="H1006" s="337" t="s">
        <v>19</v>
      </c>
      <c r="I1006" s="337" t="s">
        <v>20</v>
      </c>
    </row>
    <row r="1007" spans="1:10" x14ac:dyDescent="0.25">
      <c r="B1007" s="256" t="s">
        <v>6602</v>
      </c>
      <c r="D1007" s="222">
        <v>1.2</v>
      </c>
      <c r="E1007" s="222">
        <v>71.36</v>
      </c>
      <c r="F1007" s="201">
        <v>1</v>
      </c>
      <c r="G1007" s="201" t="s">
        <v>21</v>
      </c>
      <c r="H1007" s="222">
        <f>ROUND(D1007*E1007*F1007,2)</f>
        <v>85.63</v>
      </c>
      <c r="I1007" s="223" t="str">
        <f>$J$961</f>
        <v>m²</v>
      </c>
    </row>
    <row r="1008" spans="1:10" x14ac:dyDescent="0.25">
      <c r="B1008" s="34" t="s">
        <v>6624</v>
      </c>
      <c r="D1008" s="222">
        <v>3</v>
      </c>
      <c r="E1008" s="222">
        <f>(1.6+1.8)*2</f>
        <v>6.8000000000000007</v>
      </c>
      <c r="F1008" s="201">
        <v>1</v>
      </c>
      <c r="G1008" s="201" t="s">
        <v>21</v>
      </c>
      <c r="H1008" s="222">
        <f t="shared" ref="H1008:H1011" si="93">ROUND(D1008*E1008*F1008,2)</f>
        <v>20.399999999999999</v>
      </c>
      <c r="I1008" s="223" t="str">
        <f t="shared" ref="I1008:I1011" si="94">$J$961</f>
        <v>m²</v>
      </c>
    </row>
    <row r="1009" spans="1:13" x14ac:dyDescent="0.25">
      <c r="B1009" s="34" t="s">
        <v>6625</v>
      </c>
      <c r="D1009" s="222">
        <v>3</v>
      </c>
      <c r="E1009" s="222">
        <f>(1.6+1.8)*2</f>
        <v>6.8000000000000007</v>
      </c>
      <c r="F1009" s="201">
        <v>1</v>
      </c>
      <c r="G1009" s="201" t="s">
        <v>21</v>
      </c>
      <c r="H1009" s="222">
        <f t="shared" si="93"/>
        <v>20.399999999999999</v>
      </c>
      <c r="I1009" s="223" t="str">
        <f t="shared" si="94"/>
        <v>m²</v>
      </c>
    </row>
    <row r="1010" spans="1:13" x14ac:dyDescent="0.25">
      <c r="B1010" s="265" t="s">
        <v>6622</v>
      </c>
      <c r="C1010" s="265"/>
      <c r="D1010" s="266">
        <v>3</v>
      </c>
      <c r="E1010" s="222">
        <f>(1.4+1.8)*2</f>
        <v>6.4</v>
      </c>
      <c r="F1010" s="201">
        <v>1</v>
      </c>
      <c r="G1010" s="267" t="s">
        <v>21</v>
      </c>
      <c r="H1010" s="222">
        <f t="shared" si="93"/>
        <v>19.2</v>
      </c>
      <c r="I1010" s="223" t="str">
        <f t="shared" si="94"/>
        <v>m²</v>
      </c>
    </row>
    <row r="1011" spans="1:13" x14ac:dyDescent="0.25">
      <c r="B1011" s="34" t="s">
        <v>6593</v>
      </c>
      <c r="D1011" s="222">
        <v>1.2</v>
      </c>
      <c r="E1011" s="222">
        <f>(2.75+1.5)*2</f>
        <v>8.5</v>
      </c>
      <c r="F1011" s="201">
        <v>1</v>
      </c>
      <c r="G1011" s="201" t="s">
        <v>21</v>
      </c>
      <c r="H1011" s="222">
        <f t="shared" si="93"/>
        <v>10.199999999999999</v>
      </c>
      <c r="I1011" s="223" t="str">
        <f t="shared" si="94"/>
        <v>m²</v>
      </c>
      <c r="M1011" s="300"/>
    </row>
    <row r="1012" spans="1:13" x14ac:dyDescent="0.25">
      <c r="D1012" s="222"/>
      <c r="E1012" s="222"/>
      <c r="G1012" s="201"/>
      <c r="H1012" s="222"/>
      <c r="I1012" s="223"/>
    </row>
    <row r="1013" spans="1:13" x14ac:dyDescent="0.25">
      <c r="D1013" s="222"/>
      <c r="E1013" s="222"/>
      <c r="F1013" s="201" t="s">
        <v>6880</v>
      </c>
      <c r="G1013" s="201" t="s">
        <v>21</v>
      </c>
      <c r="H1013" s="222">
        <f>SUM(H1007:H1012)</f>
        <v>155.82999999999998</v>
      </c>
      <c r="I1013" s="223" t="str">
        <f>$J$961</f>
        <v>m²</v>
      </c>
    </row>
    <row r="1015" spans="1:13" x14ac:dyDescent="0.25">
      <c r="B1015" s="597" t="s">
        <v>6660</v>
      </c>
      <c r="C1015" s="597"/>
      <c r="D1015" s="597"/>
      <c r="E1015" s="597"/>
      <c r="F1015" s="597"/>
      <c r="G1015" s="597"/>
      <c r="H1015" s="597"/>
      <c r="I1015" s="597"/>
    </row>
    <row r="1016" spans="1:13" s="473" customFormat="1" ht="14.25" x14ac:dyDescent="0.2">
      <c r="A1016" s="473" t="s">
        <v>6644</v>
      </c>
      <c r="B1016" s="473" t="s">
        <v>27</v>
      </c>
      <c r="D1016" s="473" t="s">
        <v>6608</v>
      </c>
      <c r="E1016" s="473" t="s">
        <v>6604</v>
      </c>
      <c r="F1016" s="473" t="s">
        <v>6659</v>
      </c>
      <c r="H1016" s="257"/>
      <c r="I1016" s="262"/>
    </row>
    <row r="1017" spans="1:13" x14ac:dyDescent="0.25">
      <c r="A1017" s="201" t="s">
        <v>6657</v>
      </c>
      <c r="B1017" s="34" t="s">
        <v>6618</v>
      </c>
      <c r="D1017" s="222">
        <v>2.4</v>
      </c>
      <c r="E1017" s="222">
        <v>2</v>
      </c>
      <c r="F1017" s="222">
        <v>1</v>
      </c>
      <c r="G1017" s="201" t="s">
        <v>21</v>
      </c>
      <c r="H1017" s="222">
        <f>ROUND(D1017*E1017*F1017,2)</f>
        <v>4.8</v>
      </c>
      <c r="I1017" s="223" t="str">
        <f>$J$961</f>
        <v>m²</v>
      </c>
    </row>
    <row r="1018" spans="1:13" x14ac:dyDescent="0.25">
      <c r="A1018" s="201" t="s">
        <v>6653</v>
      </c>
      <c r="B1018" s="34" t="s">
        <v>6624</v>
      </c>
      <c r="D1018" s="222">
        <v>2.1</v>
      </c>
      <c r="E1018" s="222">
        <v>1</v>
      </c>
      <c r="F1018" s="222">
        <v>1</v>
      </c>
      <c r="G1018" s="201" t="s">
        <v>21</v>
      </c>
      <c r="H1018" s="222">
        <f t="shared" ref="H1018:H1025" si="95">ROUND(D1018*E1018*F1018,2)</f>
        <v>2.1</v>
      </c>
      <c r="I1018" s="223" t="str">
        <f t="shared" ref="I1018:I1025" si="96">$J$961</f>
        <v>m²</v>
      </c>
    </row>
    <row r="1019" spans="1:13" x14ac:dyDescent="0.25">
      <c r="A1019" s="201" t="s">
        <v>6653</v>
      </c>
      <c r="B1019" s="34" t="s">
        <v>6625</v>
      </c>
      <c r="D1019" s="222">
        <v>2.1</v>
      </c>
      <c r="E1019" s="222">
        <v>1</v>
      </c>
      <c r="F1019" s="222">
        <v>1</v>
      </c>
      <c r="G1019" s="201" t="s">
        <v>21</v>
      </c>
      <c r="H1019" s="222">
        <f t="shared" si="95"/>
        <v>2.1</v>
      </c>
      <c r="I1019" s="223" t="str">
        <f t="shared" si="96"/>
        <v>m²</v>
      </c>
    </row>
    <row r="1020" spans="1:13" x14ac:dyDescent="0.25">
      <c r="A1020" s="201" t="s">
        <v>6653</v>
      </c>
      <c r="B1020" s="34" t="s">
        <v>6583</v>
      </c>
      <c r="D1020" s="222">
        <v>2.1</v>
      </c>
      <c r="E1020" s="222">
        <v>1</v>
      </c>
      <c r="F1020" s="222">
        <v>1</v>
      </c>
      <c r="G1020" s="201" t="s">
        <v>21</v>
      </c>
      <c r="H1020" s="222">
        <f t="shared" si="95"/>
        <v>2.1</v>
      </c>
      <c r="I1020" s="223" t="str">
        <f t="shared" si="96"/>
        <v>m²</v>
      </c>
    </row>
    <row r="1021" spans="1:13" x14ac:dyDescent="0.25">
      <c r="A1021" s="201" t="s">
        <v>6655</v>
      </c>
      <c r="B1021" s="265" t="s">
        <v>6622</v>
      </c>
      <c r="D1021" s="222">
        <v>2.1</v>
      </c>
      <c r="E1021" s="222">
        <v>0.8</v>
      </c>
      <c r="F1021" s="222">
        <v>1</v>
      </c>
      <c r="G1021" s="201" t="s">
        <v>21</v>
      </c>
      <c r="H1021" s="222">
        <f t="shared" si="95"/>
        <v>1.68</v>
      </c>
      <c r="I1021" s="223" t="str">
        <f t="shared" si="96"/>
        <v>m²</v>
      </c>
    </row>
    <row r="1022" spans="1:13" x14ac:dyDescent="0.25">
      <c r="A1022" s="201" t="s">
        <v>6655</v>
      </c>
      <c r="B1022" s="34" t="s">
        <v>6593</v>
      </c>
      <c r="D1022" s="222">
        <v>2.1</v>
      </c>
      <c r="E1022" s="222">
        <v>0.8</v>
      </c>
      <c r="F1022" s="222">
        <v>1</v>
      </c>
      <c r="G1022" s="201" t="s">
        <v>21</v>
      </c>
      <c r="H1022" s="222">
        <f t="shared" si="95"/>
        <v>1.68</v>
      </c>
      <c r="I1022" s="223" t="str">
        <f t="shared" si="96"/>
        <v>m²</v>
      </c>
    </row>
    <row r="1023" spans="1:13" x14ac:dyDescent="0.25">
      <c r="A1023" s="201" t="s">
        <v>6650</v>
      </c>
      <c r="B1023" s="34" t="s">
        <v>6624</v>
      </c>
      <c r="D1023" s="222">
        <v>0.4</v>
      </c>
      <c r="E1023" s="222">
        <v>0.6</v>
      </c>
      <c r="F1023" s="222">
        <v>1</v>
      </c>
      <c r="G1023" s="201" t="s">
        <v>21</v>
      </c>
      <c r="H1023" s="222">
        <f t="shared" si="95"/>
        <v>0.24</v>
      </c>
      <c r="I1023" s="223" t="str">
        <f t="shared" si="96"/>
        <v>m²</v>
      </c>
    </row>
    <row r="1024" spans="1:13" x14ac:dyDescent="0.25">
      <c r="A1024" s="201" t="s">
        <v>6650</v>
      </c>
      <c r="B1024" s="34" t="s">
        <v>6625</v>
      </c>
      <c r="D1024" s="222">
        <v>0.4</v>
      </c>
      <c r="E1024" s="222">
        <v>0.6</v>
      </c>
      <c r="F1024" s="222">
        <v>1</v>
      </c>
      <c r="G1024" s="201" t="s">
        <v>21</v>
      </c>
      <c r="H1024" s="222">
        <f t="shared" si="95"/>
        <v>0.24</v>
      </c>
      <c r="I1024" s="223" t="str">
        <f t="shared" si="96"/>
        <v>m²</v>
      </c>
    </row>
    <row r="1025" spans="1:11" x14ac:dyDescent="0.25">
      <c r="A1025" s="201" t="s">
        <v>6650</v>
      </c>
      <c r="B1025" s="265" t="s">
        <v>6622</v>
      </c>
      <c r="D1025" s="222">
        <v>0.4</v>
      </c>
      <c r="E1025" s="222">
        <v>0.6</v>
      </c>
      <c r="F1025" s="222">
        <v>1</v>
      </c>
      <c r="G1025" s="201" t="s">
        <v>21</v>
      </c>
      <c r="H1025" s="222">
        <f t="shared" si="95"/>
        <v>0.24</v>
      </c>
      <c r="I1025" s="223" t="str">
        <f t="shared" si="96"/>
        <v>m²</v>
      </c>
    </row>
    <row r="1026" spans="1:11" x14ac:dyDescent="0.25">
      <c r="B1026" s="201"/>
      <c r="D1026" s="222"/>
      <c r="E1026" s="222"/>
      <c r="F1026" s="222"/>
      <c r="G1026" s="201"/>
      <c r="H1026" s="222"/>
      <c r="I1026" s="223"/>
    </row>
    <row r="1027" spans="1:11" x14ac:dyDescent="0.25">
      <c r="B1027" s="201"/>
      <c r="D1027" s="222"/>
      <c r="E1027" s="222"/>
      <c r="F1027" s="222" t="s">
        <v>6880</v>
      </c>
      <c r="G1027" s="201" t="s">
        <v>21</v>
      </c>
      <c r="H1027" s="222">
        <f>SUM(H1017:H1026)</f>
        <v>15.18</v>
      </c>
      <c r="I1027" s="223" t="str">
        <f>$I$998</f>
        <v>m²</v>
      </c>
    </row>
    <row r="1028" spans="1:11" x14ac:dyDescent="0.25">
      <c r="B1028" s="201"/>
      <c r="D1028" s="222"/>
      <c r="E1028" s="222"/>
      <c r="F1028" s="222"/>
      <c r="G1028" s="201"/>
      <c r="H1028" s="222"/>
      <c r="I1028" s="223"/>
    </row>
    <row r="1029" spans="1:11" s="221" customFormat="1" ht="14.25" x14ac:dyDescent="0.2">
      <c r="B1029" s="221" t="s">
        <v>6782</v>
      </c>
      <c r="D1029" s="257"/>
      <c r="E1029" s="257"/>
      <c r="F1029" s="321"/>
      <c r="G1029" s="321" t="s">
        <v>21</v>
      </c>
      <c r="H1029" s="257">
        <f>H1013-H1027</f>
        <v>140.64999999999998</v>
      </c>
      <c r="I1029" s="262" t="str">
        <f>I1027</f>
        <v>m²</v>
      </c>
    </row>
    <row r="1030" spans="1:11" ht="15.75" thickBot="1" x14ac:dyDescent="0.3">
      <c r="B1030" s="221"/>
      <c r="C1030" s="221"/>
      <c r="D1030" s="221"/>
      <c r="E1030" s="221"/>
      <c r="F1030" s="328"/>
      <c r="G1030" s="328"/>
      <c r="H1030" s="257"/>
      <c r="I1030" s="262"/>
      <c r="J1030" s="221"/>
    </row>
    <row r="1031" spans="1:11" s="39" customFormat="1" ht="15.75" thickBot="1" x14ac:dyDescent="0.3">
      <c r="A1031" s="580" t="str">
        <f>PO!A167</f>
        <v>10.1.3</v>
      </c>
      <c r="B1031" s="70" t="s">
        <v>6634</v>
      </c>
      <c r="C1031" s="51"/>
      <c r="D1031" s="52"/>
      <c r="E1031" s="51"/>
      <c r="F1031" s="53"/>
      <c r="G1031" s="54"/>
      <c r="H1031" s="54"/>
      <c r="I1031" s="54">
        <f>H1037</f>
        <v>338.0100000000001</v>
      </c>
      <c r="J1031" s="420" t="s">
        <v>152</v>
      </c>
      <c r="K1031" s="491"/>
    </row>
    <row r="1033" spans="1:11" x14ac:dyDescent="0.25">
      <c r="B1033" s="221" t="s">
        <v>6644</v>
      </c>
      <c r="C1033" s="221"/>
      <c r="D1033" s="221"/>
      <c r="E1033" s="489" t="s">
        <v>6629</v>
      </c>
      <c r="F1033" s="473"/>
      <c r="G1033" s="473"/>
      <c r="H1033" s="257"/>
      <c r="I1033" s="262"/>
      <c r="J1033" s="221"/>
    </row>
    <row r="1034" spans="1:11" x14ac:dyDescent="0.25">
      <c r="B1034" s="34" t="s">
        <v>12931</v>
      </c>
      <c r="E1034" s="222">
        <f>I961</f>
        <v>478.66000000000008</v>
      </c>
      <c r="G1034" s="201" t="s">
        <v>21</v>
      </c>
      <c r="H1034" s="222">
        <f>E1034</f>
        <v>478.66000000000008</v>
      </c>
      <c r="I1034" s="223" t="str">
        <f>J1031</f>
        <v>m²</v>
      </c>
    </row>
    <row r="1035" spans="1:11" x14ac:dyDescent="0.25">
      <c r="B1035" s="34" t="s">
        <v>12932</v>
      </c>
      <c r="E1035" s="222">
        <f>I1004</f>
        <v>140.64999999999998</v>
      </c>
      <c r="G1035" s="201" t="s">
        <v>21</v>
      </c>
      <c r="H1035" s="222">
        <f>E1035</f>
        <v>140.64999999999998</v>
      </c>
      <c r="I1035" s="223" t="str">
        <f>J1031</f>
        <v>m²</v>
      </c>
    </row>
    <row r="1036" spans="1:11" x14ac:dyDescent="0.25">
      <c r="B1036" s="221"/>
      <c r="C1036" s="221"/>
      <c r="D1036" s="221"/>
      <c r="E1036" s="489"/>
      <c r="F1036" s="489"/>
      <c r="G1036" s="489"/>
      <c r="H1036" s="257"/>
      <c r="I1036" s="262"/>
      <c r="J1036" s="221"/>
    </row>
    <row r="1037" spans="1:11" x14ac:dyDescent="0.25">
      <c r="B1037" s="221" t="s">
        <v>12933</v>
      </c>
      <c r="C1037" s="221"/>
      <c r="D1037" s="221"/>
      <c r="E1037" s="221"/>
      <c r="F1037" s="489"/>
      <c r="G1037" s="489" t="s">
        <v>21</v>
      </c>
      <c r="H1037" s="257">
        <f>H1034-H1035</f>
        <v>338.0100000000001</v>
      </c>
      <c r="I1037" s="262" t="str">
        <f>I1035</f>
        <v>m²</v>
      </c>
      <c r="J1037" s="221"/>
    </row>
    <row r="1038" spans="1:11" ht="15.75" thickBot="1" x14ac:dyDescent="0.3">
      <c r="B1038" s="221"/>
      <c r="C1038" s="221"/>
      <c r="D1038" s="221"/>
      <c r="E1038" s="221"/>
      <c r="F1038" s="489"/>
      <c r="G1038" s="489"/>
      <c r="H1038" s="257"/>
      <c r="I1038" s="262"/>
      <c r="J1038" s="221"/>
    </row>
    <row r="1039" spans="1:11" s="39" customFormat="1" ht="15.75" thickBot="1" x14ac:dyDescent="0.3">
      <c r="A1039" s="580" t="str">
        <f>PO!A168</f>
        <v>10.1.4</v>
      </c>
      <c r="B1039" s="70" t="str">
        <f>VLOOKUP(A1039,PO!$A$8:$K$410,4,FALSE)</f>
        <v xml:space="preserve">Impermeabilização de paredes com argamassa de cimento e areia, com aditivo impermeabilizante, e = 2cm. </v>
      </c>
      <c r="C1039" s="51"/>
      <c r="D1039" s="52"/>
      <c r="E1039" s="51"/>
      <c r="F1039" s="53"/>
      <c r="G1039" s="54"/>
      <c r="H1039" s="54"/>
      <c r="I1039" s="54">
        <f>H1049</f>
        <v>20.94</v>
      </c>
      <c r="J1039" s="420" t="str">
        <f>VLOOKUP(A1039,PO!$A$8:$K$410,5,FALSE)</f>
        <v>m²</v>
      </c>
    </row>
    <row r="1041" spans="1:10" x14ac:dyDescent="0.25">
      <c r="B1041" s="334" t="s">
        <v>6626</v>
      </c>
      <c r="E1041" s="334" t="s">
        <v>6631</v>
      </c>
      <c r="F1041" s="334" t="s">
        <v>6608</v>
      </c>
      <c r="H1041" s="335" t="s">
        <v>19</v>
      </c>
      <c r="I1041" s="335" t="s">
        <v>20</v>
      </c>
    </row>
    <row r="1042" spans="1:10" x14ac:dyDescent="0.25">
      <c r="B1042" s="34" t="s">
        <v>6624</v>
      </c>
      <c r="D1042" s="222"/>
      <c r="E1042" s="222">
        <f>(1.6+1.8)*2</f>
        <v>6.8000000000000007</v>
      </c>
      <c r="F1042" s="222">
        <v>1</v>
      </c>
      <c r="G1042" s="334" t="s">
        <v>21</v>
      </c>
      <c r="H1042" s="222">
        <f>E1042*F1042</f>
        <v>6.8000000000000007</v>
      </c>
      <c r="I1042" s="223" t="str">
        <f>$J$1039</f>
        <v>m²</v>
      </c>
      <c r="J1042" s="221"/>
    </row>
    <row r="1043" spans="1:10" x14ac:dyDescent="0.25">
      <c r="B1043" s="34" t="s">
        <v>6625</v>
      </c>
      <c r="D1043" s="222"/>
      <c r="E1043" s="222">
        <f>(1.6+1.8)*2</f>
        <v>6.8000000000000007</v>
      </c>
      <c r="F1043" s="222">
        <v>1</v>
      </c>
      <c r="G1043" s="334" t="s">
        <v>21</v>
      </c>
      <c r="H1043" s="222">
        <f t="shared" ref="H1043:H1045" si="97">E1043*F1043</f>
        <v>6.8000000000000007</v>
      </c>
      <c r="I1043" s="223" t="str">
        <f t="shared" ref="I1043:I1045" si="98">$J$1039</f>
        <v>m²</v>
      </c>
      <c r="J1043" s="221"/>
    </row>
    <row r="1044" spans="1:10" x14ac:dyDescent="0.25">
      <c r="B1044" s="265" t="s">
        <v>6622</v>
      </c>
      <c r="D1044" s="222"/>
      <c r="E1044" s="222">
        <f>(1.4+1.8)*2</f>
        <v>6.4</v>
      </c>
      <c r="F1044" s="222">
        <v>1</v>
      </c>
      <c r="G1044" s="334" t="s">
        <v>21</v>
      </c>
      <c r="H1044" s="222">
        <f t="shared" si="97"/>
        <v>6.4</v>
      </c>
      <c r="I1044" s="223" t="str">
        <f t="shared" si="98"/>
        <v>m²</v>
      </c>
      <c r="J1044" s="221"/>
    </row>
    <row r="1045" spans="1:10" x14ac:dyDescent="0.25">
      <c r="B1045" s="34" t="s">
        <v>6593</v>
      </c>
      <c r="D1045" s="222"/>
      <c r="E1045" s="222">
        <f>(2.75+1.5)*2</f>
        <v>8.5</v>
      </c>
      <c r="F1045" s="222">
        <v>1</v>
      </c>
      <c r="G1045" s="334" t="s">
        <v>21</v>
      </c>
      <c r="H1045" s="222">
        <f t="shared" si="97"/>
        <v>8.5</v>
      </c>
      <c r="I1045" s="223" t="str">
        <f t="shared" si="98"/>
        <v>m²</v>
      </c>
      <c r="J1045" s="221"/>
    </row>
    <row r="1046" spans="1:10" x14ac:dyDescent="0.25">
      <c r="B1046" s="221"/>
      <c r="C1046" s="221"/>
      <c r="D1046" s="221"/>
      <c r="E1046" s="221"/>
      <c r="F1046" s="334"/>
      <c r="G1046" s="334"/>
      <c r="H1046" s="257"/>
      <c r="I1046" s="262"/>
      <c r="J1046" s="221"/>
    </row>
    <row r="1047" spans="1:10" x14ac:dyDescent="0.25">
      <c r="B1047" s="34" t="s">
        <v>6628</v>
      </c>
      <c r="C1047" s="221"/>
      <c r="D1047" s="221"/>
      <c r="E1047" s="221"/>
      <c r="F1047" s="334"/>
      <c r="G1047" s="201" t="s">
        <v>21</v>
      </c>
      <c r="H1047" s="222">
        <f>H1018+H1019+H1021+H1022</f>
        <v>7.56</v>
      </c>
      <c r="I1047" s="223" t="str">
        <f>$J$1039</f>
        <v>m²</v>
      </c>
      <c r="J1047" s="221"/>
    </row>
    <row r="1048" spans="1:10" x14ac:dyDescent="0.25">
      <c r="B1048" s="221"/>
      <c r="C1048" s="221"/>
      <c r="D1048" s="221"/>
      <c r="E1048" s="221"/>
      <c r="F1048" s="334"/>
      <c r="G1048" s="201"/>
      <c r="H1048" s="222"/>
      <c r="I1048" s="223"/>
      <c r="J1048" s="221"/>
    </row>
    <row r="1049" spans="1:10" x14ac:dyDescent="0.25">
      <c r="B1049" s="221" t="s">
        <v>6907</v>
      </c>
      <c r="C1049" s="221"/>
      <c r="D1049" s="221"/>
      <c r="E1049" s="221"/>
      <c r="F1049" s="334"/>
      <c r="G1049" s="334" t="s">
        <v>21</v>
      </c>
      <c r="H1049" s="257">
        <f>SUM(H1042:H1045)-H1047</f>
        <v>20.94</v>
      </c>
      <c r="I1049" s="262" t="str">
        <f>$J$1039</f>
        <v>m²</v>
      </c>
      <c r="J1049" s="221"/>
    </row>
    <row r="1050" spans="1:10" ht="15.75" thickBot="1" x14ac:dyDescent="0.3">
      <c r="B1050" s="221"/>
      <c r="C1050" s="221"/>
      <c r="D1050" s="221"/>
      <c r="E1050" s="221"/>
      <c r="F1050" s="334"/>
      <c r="G1050" s="334"/>
      <c r="H1050" s="257"/>
      <c r="I1050" s="262"/>
      <c r="J1050" s="221"/>
    </row>
    <row r="1051" spans="1:10" ht="15.75" thickBot="1" x14ac:dyDescent="0.3">
      <c r="A1051" s="40" t="str">
        <f>PO!A170</f>
        <v>10.2</v>
      </c>
      <c r="B1051" s="41" t="str">
        <f>VLOOKUP(A1051,PO!$A$8:$K$410,4,FALSE)</f>
        <v>REVESTIMENTO CERÂMICO</v>
      </c>
      <c r="C1051" s="42"/>
      <c r="D1051" s="42"/>
      <c r="E1051" s="42"/>
      <c r="F1051" s="272"/>
      <c r="G1051" s="42"/>
      <c r="H1051" s="42"/>
      <c r="I1051" s="42"/>
      <c r="J1051" s="43"/>
    </row>
    <row r="1052" spans="1:10" ht="15.75" thickBot="1" x14ac:dyDescent="0.3">
      <c r="A1052" s="44"/>
      <c r="B1052" s="45"/>
      <c r="C1052" s="45"/>
      <c r="D1052" s="46"/>
      <c r="E1052" s="45"/>
      <c r="F1052" s="47"/>
      <c r="G1052" s="48"/>
      <c r="H1052" s="48"/>
      <c r="I1052" s="48"/>
      <c r="J1052" s="49"/>
    </row>
    <row r="1053" spans="1:10" s="39" customFormat="1" ht="15.75" thickBot="1" x14ac:dyDescent="0.3">
      <c r="A1053" s="580" t="str">
        <f>PO!A171</f>
        <v>10.2.1</v>
      </c>
      <c r="B1053" s="70" t="str">
        <f>VLOOKUP(A1053,PO!$A$8:$K$410,4,FALSE)</f>
        <v>Revestimento cerâmico para paredes internas em alvenaria com placas tipo grês ou semi-grês de dimensões (25x35) cm aplicada em ambientes de área menor 5 m² na altura inteira das paredes</v>
      </c>
      <c r="C1053" s="51"/>
      <c r="D1053" s="52"/>
      <c r="E1053" s="51"/>
      <c r="F1053" s="53"/>
      <c r="G1053" s="54"/>
      <c r="H1053" s="54"/>
      <c r="I1053" s="54">
        <f>H1056</f>
        <v>140.64999999999998</v>
      </c>
      <c r="J1053" s="420" t="str">
        <f>VLOOKUP(A1053,PO!$A$8:$K$410,5,FALSE)</f>
        <v>m²</v>
      </c>
    </row>
    <row r="1055" spans="1:10" x14ac:dyDescent="0.25">
      <c r="B1055" s="163" t="s">
        <v>27</v>
      </c>
      <c r="D1055" s="163"/>
      <c r="E1055" s="163" t="s">
        <v>6629</v>
      </c>
      <c r="F1055" s="163"/>
      <c r="H1055" s="234" t="s">
        <v>19</v>
      </c>
      <c r="I1055" s="234" t="s">
        <v>20</v>
      </c>
    </row>
    <row r="1056" spans="1:10" x14ac:dyDescent="0.25">
      <c r="B1056" s="256" t="s">
        <v>12930</v>
      </c>
      <c r="D1056" s="222"/>
      <c r="E1056" s="222">
        <f>I1004</f>
        <v>140.64999999999998</v>
      </c>
      <c r="F1056" s="222"/>
      <c r="G1056" s="201" t="s">
        <v>21</v>
      </c>
      <c r="H1056" s="222">
        <f>E1056</f>
        <v>140.64999999999998</v>
      </c>
      <c r="I1056" s="223" t="str">
        <f>$J$1053</f>
        <v>m²</v>
      </c>
    </row>
    <row r="1057" spans="1:12" ht="15.75" thickBot="1" x14ac:dyDescent="0.3"/>
    <row r="1058" spans="1:12" s="39" customFormat="1" ht="15.75" thickBot="1" x14ac:dyDescent="0.3">
      <c r="A1058" s="580" t="str">
        <f>PO!A172</f>
        <v>10.2.2</v>
      </c>
      <c r="B1058" s="70" t="str">
        <f>VLOOKUP(A1058,PO!$A$8:$K$410,4,FALSE)</f>
        <v>Revestimento cerâmico para paredes internas em drywall com placas tipo grês ou semi-grês de dimensões (25x35) cm aplicada em ambientes de área menor 5 m² na altura inteira das paredes</v>
      </c>
      <c r="C1058" s="51"/>
      <c r="D1058" s="52"/>
      <c r="E1058" s="51"/>
      <c r="F1058" s="53"/>
      <c r="G1058" s="54"/>
      <c r="H1058" s="54"/>
      <c r="I1058" s="54">
        <f>H1088</f>
        <v>120.66999999999999</v>
      </c>
      <c r="J1058" s="420" t="str">
        <f>VLOOKUP(A1058,PO!$A$8:$K$410,5,FALSE)</f>
        <v>m²</v>
      </c>
    </row>
    <row r="1060" spans="1:12" s="492" customFormat="1" x14ac:dyDescent="0.25">
      <c r="B1060" s="493" t="s">
        <v>27</v>
      </c>
      <c r="D1060" s="493"/>
      <c r="E1060" s="489" t="s">
        <v>6631</v>
      </c>
      <c r="F1060" s="493" t="s">
        <v>6608</v>
      </c>
      <c r="H1060" s="494" t="s">
        <v>19</v>
      </c>
      <c r="I1060" s="494" t="s">
        <v>20</v>
      </c>
    </row>
    <row r="1061" spans="1:12" s="492" customFormat="1" x14ac:dyDescent="0.25">
      <c r="B1061" s="492" t="s">
        <v>6619</v>
      </c>
      <c r="D1061" s="378"/>
      <c r="E1061" s="378">
        <v>8.1999999999999993</v>
      </c>
      <c r="F1061" s="378">
        <v>1.2</v>
      </c>
      <c r="G1061" s="495" t="s">
        <v>21</v>
      </c>
      <c r="H1061" s="378">
        <f>ROUND(E1061*F1061,2)</f>
        <v>9.84</v>
      </c>
      <c r="I1061" s="496" t="str">
        <f>$J$1053</f>
        <v>m²</v>
      </c>
    </row>
    <row r="1062" spans="1:12" s="492" customFormat="1" x14ac:dyDescent="0.25">
      <c r="B1062" s="492" t="s">
        <v>6620</v>
      </c>
      <c r="D1062" s="378"/>
      <c r="E1062" s="378">
        <v>10.4</v>
      </c>
      <c r="F1062" s="378">
        <v>1.2</v>
      </c>
      <c r="G1062" s="495" t="s">
        <v>21</v>
      </c>
      <c r="H1062" s="378">
        <f t="shared" ref="H1062:H1070" si="99">ROUND(E1062*F1062,2)</f>
        <v>12.48</v>
      </c>
      <c r="I1062" s="496" t="str">
        <f t="shared" ref="I1062:I1070" si="100">$J$1053</f>
        <v>m²</v>
      </c>
      <c r="L1062" s="506"/>
    </row>
    <row r="1063" spans="1:12" s="492" customFormat="1" x14ac:dyDescent="0.25">
      <c r="B1063" s="497" t="s">
        <v>6589</v>
      </c>
      <c r="D1063" s="378"/>
      <c r="E1063" s="378">
        <v>10.4</v>
      </c>
      <c r="F1063" s="378">
        <v>1.2</v>
      </c>
      <c r="G1063" s="495" t="s">
        <v>21</v>
      </c>
      <c r="H1063" s="378">
        <f t="shared" si="99"/>
        <v>12.48</v>
      </c>
      <c r="I1063" s="496" t="str">
        <f t="shared" si="100"/>
        <v>m²</v>
      </c>
    </row>
    <row r="1064" spans="1:12" s="492" customFormat="1" x14ac:dyDescent="0.25">
      <c r="B1064" s="497" t="s">
        <v>6588</v>
      </c>
      <c r="D1064" s="378"/>
      <c r="E1064" s="378">
        <v>10.4</v>
      </c>
      <c r="F1064" s="378">
        <v>1.2</v>
      </c>
      <c r="G1064" s="495" t="s">
        <v>21</v>
      </c>
      <c r="H1064" s="378">
        <f t="shared" si="99"/>
        <v>12.48</v>
      </c>
      <c r="I1064" s="496" t="str">
        <f t="shared" si="100"/>
        <v>m²</v>
      </c>
    </row>
    <row r="1065" spans="1:12" s="492" customFormat="1" x14ac:dyDescent="0.25">
      <c r="B1065" s="492" t="s">
        <v>6618</v>
      </c>
      <c r="E1065" s="378">
        <f>7.05+15.7+12.16</f>
        <v>34.909999999999997</v>
      </c>
      <c r="F1065" s="378">
        <v>1.2</v>
      </c>
      <c r="G1065" s="495" t="s">
        <v>21</v>
      </c>
      <c r="H1065" s="378">
        <f t="shared" si="99"/>
        <v>41.89</v>
      </c>
      <c r="I1065" s="496" t="str">
        <f t="shared" si="100"/>
        <v>m²</v>
      </c>
    </row>
    <row r="1066" spans="1:12" s="492" customFormat="1" x14ac:dyDescent="0.25">
      <c r="B1066" s="492" t="s">
        <v>12935</v>
      </c>
      <c r="E1066" s="378">
        <v>6.75</v>
      </c>
      <c r="F1066" s="378">
        <v>1.2</v>
      </c>
      <c r="G1066" s="495" t="s">
        <v>21</v>
      </c>
      <c r="H1066" s="378">
        <f t="shared" si="99"/>
        <v>8.1</v>
      </c>
      <c r="I1066" s="496" t="str">
        <f t="shared" si="100"/>
        <v>m²</v>
      </c>
    </row>
    <row r="1067" spans="1:12" s="492" customFormat="1" x14ac:dyDescent="0.25">
      <c r="B1067" s="497" t="s">
        <v>6587</v>
      </c>
      <c r="E1067" s="378">
        <v>7</v>
      </c>
      <c r="F1067" s="378">
        <v>1.2</v>
      </c>
      <c r="G1067" s="495" t="s">
        <v>21</v>
      </c>
      <c r="H1067" s="378">
        <f t="shared" si="99"/>
        <v>8.4</v>
      </c>
      <c r="I1067" s="496" t="str">
        <f t="shared" si="100"/>
        <v>m²</v>
      </c>
    </row>
    <row r="1068" spans="1:12" s="492" customFormat="1" x14ac:dyDescent="0.25">
      <c r="B1068" s="497" t="s">
        <v>6586</v>
      </c>
      <c r="E1068" s="378">
        <v>10.4</v>
      </c>
      <c r="F1068" s="378">
        <v>1.2</v>
      </c>
      <c r="G1068" s="495" t="s">
        <v>21</v>
      </c>
      <c r="H1068" s="378">
        <f t="shared" si="99"/>
        <v>12.48</v>
      </c>
      <c r="I1068" s="496" t="str">
        <f t="shared" si="100"/>
        <v>m²</v>
      </c>
    </row>
    <row r="1069" spans="1:12" s="492" customFormat="1" x14ac:dyDescent="0.25">
      <c r="B1069" s="497" t="s">
        <v>6585</v>
      </c>
      <c r="E1069" s="378">
        <v>10.4</v>
      </c>
      <c r="F1069" s="378">
        <v>1.2</v>
      </c>
      <c r="G1069" s="495" t="s">
        <v>21</v>
      </c>
      <c r="H1069" s="378">
        <f t="shared" si="99"/>
        <v>12.48</v>
      </c>
      <c r="I1069" s="496" t="str">
        <f t="shared" si="100"/>
        <v>m²</v>
      </c>
    </row>
    <row r="1070" spans="1:12" s="492" customFormat="1" x14ac:dyDescent="0.25">
      <c r="B1070" s="492" t="s">
        <v>12936</v>
      </c>
      <c r="E1070" s="378">
        <v>6.05</v>
      </c>
      <c r="F1070" s="378">
        <v>1.2</v>
      </c>
      <c r="G1070" s="495" t="s">
        <v>21</v>
      </c>
      <c r="H1070" s="378">
        <f t="shared" si="99"/>
        <v>7.26</v>
      </c>
      <c r="I1070" s="496" t="str">
        <f t="shared" si="100"/>
        <v>m²</v>
      </c>
    </row>
    <row r="1071" spans="1:12" s="492" customFormat="1" x14ac:dyDescent="0.25">
      <c r="B1071" s="497"/>
      <c r="F1071" s="495"/>
      <c r="G1071" s="495"/>
      <c r="H1071" s="378"/>
      <c r="I1071" s="496"/>
    </row>
    <row r="1072" spans="1:12" s="492" customFormat="1" x14ac:dyDescent="0.25">
      <c r="B1072" s="497"/>
      <c r="F1072" s="495" t="s">
        <v>19</v>
      </c>
      <c r="G1072" s="495" t="s">
        <v>21</v>
      </c>
      <c r="H1072" s="378">
        <f>SUM(H1061:H1071)</f>
        <v>137.88999999999999</v>
      </c>
      <c r="I1072" s="496"/>
    </row>
    <row r="1073" spans="2:9" s="492" customFormat="1" x14ac:dyDescent="0.25">
      <c r="B1073" s="497"/>
      <c r="F1073" s="495"/>
      <c r="G1073" s="495"/>
      <c r="H1073" s="378"/>
      <c r="I1073" s="496"/>
    </row>
    <row r="1074" spans="2:9" s="492" customFormat="1" x14ac:dyDescent="0.25">
      <c r="B1074" s="596" t="s">
        <v>12938</v>
      </c>
      <c r="C1074" s="596"/>
      <c r="D1074" s="596"/>
      <c r="E1074" s="596"/>
      <c r="F1074" s="596"/>
      <c r="G1074" s="596"/>
      <c r="H1074" s="596"/>
      <c r="I1074" s="596"/>
    </row>
    <row r="1075" spans="2:9" s="502" customFormat="1" ht="14.25" x14ac:dyDescent="0.2">
      <c r="B1075" s="501" t="s">
        <v>6644</v>
      </c>
      <c r="C1075" s="502" t="s">
        <v>27</v>
      </c>
      <c r="E1075" s="493" t="s">
        <v>6629</v>
      </c>
      <c r="H1075" s="503"/>
      <c r="I1075" s="504"/>
    </row>
    <row r="1076" spans="2:9" s="492" customFormat="1" x14ac:dyDescent="0.25">
      <c r="B1076" s="497" t="s">
        <v>6652</v>
      </c>
      <c r="C1076" s="492" t="s">
        <v>6619</v>
      </c>
      <c r="E1076" s="378">
        <v>2.1</v>
      </c>
      <c r="F1076" s="495"/>
      <c r="G1076" s="495" t="s">
        <v>21</v>
      </c>
      <c r="H1076" s="378">
        <f>E1076</f>
        <v>2.1</v>
      </c>
      <c r="I1076" s="496" t="str">
        <f t="shared" ref="I1076:I1084" si="101">$J$1058</f>
        <v>m²</v>
      </c>
    </row>
    <row r="1077" spans="2:9" s="492" customFormat="1" x14ac:dyDescent="0.25">
      <c r="B1077" s="497" t="s">
        <v>6654</v>
      </c>
      <c r="C1077" s="492" t="s">
        <v>6620</v>
      </c>
      <c r="E1077" s="495">
        <v>1.8900000000000001</v>
      </c>
      <c r="F1077" s="495"/>
      <c r="G1077" s="495" t="s">
        <v>21</v>
      </c>
      <c r="H1077" s="378">
        <f t="shared" ref="H1077:H1084" si="102">E1077</f>
        <v>1.8900000000000001</v>
      </c>
      <c r="I1077" s="496" t="str">
        <f t="shared" si="101"/>
        <v>m²</v>
      </c>
    </row>
    <row r="1078" spans="2:9" s="492" customFormat="1" x14ac:dyDescent="0.25">
      <c r="B1078" s="497" t="s">
        <v>6654</v>
      </c>
      <c r="C1078" s="497" t="s">
        <v>6589</v>
      </c>
      <c r="E1078" s="495">
        <v>1.8900000000000001</v>
      </c>
      <c r="F1078" s="495"/>
      <c r="G1078" s="495" t="s">
        <v>21</v>
      </c>
      <c r="H1078" s="378">
        <f t="shared" si="102"/>
        <v>1.8900000000000001</v>
      </c>
      <c r="I1078" s="496" t="str">
        <f t="shared" si="101"/>
        <v>m²</v>
      </c>
    </row>
    <row r="1079" spans="2:9" s="492" customFormat="1" x14ac:dyDescent="0.25">
      <c r="B1079" s="505" t="s">
        <v>6654</v>
      </c>
      <c r="C1079" s="256" t="s">
        <v>6588</v>
      </c>
      <c r="E1079" s="495">
        <v>1.8900000000000001</v>
      </c>
      <c r="F1079" s="495"/>
      <c r="G1079" s="495" t="s">
        <v>21</v>
      </c>
      <c r="H1079" s="378">
        <f t="shared" si="102"/>
        <v>1.8900000000000001</v>
      </c>
      <c r="I1079" s="496" t="str">
        <f t="shared" si="101"/>
        <v>m²</v>
      </c>
    </row>
    <row r="1080" spans="2:9" s="492" customFormat="1" x14ac:dyDescent="0.25">
      <c r="B1080" s="505" t="s">
        <v>6654</v>
      </c>
      <c r="C1080" s="256" t="s">
        <v>6623</v>
      </c>
      <c r="E1080" s="495">
        <v>1.8900000000000001</v>
      </c>
      <c r="F1080" s="495"/>
      <c r="G1080" s="495" t="s">
        <v>21</v>
      </c>
      <c r="H1080" s="378">
        <f t="shared" si="102"/>
        <v>1.8900000000000001</v>
      </c>
      <c r="I1080" s="496" t="str">
        <f t="shared" si="101"/>
        <v>m²</v>
      </c>
    </row>
    <row r="1081" spans="2:9" s="492" customFormat="1" x14ac:dyDescent="0.25">
      <c r="B1081" s="505" t="s">
        <v>6654</v>
      </c>
      <c r="C1081" s="256" t="s">
        <v>6587</v>
      </c>
      <c r="E1081" s="495">
        <v>1.8900000000000001</v>
      </c>
      <c r="F1081" s="495"/>
      <c r="G1081" s="495" t="s">
        <v>21</v>
      </c>
      <c r="H1081" s="378">
        <f t="shared" si="102"/>
        <v>1.8900000000000001</v>
      </c>
      <c r="I1081" s="496" t="str">
        <f t="shared" si="101"/>
        <v>m²</v>
      </c>
    </row>
    <row r="1082" spans="2:9" s="492" customFormat="1" x14ac:dyDescent="0.25">
      <c r="B1082" s="505" t="s">
        <v>6654</v>
      </c>
      <c r="C1082" s="256" t="s">
        <v>6586</v>
      </c>
      <c r="E1082" s="495">
        <v>1.8900000000000001</v>
      </c>
      <c r="F1082" s="495"/>
      <c r="G1082" s="495" t="s">
        <v>21</v>
      </c>
      <c r="H1082" s="378">
        <f t="shared" si="102"/>
        <v>1.8900000000000001</v>
      </c>
      <c r="I1082" s="496" t="str">
        <f t="shared" si="101"/>
        <v>m²</v>
      </c>
    </row>
    <row r="1083" spans="2:9" s="492" customFormat="1" x14ac:dyDescent="0.25">
      <c r="B1083" s="505" t="s">
        <v>6654</v>
      </c>
      <c r="C1083" s="256" t="s">
        <v>6585</v>
      </c>
      <c r="E1083" s="495">
        <v>1.8900000000000001</v>
      </c>
      <c r="F1083" s="495"/>
      <c r="G1083" s="495" t="s">
        <v>21</v>
      </c>
      <c r="H1083" s="378">
        <f t="shared" si="102"/>
        <v>1.8900000000000001</v>
      </c>
      <c r="I1083" s="496" t="str">
        <f t="shared" si="101"/>
        <v>m²</v>
      </c>
    </row>
    <row r="1084" spans="2:9" s="492" customFormat="1" x14ac:dyDescent="0.25">
      <c r="B1084" s="505" t="s">
        <v>6654</v>
      </c>
      <c r="C1084" s="256" t="s">
        <v>6621</v>
      </c>
      <c r="E1084" s="495">
        <v>1.8900000000000001</v>
      </c>
      <c r="F1084" s="495"/>
      <c r="G1084" s="495" t="s">
        <v>21</v>
      </c>
      <c r="H1084" s="378">
        <f t="shared" si="102"/>
        <v>1.8900000000000001</v>
      </c>
      <c r="I1084" s="496" t="str">
        <f t="shared" si="101"/>
        <v>m²</v>
      </c>
    </row>
    <row r="1085" spans="2:9" s="492" customFormat="1" x14ac:dyDescent="0.25">
      <c r="B1085" s="497"/>
      <c r="F1085" s="495"/>
      <c r="G1085" s="495"/>
      <c r="H1085" s="378"/>
      <c r="I1085" s="496"/>
    </row>
    <row r="1086" spans="2:9" s="492" customFormat="1" x14ac:dyDescent="0.25">
      <c r="B1086" s="497"/>
      <c r="F1086" s="495" t="s">
        <v>12937</v>
      </c>
      <c r="G1086" s="495" t="s">
        <v>21</v>
      </c>
      <c r="H1086" s="378">
        <f>SUM(H1076:H1085)</f>
        <v>17.220000000000002</v>
      </c>
      <c r="I1086" s="496" t="str">
        <f>$J$1058</f>
        <v>m²</v>
      </c>
    </row>
    <row r="1087" spans="2:9" s="492" customFormat="1" x14ac:dyDescent="0.25">
      <c r="B1087" s="497"/>
      <c r="F1087" s="495"/>
      <c r="G1087" s="495"/>
      <c r="H1087" s="378"/>
      <c r="I1087" s="496"/>
    </row>
    <row r="1088" spans="2:9" s="492" customFormat="1" x14ac:dyDescent="0.25">
      <c r="B1088" s="498" t="s">
        <v>6783</v>
      </c>
      <c r="F1088" s="495"/>
      <c r="G1088" s="493" t="s">
        <v>21</v>
      </c>
      <c r="H1088" s="499">
        <f>H1072-H1086</f>
        <v>120.66999999999999</v>
      </c>
      <c r="I1088" s="500" t="str">
        <f>$J$1053</f>
        <v>m²</v>
      </c>
    </row>
    <row r="1089" spans="1:10" ht="15.75" thickBot="1" x14ac:dyDescent="0.3"/>
    <row r="1090" spans="1:10" ht="15.75" thickBot="1" x14ac:dyDescent="0.3">
      <c r="A1090" s="35" t="str">
        <f>PO!A174</f>
        <v>11.0</v>
      </c>
      <c r="B1090" s="36" t="str">
        <f>VLOOKUP(A1090,PO!$A$8:$K$410,4,FALSE)</f>
        <v>ESQUADRIAS E PORTAS</v>
      </c>
      <c r="C1090" s="37"/>
      <c r="D1090" s="36"/>
      <c r="E1090" s="37"/>
      <c r="F1090" s="271"/>
      <c r="G1090" s="37"/>
      <c r="H1090" s="37"/>
      <c r="I1090" s="37"/>
      <c r="J1090" s="38"/>
    </row>
    <row r="1091" spans="1:10" ht="15.75" thickBot="1" x14ac:dyDescent="0.3"/>
    <row r="1092" spans="1:10" ht="15.75" thickBot="1" x14ac:dyDescent="0.3">
      <c r="A1092" s="40" t="str">
        <f>PO!A175</f>
        <v>11.1</v>
      </c>
      <c r="B1092" s="41" t="str">
        <f>VLOOKUP(A1092,PO!$A$8:$K$410,4,FALSE)</f>
        <v>ESQUADRIAS</v>
      </c>
      <c r="C1092" s="42"/>
      <c r="D1092" s="42"/>
      <c r="E1092" s="42"/>
      <c r="F1092" s="272"/>
      <c r="G1092" s="42"/>
      <c r="H1092" s="42"/>
      <c r="I1092" s="42"/>
      <c r="J1092" s="43"/>
    </row>
    <row r="1093" spans="1:10" ht="15.75" thickBot="1" x14ac:dyDescent="0.3">
      <c r="A1093" s="44"/>
      <c r="B1093" s="45"/>
      <c r="C1093" s="45"/>
      <c r="D1093" s="46"/>
      <c r="E1093" s="45"/>
      <c r="F1093" s="47"/>
      <c r="G1093" s="48"/>
      <c r="H1093" s="48"/>
      <c r="I1093" s="48"/>
      <c r="J1093" s="49"/>
    </row>
    <row r="1094" spans="1:10" s="39" customFormat="1" ht="15.75" thickBot="1" x14ac:dyDescent="0.3">
      <c r="A1094" s="580" t="str">
        <f>PO!A176</f>
        <v>11.1.1</v>
      </c>
      <c r="B1094" s="70" t="str">
        <f>VLOOKUP(A1094,PO!$A$8:$K$410,4,FALSE)</f>
        <v>J01, J02, J03 e J04 - Janela de correr  2 folhas, vidro temperado 8mm - fornecimento e instalação.</v>
      </c>
      <c r="C1094" s="51"/>
      <c r="D1094" s="52"/>
      <c r="E1094" s="51"/>
      <c r="F1094" s="53"/>
      <c r="G1094" s="54"/>
      <c r="H1094" s="54"/>
      <c r="I1094" s="54">
        <f>SUM(H1097:H1110)</f>
        <v>34.199999999999996</v>
      </c>
      <c r="J1094" s="420" t="str">
        <f>VLOOKUP(A1094,PO!$A$8:$K$410,5,FALSE)</f>
        <v>m²</v>
      </c>
    </row>
    <row r="1095" spans="1:10" x14ac:dyDescent="0.25">
      <c r="A1095" s="228"/>
      <c r="B1095" s="229"/>
      <c r="C1095" s="230"/>
      <c r="D1095" s="231"/>
      <c r="E1095" s="230"/>
      <c r="F1095" s="273"/>
      <c r="G1095" s="232"/>
      <c r="H1095" s="232"/>
      <c r="I1095" s="232"/>
      <c r="J1095" s="232"/>
    </row>
    <row r="1096" spans="1:10" s="163" customFormat="1" ht="14.25" x14ac:dyDescent="0.2">
      <c r="A1096" s="275" t="s">
        <v>6644</v>
      </c>
      <c r="B1096" s="163" t="s">
        <v>27</v>
      </c>
      <c r="D1096" s="274" t="s">
        <v>6604</v>
      </c>
      <c r="E1096" s="276" t="s">
        <v>6608</v>
      </c>
      <c r="F1096" s="274" t="s">
        <v>6645</v>
      </c>
      <c r="G1096" s="275"/>
      <c r="H1096" s="234" t="s">
        <v>19</v>
      </c>
      <c r="I1096" s="234" t="s">
        <v>20</v>
      </c>
      <c r="J1096" s="275"/>
    </row>
    <row r="1097" spans="1:10" x14ac:dyDescent="0.25">
      <c r="A1097" s="228" t="s">
        <v>6646</v>
      </c>
      <c r="B1097" s="229" t="s">
        <v>6618</v>
      </c>
      <c r="C1097" s="230"/>
      <c r="D1097" s="277">
        <v>2</v>
      </c>
      <c r="E1097" s="278">
        <v>1.2</v>
      </c>
      <c r="F1097" s="279">
        <v>1</v>
      </c>
      <c r="G1097" s="273" t="s">
        <v>21</v>
      </c>
      <c r="H1097" s="279">
        <f>D1097*E1097*F1097</f>
        <v>2.4</v>
      </c>
      <c r="I1097" s="273" t="str">
        <f>$J$1094</f>
        <v>m²</v>
      </c>
      <c r="J1097" s="232"/>
    </row>
    <row r="1098" spans="1:10" x14ac:dyDescent="0.25">
      <c r="A1098" s="228" t="s">
        <v>6647</v>
      </c>
      <c r="B1098" s="34" t="s">
        <v>6621</v>
      </c>
      <c r="C1098" s="230"/>
      <c r="D1098" s="277">
        <v>1.5</v>
      </c>
      <c r="E1098" s="278">
        <v>1.2</v>
      </c>
      <c r="F1098" s="279">
        <v>1</v>
      </c>
      <c r="G1098" s="273" t="s">
        <v>21</v>
      </c>
      <c r="H1098" s="279">
        <f t="shared" ref="H1098:H1110" si="103">D1098*E1098*F1098</f>
        <v>1.7999999999999998</v>
      </c>
      <c r="I1098" s="273" t="str">
        <f t="shared" ref="I1098:I1110" si="104">$J$1094</f>
        <v>m²</v>
      </c>
      <c r="J1098" s="232"/>
    </row>
    <row r="1099" spans="1:10" x14ac:dyDescent="0.25">
      <c r="A1099" s="228" t="s">
        <v>6647</v>
      </c>
      <c r="B1099" s="34" t="s">
        <v>6623</v>
      </c>
      <c r="C1099" s="230"/>
      <c r="D1099" s="277">
        <v>1.5</v>
      </c>
      <c r="E1099" s="278">
        <v>1.2</v>
      </c>
      <c r="F1099" s="279">
        <v>2</v>
      </c>
      <c r="G1099" s="273" t="s">
        <v>21</v>
      </c>
      <c r="H1099" s="279">
        <f t="shared" si="103"/>
        <v>3.5999999999999996</v>
      </c>
      <c r="I1099" s="273" t="str">
        <f t="shared" si="104"/>
        <v>m²</v>
      </c>
      <c r="J1099" s="232"/>
    </row>
    <row r="1100" spans="1:10" x14ac:dyDescent="0.25">
      <c r="A1100" s="228" t="s">
        <v>6647</v>
      </c>
      <c r="B1100" s="34" t="s">
        <v>6619</v>
      </c>
      <c r="C1100" s="230"/>
      <c r="D1100" s="277">
        <v>1.5</v>
      </c>
      <c r="E1100" s="278">
        <v>1.2</v>
      </c>
      <c r="F1100" s="279">
        <v>2</v>
      </c>
      <c r="G1100" s="273" t="s">
        <v>21</v>
      </c>
      <c r="H1100" s="279">
        <f t="shared" si="103"/>
        <v>3.5999999999999996</v>
      </c>
      <c r="I1100" s="273" t="str">
        <f>$J$1094</f>
        <v>m²</v>
      </c>
      <c r="J1100" s="232"/>
    </row>
    <row r="1101" spans="1:10" x14ac:dyDescent="0.25">
      <c r="A1101" s="228" t="s">
        <v>6648</v>
      </c>
      <c r="B1101" s="34" t="s">
        <v>6621</v>
      </c>
      <c r="C1101" s="230"/>
      <c r="D1101" s="277">
        <v>1.2</v>
      </c>
      <c r="E1101" s="278">
        <v>1.2</v>
      </c>
      <c r="F1101" s="279">
        <v>2</v>
      </c>
      <c r="G1101" s="273" t="s">
        <v>21</v>
      </c>
      <c r="H1101" s="279">
        <f t="shared" si="103"/>
        <v>2.88</v>
      </c>
      <c r="I1101" s="273" t="str">
        <f t="shared" si="104"/>
        <v>m²</v>
      </c>
      <c r="J1101" s="232"/>
    </row>
    <row r="1102" spans="1:10" x14ac:dyDescent="0.25">
      <c r="A1102" s="228" t="s">
        <v>6648</v>
      </c>
      <c r="B1102" s="34" t="s">
        <v>6584</v>
      </c>
      <c r="C1102" s="230"/>
      <c r="D1102" s="277">
        <v>1.2</v>
      </c>
      <c r="E1102" s="278">
        <v>1.2</v>
      </c>
      <c r="F1102" s="279">
        <v>1</v>
      </c>
      <c r="G1102" s="273" t="s">
        <v>21</v>
      </c>
      <c r="H1102" s="279">
        <f>D1102*E1102*F1102</f>
        <v>1.44</v>
      </c>
      <c r="I1102" s="273" t="str">
        <f t="shared" si="104"/>
        <v>m²</v>
      </c>
      <c r="J1102" s="232"/>
    </row>
    <row r="1103" spans="1:10" x14ac:dyDescent="0.25">
      <c r="A1103" s="228" t="s">
        <v>6648</v>
      </c>
      <c r="B1103" s="34" t="s">
        <v>6619</v>
      </c>
      <c r="C1103" s="230"/>
      <c r="D1103" s="277">
        <v>1.2</v>
      </c>
      <c r="E1103" s="278">
        <v>1.2</v>
      </c>
      <c r="F1103" s="279">
        <v>2</v>
      </c>
      <c r="G1103" s="273" t="s">
        <v>21</v>
      </c>
      <c r="H1103" s="279">
        <f t="shared" si="103"/>
        <v>2.88</v>
      </c>
      <c r="I1103" s="273" t="str">
        <f t="shared" si="104"/>
        <v>m²</v>
      </c>
      <c r="J1103" s="232"/>
    </row>
    <row r="1104" spans="1:10" x14ac:dyDescent="0.25">
      <c r="A1104" s="228" t="s">
        <v>6649</v>
      </c>
      <c r="B1104" s="34" t="s">
        <v>6585</v>
      </c>
      <c r="C1104" s="230"/>
      <c r="D1104" s="277">
        <v>1</v>
      </c>
      <c r="E1104" s="278">
        <v>1.2</v>
      </c>
      <c r="F1104" s="279">
        <v>2</v>
      </c>
      <c r="G1104" s="273" t="s">
        <v>21</v>
      </c>
      <c r="H1104" s="279">
        <f t="shared" si="103"/>
        <v>2.4</v>
      </c>
      <c r="I1104" s="273" t="str">
        <f t="shared" si="104"/>
        <v>m²</v>
      </c>
      <c r="J1104" s="232"/>
    </row>
    <row r="1105" spans="1:10" x14ac:dyDescent="0.25">
      <c r="A1105" s="228" t="s">
        <v>6649</v>
      </c>
      <c r="B1105" s="34" t="s">
        <v>6586</v>
      </c>
      <c r="C1105" s="230"/>
      <c r="D1105" s="277">
        <v>1</v>
      </c>
      <c r="E1105" s="278">
        <v>1.2</v>
      </c>
      <c r="F1105" s="279">
        <v>2</v>
      </c>
      <c r="G1105" s="273" t="s">
        <v>21</v>
      </c>
      <c r="H1105" s="279">
        <f t="shared" si="103"/>
        <v>2.4</v>
      </c>
      <c r="I1105" s="273" t="str">
        <f t="shared" si="104"/>
        <v>m²</v>
      </c>
      <c r="J1105" s="232"/>
    </row>
    <row r="1106" spans="1:10" x14ac:dyDescent="0.25">
      <c r="A1106" s="228" t="s">
        <v>6649</v>
      </c>
      <c r="B1106" s="34" t="s">
        <v>6587</v>
      </c>
      <c r="C1106" s="230"/>
      <c r="D1106" s="277">
        <v>1</v>
      </c>
      <c r="E1106" s="278">
        <v>1.2</v>
      </c>
      <c r="F1106" s="279">
        <v>2</v>
      </c>
      <c r="G1106" s="273" t="s">
        <v>21</v>
      </c>
      <c r="H1106" s="279">
        <f t="shared" si="103"/>
        <v>2.4</v>
      </c>
      <c r="I1106" s="273" t="str">
        <f t="shared" si="104"/>
        <v>m²</v>
      </c>
      <c r="J1106" s="232"/>
    </row>
    <row r="1107" spans="1:10" x14ac:dyDescent="0.25">
      <c r="A1107" s="228" t="s">
        <v>6649</v>
      </c>
      <c r="B1107" s="34" t="s">
        <v>6588</v>
      </c>
      <c r="C1107" s="230"/>
      <c r="D1107" s="277">
        <v>1</v>
      </c>
      <c r="E1107" s="278">
        <v>1.2</v>
      </c>
      <c r="F1107" s="279">
        <v>2</v>
      </c>
      <c r="G1107" s="273" t="s">
        <v>21</v>
      </c>
      <c r="H1107" s="279">
        <f t="shared" si="103"/>
        <v>2.4</v>
      </c>
      <c r="I1107" s="273" t="str">
        <f t="shared" si="104"/>
        <v>m²</v>
      </c>
      <c r="J1107" s="232"/>
    </row>
    <row r="1108" spans="1:10" x14ac:dyDescent="0.25">
      <c r="A1108" s="228" t="s">
        <v>6649</v>
      </c>
      <c r="B1108" s="34" t="s">
        <v>6589</v>
      </c>
      <c r="C1108" s="230"/>
      <c r="D1108" s="277">
        <v>1</v>
      </c>
      <c r="E1108" s="278">
        <v>1.2</v>
      </c>
      <c r="F1108" s="279">
        <v>2</v>
      </c>
      <c r="G1108" s="273" t="s">
        <v>21</v>
      </c>
      <c r="H1108" s="279">
        <f t="shared" si="103"/>
        <v>2.4</v>
      </c>
      <c r="I1108" s="273" t="str">
        <f t="shared" si="104"/>
        <v>m²</v>
      </c>
      <c r="J1108" s="232"/>
    </row>
    <row r="1109" spans="1:10" x14ac:dyDescent="0.25">
      <c r="A1109" s="228" t="s">
        <v>6649</v>
      </c>
      <c r="B1109" s="34" t="s">
        <v>6620</v>
      </c>
      <c r="C1109" s="230"/>
      <c r="D1109" s="277">
        <v>1</v>
      </c>
      <c r="E1109" s="278">
        <v>1.2</v>
      </c>
      <c r="F1109" s="279">
        <v>2</v>
      </c>
      <c r="G1109" s="273" t="s">
        <v>21</v>
      </c>
      <c r="H1109" s="279">
        <f t="shared" si="103"/>
        <v>2.4</v>
      </c>
      <c r="I1109" s="273" t="str">
        <f t="shared" si="104"/>
        <v>m²</v>
      </c>
      <c r="J1109" s="232"/>
    </row>
    <row r="1110" spans="1:10" x14ac:dyDescent="0.25">
      <c r="A1110" s="228" t="s">
        <v>6649</v>
      </c>
      <c r="B1110" s="34" t="s">
        <v>6593</v>
      </c>
      <c r="C1110" s="230"/>
      <c r="D1110" s="277">
        <v>1</v>
      </c>
      <c r="E1110" s="278">
        <v>1.2</v>
      </c>
      <c r="F1110" s="279">
        <v>1</v>
      </c>
      <c r="G1110" s="273" t="s">
        <v>21</v>
      </c>
      <c r="H1110" s="279">
        <f t="shared" si="103"/>
        <v>1.2</v>
      </c>
      <c r="I1110" s="273" t="str">
        <f t="shared" si="104"/>
        <v>m²</v>
      </c>
      <c r="J1110" s="232"/>
    </row>
    <row r="1111" spans="1:10" ht="15.75" thickBot="1" x14ac:dyDescent="0.3">
      <c r="A1111" s="228"/>
      <c r="C1111" s="230"/>
      <c r="D1111" s="231"/>
      <c r="E1111" s="230"/>
      <c r="F1111" s="273"/>
      <c r="G1111" s="232"/>
      <c r="H1111" s="232"/>
      <c r="I1111" s="232"/>
      <c r="J1111" s="232"/>
    </row>
    <row r="1112" spans="1:10" s="39" customFormat="1" ht="15.75" thickBot="1" x14ac:dyDescent="0.3">
      <c r="A1112" s="580" t="str">
        <f>PO!A177</f>
        <v>11.1.2</v>
      </c>
      <c r="B1112" s="70" t="str">
        <f>VLOOKUP(A1112,PO!$A$8:$K$410,4,FALSE)</f>
        <v>J05 e J06 - Janela basculante 1 folha, vidro temperado 8mm - fornecimento e instalação.</v>
      </c>
      <c r="C1112" s="51"/>
      <c r="D1112" s="52"/>
      <c r="E1112" s="51"/>
      <c r="F1112" s="53"/>
      <c r="G1112" s="54"/>
      <c r="H1112" s="54"/>
      <c r="I1112" s="54">
        <f>SUM(H1115:H1118)</f>
        <v>0.96</v>
      </c>
      <c r="J1112" s="420" t="str">
        <f>VLOOKUP(A1112,PO!$A$8:$K$410,5,FALSE)</f>
        <v>m²</v>
      </c>
    </row>
    <row r="1113" spans="1:10" x14ac:dyDescent="0.25">
      <c r="A1113" s="228"/>
      <c r="B1113" s="229"/>
      <c r="C1113" s="230"/>
      <c r="D1113" s="231"/>
      <c r="E1113" s="230"/>
      <c r="F1113" s="273"/>
      <c r="G1113" s="232"/>
      <c r="H1113" s="232"/>
      <c r="I1113" s="232"/>
      <c r="J1113" s="232"/>
    </row>
    <row r="1114" spans="1:10" x14ac:dyDescent="0.25">
      <c r="A1114" s="275" t="s">
        <v>6644</v>
      </c>
      <c r="B1114" s="163" t="s">
        <v>27</v>
      </c>
      <c r="C1114" s="163"/>
      <c r="D1114" s="274" t="s">
        <v>6604</v>
      </c>
      <c r="E1114" s="276" t="s">
        <v>6608</v>
      </c>
      <c r="F1114" s="274" t="s">
        <v>6645</v>
      </c>
      <c r="G1114" s="275"/>
      <c r="H1114" s="234" t="s">
        <v>19</v>
      </c>
      <c r="I1114" s="234" t="s">
        <v>20</v>
      </c>
      <c r="J1114" s="275"/>
    </row>
    <row r="1115" spans="1:10" x14ac:dyDescent="0.25">
      <c r="A1115" s="228" t="s">
        <v>6650</v>
      </c>
      <c r="B1115" s="34" t="s">
        <v>6624</v>
      </c>
      <c r="C1115" s="230"/>
      <c r="D1115" s="277">
        <v>0.6</v>
      </c>
      <c r="E1115" s="278">
        <v>0.4</v>
      </c>
      <c r="F1115" s="279">
        <v>1</v>
      </c>
      <c r="G1115" s="273" t="s">
        <v>21</v>
      </c>
      <c r="H1115" s="279">
        <f>D1115*E1115*F1115</f>
        <v>0.24</v>
      </c>
      <c r="I1115" s="273" t="str">
        <f>$J$1112</f>
        <v>m²</v>
      </c>
      <c r="J1115" s="232"/>
    </row>
    <row r="1116" spans="1:10" x14ac:dyDescent="0.25">
      <c r="A1116" s="228" t="s">
        <v>6650</v>
      </c>
      <c r="B1116" s="34" t="s">
        <v>6625</v>
      </c>
      <c r="C1116" s="230"/>
      <c r="D1116" s="277">
        <v>0.6</v>
      </c>
      <c r="E1116" s="278">
        <v>0.4</v>
      </c>
      <c r="F1116" s="279">
        <v>1</v>
      </c>
      <c r="G1116" s="273" t="s">
        <v>21</v>
      </c>
      <c r="H1116" s="279">
        <f t="shared" ref="H1116:H1118" si="105">D1116*E1116*F1116</f>
        <v>0.24</v>
      </c>
      <c r="I1116" s="273" t="str">
        <f t="shared" ref="I1116:I1118" si="106">$J$1112</f>
        <v>m²</v>
      </c>
      <c r="J1116" s="232"/>
    </row>
    <row r="1117" spans="1:10" x14ac:dyDescent="0.25">
      <c r="A1117" s="228" t="s">
        <v>6650</v>
      </c>
      <c r="B1117" s="265" t="s">
        <v>6622</v>
      </c>
      <c r="C1117" s="230"/>
      <c r="D1117" s="277">
        <v>0.6</v>
      </c>
      <c r="E1117" s="278">
        <v>0.4</v>
      </c>
      <c r="F1117" s="279">
        <v>1</v>
      </c>
      <c r="G1117" s="273" t="s">
        <v>21</v>
      </c>
      <c r="H1117" s="279">
        <f t="shared" si="105"/>
        <v>0.24</v>
      </c>
      <c r="I1117" s="273" t="str">
        <f t="shared" si="106"/>
        <v>m²</v>
      </c>
      <c r="J1117" s="232"/>
    </row>
    <row r="1118" spans="1:10" x14ac:dyDescent="0.25">
      <c r="A1118" s="228" t="s">
        <v>6651</v>
      </c>
      <c r="B1118" s="34" t="s">
        <v>6637</v>
      </c>
      <c r="C1118" s="230"/>
      <c r="D1118" s="277">
        <v>0.4</v>
      </c>
      <c r="E1118" s="278">
        <v>0.6</v>
      </c>
      <c r="F1118" s="279">
        <v>1</v>
      </c>
      <c r="G1118" s="273" t="s">
        <v>21</v>
      </c>
      <c r="H1118" s="279">
        <f t="shared" si="105"/>
        <v>0.24</v>
      </c>
      <c r="I1118" s="273" t="str">
        <f t="shared" si="106"/>
        <v>m²</v>
      </c>
      <c r="J1118" s="232"/>
    </row>
    <row r="1119" spans="1:10" ht="15.75" thickBot="1" x14ac:dyDescent="0.3">
      <c r="A1119" s="228"/>
      <c r="C1119" s="230"/>
      <c r="D1119" s="231"/>
      <c r="E1119" s="230"/>
      <c r="F1119" s="273"/>
      <c r="G1119" s="232"/>
      <c r="H1119" s="232"/>
      <c r="I1119" s="232"/>
      <c r="J1119" s="232"/>
    </row>
    <row r="1120" spans="1:10" ht="15.75" thickBot="1" x14ac:dyDescent="0.3">
      <c r="A1120" s="40" t="str">
        <f>PO!A179</f>
        <v>11.2</v>
      </c>
      <c r="B1120" s="41" t="str">
        <f>VLOOKUP(A1120,PO!$A$8:$K$410,4,FALSE)</f>
        <v>PORTAS</v>
      </c>
      <c r="C1120" s="42"/>
      <c r="D1120" s="42"/>
      <c r="E1120" s="42"/>
      <c r="F1120" s="272"/>
      <c r="G1120" s="42"/>
      <c r="H1120" s="42"/>
      <c r="I1120" s="42"/>
      <c r="J1120" s="43"/>
    </row>
    <row r="1121" spans="1:10" ht="15.75" thickBot="1" x14ac:dyDescent="0.3">
      <c r="A1121" s="44"/>
      <c r="B1121" s="45"/>
      <c r="C1121" s="45"/>
      <c r="D1121" s="46"/>
      <c r="E1121" s="45"/>
      <c r="F1121" s="47"/>
      <c r="G1121" s="48"/>
      <c r="H1121" s="48"/>
      <c r="I1121" s="48"/>
      <c r="J1121" s="49"/>
    </row>
    <row r="1122" spans="1:10" s="39" customFormat="1" ht="15.75" thickBot="1" x14ac:dyDescent="0.3">
      <c r="A1122" s="580" t="str">
        <f>PO!A180</f>
        <v>11.2.1</v>
      </c>
      <c r="B1122" s="70" t="str">
        <f>VLOOKUP(A1122,PO!$A$8:$K$410,4,FALSE)</f>
        <v>P01 - 2,0x2,4m: Porta de vidro temperado de correr, com ferragens, fechadura e puxador - fornecimento e instalação</v>
      </c>
      <c r="C1122" s="51"/>
      <c r="D1122" s="52"/>
      <c r="E1122" s="51"/>
      <c r="F1122" s="53"/>
      <c r="G1122" s="54"/>
      <c r="H1122" s="54"/>
      <c r="I1122" s="54">
        <f>H1125</f>
        <v>4.8</v>
      </c>
      <c r="J1122" s="420" t="str">
        <f>VLOOKUP(A1122,PO!$A$8:$K$410,5,FALSE)</f>
        <v>m²</v>
      </c>
    </row>
    <row r="1123" spans="1:10" x14ac:dyDescent="0.25">
      <c r="A1123" s="228"/>
      <c r="B1123" s="229"/>
      <c r="C1123" s="230"/>
      <c r="D1123" s="231"/>
      <c r="E1123" s="230"/>
      <c r="F1123" s="273"/>
      <c r="G1123" s="232"/>
      <c r="H1123" s="232"/>
      <c r="I1123" s="232"/>
      <c r="J1123" s="232"/>
    </row>
    <row r="1124" spans="1:10" x14ac:dyDescent="0.25">
      <c r="A1124" s="275" t="s">
        <v>6644</v>
      </c>
      <c r="B1124" s="302" t="s">
        <v>27</v>
      </c>
      <c r="C1124" s="302"/>
      <c r="D1124" s="274" t="s">
        <v>6604</v>
      </c>
      <c r="E1124" s="276" t="s">
        <v>6608</v>
      </c>
      <c r="F1124" s="274" t="s">
        <v>6645</v>
      </c>
      <c r="G1124" s="275"/>
      <c r="H1124" s="234" t="s">
        <v>19</v>
      </c>
      <c r="I1124" s="234" t="s">
        <v>20</v>
      </c>
      <c r="J1124" s="275"/>
    </row>
    <row r="1125" spans="1:10" x14ac:dyDescent="0.25">
      <c r="A1125" s="228" t="s">
        <v>6657</v>
      </c>
      <c r="B1125" s="34" t="s">
        <v>6618</v>
      </c>
      <c r="C1125" s="230"/>
      <c r="D1125" s="277">
        <v>2</v>
      </c>
      <c r="E1125" s="278">
        <v>2.4</v>
      </c>
      <c r="F1125" s="279">
        <v>1</v>
      </c>
      <c r="G1125" s="273" t="s">
        <v>21</v>
      </c>
      <c r="H1125" s="279">
        <f>D1125*E1125*F1125</f>
        <v>4.8</v>
      </c>
      <c r="I1125" s="273" t="str">
        <f>$J$1122</f>
        <v>m²</v>
      </c>
      <c r="J1125" s="232"/>
    </row>
    <row r="1126" spans="1:10" ht="15.75" thickBot="1" x14ac:dyDescent="0.3">
      <c r="A1126" s="228"/>
      <c r="B1126" s="229"/>
      <c r="C1126" s="230"/>
      <c r="D1126" s="231"/>
      <c r="E1126" s="230"/>
      <c r="F1126" s="273"/>
      <c r="G1126" s="232"/>
      <c r="H1126" s="232"/>
      <c r="I1126" s="232"/>
      <c r="J1126" s="232"/>
    </row>
    <row r="1127" spans="1:10" s="39" customFormat="1" ht="15.75" thickBot="1" x14ac:dyDescent="0.3">
      <c r="A1127" s="580" t="str">
        <f>PO!A181</f>
        <v>11.2.2</v>
      </c>
      <c r="B1127" s="70" t="str">
        <f>VLOOKUP(A1127,PO!$A$8:$K$410,4,FALSE)</f>
        <v>P02 - 1,0x2,1m: Porta de correr em chapa dupla de alumínio, com fechadura e puxador - fornecimento e instalação</v>
      </c>
      <c r="C1127" s="51"/>
      <c r="D1127" s="52"/>
      <c r="E1127" s="51"/>
      <c r="F1127" s="53"/>
      <c r="G1127" s="54"/>
      <c r="H1127" s="54"/>
      <c r="I1127" s="54">
        <f>H1130</f>
        <v>4.2</v>
      </c>
      <c r="J1127" s="420" t="str">
        <f>VLOOKUP(A1127,PO!$A$8:$K$410,5,FALSE)</f>
        <v>m²</v>
      </c>
    </row>
    <row r="1128" spans="1:10" x14ac:dyDescent="0.25">
      <c r="A1128" s="228"/>
      <c r="B1128" s="229"/>
      <c r="C1128" s="230"/>
      <c r="D1128" s="231"/>
      <c r="E1128" s="230"/>
      <c r="F1128" s="273"/>
      <c r="G1128" s="232"/>
      <c r="H1128" s="232"/>
      <c r="I1128" s="232"/>
      <c r="J1128" s="232"/>
    </row>
    <row r="1129" spans="1:10" x14ac:dyDescent="0.25">
      <c r="A1129" s="275" t="s">
        <v>6644</v>
      </c>
      <c r="B1129" s="555" t="s">
        <v>27</v>
      </c>
      <c r="C1129" s="555"/>
      <c r="D1129" s="274" t="s">
        <v>6604</v>
      </c>
      <c r="E1129" s="276" t="s">
        <v>6608</v>
      </c>
      <c r="F1129" s="274" t="s">
        <v>6645</v>
      </c>
      <c r="G1129" s="275"/>
      <c r="H1129" s="337" t="s">
        <v>19</v>
      </c>
      <c r="I1129" s="337" t="s">
        <v>20</v>
      </c>
      <c r="J1129" s="275"/>
    </row>
    <row r="1130" spans="1:10" x14ac:dyDescent="0.25">
      <c r="A1130" s="228" t="s">
        <v>6652</v>
      </c>
      <c r="B1130" s="256" t="s">
        <v>6618</v>
      </c>
      <c r="C1130" s="230"/>
      <c r="D1130" s="277">
        <v>1</v>
      </c>
      <c r="E1130" s="278">
        <v>2.1</v>
      </c>
      <c r="F1130" s="279">
        <v>2</v>
      </c>
      <c r="G1130" s="273" t="s">
        <v>21</v>
      </c>
      <c r="H1130" s="279">
        <f>D1130*E1130*F1130</f>
        <v>4.2</v>
      </c>
      <c r="I1130" s="273" t="str">
        <f>$J$1122</f>
        <v>m²</v>
      </c>
      <c r="J1130" s="232"/>
    </row>
    <row r="1131" spans="1:10" ht="15.75" thickBot="1" x14ac:dyDescent="0.3">
      <c r="A1131" s="228"/>
      <c r="B1131" s="229"/>
      <c r="C1131" s="230"/>
      <c r="D1131" s="231"/>
      <c r="E1131" s="230"/>
      <c r="F1131" s="273"/>
      <c r="G1131" s="232"/>
      <c r="H1131" s="232"/>
      <c r="I1131" s="232"/>
      <c r="J1131" s="232"/>
    </row>
    <row r="1132" spans="1:10" s="39" customFormat="1" ht="15.75" thickBot="1" x14ac:dyDescent="0.3">
      <c r="A1132" s="580" t="str">
        <f>PO!A182</f>
        <v>11.2.3</v>
      </c>
      <c r="B1132" s="70" t="str">
        <f>VLOOKUP(A1132,PO!$A$8:$K$410,4,FALSE)</f>
        <v>P03 e P06: Porta de abrir, chapa dupla de alumínio composto, com fechadura - fornecimento e instalação</v>
      </c>
      <c r="C1132" s="51"/>
      <c r="D1132" s="52"/>
      <c r="E1132" s="51"/>
      <c r="F1132" s="53"/>
      <c r="G1132" s="54"/>
      <c r="H1132" s="54"/>
      <c r="I1132" s="54">
        <f>SUM(H1135:H1138)</f>
        <v>7.5600000000000005</v>
      </c>
      <c r="J1132" s="420" t="str">
        <f>VLOOKUP(A1132,PO!$A$8:$K$410,5,FALSE)</f>
        <v>m²</v>
      </c>
    </row>
    <row r="1133" spans="1:10" x14ac:dyDescent="0.25">
      <c r="A1133" s="44"/>
      <c r="B1133" s="229"/>
      <c r="C1133" s="45"/>
      <c r="D1133" s="39"/>
      <c r="E1133" s="45"/>
      <c r="F1133" s="273"/>
      <c r="G1133" s="232"/>
      <c r="H1133" s="232"/>
      <c r="I1133" s="232"/>
      <c r="J1133" s="232"/>
    </row>
    <row r="1134" spans="1:10" x14ac:dyDescent="0.25">
      <c r="A1134" s="275" t="s">
        <v>6644</v>
      </c>
      <c r="B1134" s="562" t="s">
        <v>27</v>
      </c>
      <c r="C1134" s="562"/>
      <c r="D1134" s="567" t="s">
        <v>6604</v>
      </c>
      <c r="E1134" s="337" t="s">
        <v>6608</v>
      </c>
      <c r="F1134" s="567" t="s">
        <v>6645</v>
      </c>
      <c r="G1134" s="275"/>
      <c r="H1134" s="337" t="s">
        <v>19</v>
      </c>
      <c r="I1134" s="337" t="s">
        <v>20</v>
      </c>
      <c r="J1134" s="275"/>
    </row>
    <row r="1135" spans="1:10" x14ac:dyDescent="0.25">
      <c r="A1135" s="44" t="s">
        <v>6653</v>
      </c>
      <c r="B1135" s="34" t="s">
        <v>6624</v>
      </c>
      <c r="C1135" s="45"/>
      <c r="D1135" s="226">
        <v>1</v>
      </c>
      <c r="E1135" s="568">
        <v>2.1</v>
      </c>
      <c r="F1135" s="279">
        <v>1</v>
      </c>
      <c r="G1135" s="273" t="s">
        <v>21</v>
      </c>
      <c r="H1135" s="279">
        <f>D1135*E1135*F1135</f>
        <v>2.1</v>
      </c>
      <c r="I1135" s="273" t="str">
        <f>J1132</f>
        <v>m²</v>
      </c>
      <c r="J1135" s="232"/>
    </row>
    <row r="1136" spans="1:10" x14ac:dyDescent="0.25">
      <c r="A1136" s="44" t="s">
        <v>6653</v>
      </c>
      <c r="B1136" s="34" t="s">
        <v>6625</v>
      </c>
      <c r="C1136" s="45"/>
      <c r="D1136" s="226">
        <v>1</v>
      </c>
      <c r="E1136" s="568">
        <v>2.1</v>
      </c>
      <c r="F1136" s="279">
        <v>1</v>
      </c>
      <c r="G1136" s="273" t="s">
        <v>21</v>
      </c>
      <c r="H1136" s="279">
        <f t="shared" ref="H1136:H1138" si="107">D1136*E1136*F1136</f>
        <v>2.1</v>
      </c>
      <c r="I1136" s="273" t="str">
        <f>I1135</f>
        <v>m²</v>
      </c>
      <c r="J1136" s="232"/>
    </row>
    <row r="1137" spans="1:10" x14ac:dyDescent="0.25">
      <c r="A1137" s="44" t="s">
        <v>6655</v>
      </c>
      <c r="B1137" s="265" t="s">
        <v>6622</v>
      </c>
      <c r="C1137" s="45"/>
      <c r="D1137" s="226">
        <v>0.8</v>
      </c>
      <c r="E1137" s="568">
        <v>2.1</v>
      </c>
      <c r="F1137" s="279">
        <v>1</v>
      </c>
      <c r="G1137" s="273" t="s">
        <v>21</v>
      </c>
      <c r="H1137" s="279">
        <f>D1137*E1137*F1137</f>
        <v>1.6800000000000002</v>
      </c>
      <c r="I1137" s="273" t="str">
        <f t="shared" ref="I1137:I1138" si="108">I1136</f>
        <v>m²</v>
      </c>
      <c r="J1137" s="232"/>
    </row>
    <row r="1138" spans="1:10" x14ac:dyDescent="0.25">
      <c r="A1138" s="44" t="s">
        <v>6655</v>
      </c>
      <c r="B1138" s="34" t="s">
        <v>6593</v>
      </c>
      <c r="C1138" s="45"/>
      <c r="D1138" s="226">
        <v>0.8</v>
      </c>
      <c r="E1138" s="568">
        <v>2.1</v>
      </c>
      <c r="F1138" s="279">
        <v>1</v>
      </c>
      <c r="G1138" s="273" t="s">
        <v>21</v>
      </c>
      <c r="H1138" s="279">
        <f t="shared" si="107"/>
        <v>1.6800000000000002</v>
      </c>
      <c r="I1138" s="273" t="str">
        <f t="shared" si="108"/>
        <v>m²</v>
      </c>
      <c r="J1138" s="232"/>
    </row>
    <row r="1139" spans="1:10" ht="15.75" thickBot="1" x14ac:dyDescent="0.3">
      <c r="A1139" s="44"/>
      <c r="B1139" s="229"/>
      <c r="C1139" s="45"/>
      <c r="D1139" s="39"/>
      <c r="E1139" s="45"/>
      <c r="F1139" s="273"/>
      <c r="G1139" s="232"/>
      <c r="H1139" s="232"/>
      <c r="I1139" s="232"/>
      <c r="J1139" s="232"/>
    </row>
    <row r="1140" spans="1:10" ht="15.75" thickBot="1" x14ac:dyDescent="0.3">
      <c r="A1140" s="40" t="str">
        <f>PO!A184</f>
        <v>11.3</v>
      </c>
      <c r="B1140" s="41" t="str">
        <f>VLOOKUP(A1140,PO!$A$8:$K$410,4,FALSE)</f>
        <v>VERGAS E CONTRAVERGAS</v>
      </c>
      <c r="C1140" s="42"/>
      <c r="D1140" s="42"/>
      <c r="E1140" s="42"/>
      <c r="F1140" s="272"/>
      <c r="G1140" s="42"/>
      <c r="H1140" s="42"/>
      <c r="I1140" s="42"/>
      <c r="J1140" s="43"/>
    </row>
    <row r="1141" spans="1:10" ht="15.75" thickBot="1" x14ac:dyDescent="0.3">
      <c r="A1141" s="44"/>
      <c r="B1141" s="45"/>
      <c r="C1141" s="45"/>
      <c r="D1141" s="46"/>
      <c r="E1141" s="45"/>
      <c r="F1141" s="47"/>
      <c r="G1141" s="48"/>
      <c r="H1141" s="48"/>
      <c r="I1141" s="48"/>
      <c r="J1141" s="49"/>
    </row>
    <row r="1142" spans="1:10" s="39" customFormat="1" ht="15.75" thickBot="1" x14ac:dyDescent="0.3">
      <c r="A1142" s="580" t="str">
        <f>PO!A185</f>
        <v>11.3.1</v>
      </c>
      <c r="B1142" s="70" t="str">
        <f>VLOOKUP(A1142,PO!$A$8:$K$410,4,FALSE)</f>
        <v xml:space="preserve">Verga pré-moldada para janelas com até de 1,5m de vão. </v>
      </c>
      <c r="C1142" s="51"/>
      <c r="D1142" s="52"/>
      <c r="E1142" s="51"/>
      <c r="F1142" s="53"/>
      <c r="G1142" s="54"/>
      <c r="H1142" s="54"/>
      <c r="I1142" s="54">
        <f>SUM(H1145:H1161)</f>
        <v>40.9</v>
      </c>
      <c r="J1142" s="420" t="str">
        <f>VLOOKUP(A1142,PO!$A$8:$K$410,5,FALSE)</f>
        <v>m</v>
      </c>
    </row>
    <row r="1144" spans="1:10" x14ac:dyDescent="0.25">
      <c r="A1144" s="295" t="s">
        <v>6644</v>
      </c>
      <c r="B1144" s="163" t="s">
        <v>27</v>
      </c>
      <c r="D1144" s="163" t="s">
        <v>6636</v>
      </c>
      <c r="E1144" s="295" t="s">
        <v>6756</v>
      </c>
      <c r="F1144" s="163" t="s">
        <v>6744</v>
      </c>
      <c r="H1144" s="234" t="s">
        <v>19</v>
      </c>
      <c r="I1144" s="234" t="s">
        <v>20</v>
      </c>
    </row>
    <row r="1145" spans="1:10" x14ac:dyDescent="0.25">
      <c r="A1145" s="201" t="s">
        <v>6647</v>
      </c>
      <c r="B1145" s="34" t="s">
        <v>6619</v>
      </c>
      <c r="D1145" s="226">
        <v>1.5</v>
      </c>
      <c r="E1145" s="222">
        <f>(D1145/2.5)</f>
        <v>0.6</v>
      </c>
      <c r="F1145" s="201">
        <v>2</v>
      </c>
      <c r="G1145" s="201" t="s">
        <v>21</v>
      </c>
      <c r="H1145" s="222">
        <f>(D1145+E1145)*F1145</f>
        <v>4.2</v>
      </c>
      <c r="I1145" s="223" t="str">
        <f>$J$1142</f>
        <v>m</v>
      </c>
    </row>
    <row r="1146" spans="1:10" x14ac:dyDescent="0.25">
      <c r="A1146" s="201" t="s">
        <v>6648</v>
      </c>
      <c r="B1146" s="34" t="s">
        <v>6619</v>
      </c>
      <c r="D1146" s="226">
        <v>1.2</v>
      </c>
      <c r="E1146" s="222">
        <f t="shared" ref="E1146:E1160" si="109">(D1146/2.5)</f>
        <v>0.48</v>
      </c>
      <c r="F1146" s="201">
        <v>2</v>
      </c>
      <c r="G1146" s="201" t="s">
        <v>21</v>
      </c>
      <c r="H1146" s="222">
        <f t="shared" ref="H1146:H1161" si="110">(D1146+E1146)*F1146</f>
        <v>3.36</v>
      </c>
      <c r="I1146" s="223" t="str">
        <f t="shared" ref="I1146:I1161" si="111">$J$1142</f>
        <v>m</v>
      </c>
    </row>
    <row r="1147" spans="1:10" x14ac:dyDescent="0.25">
      <c r="A1147" s="201" t="s">
        <v>6649</v>
      </c>
      <c r="B1147" s="34" t="s">
        <v>6585</v>
      </c>
      <c r="D1147" s="226">
        <v>1</v>
      </c>
      <c r="E1147" s="222">
        <f t="shared" si="109"/>
        <v>0.4</v>
      </c>
      <c r="F1147" s="201">
        <v>2</v>
      </c>
      <c r="G1147" s="201" t="s">
        <v>21</v>
      </c>
      <c r="H1147" s="222">
        <f t="shared" si="110"/>
        <v>2.8</v>
      </c>
      <c r="I1147" s="223" t="str">
        <f t="shared" si="111"/>
        <v>m</v>
      </c>
    </row>
    <row r="1148" spans="1:10" x14ac:dyDescent="0.25">
      <c r="A1148" s="201" t="s">
        <v>6649</v>
      </c>
      <c r="B1148" s="34" t="s">
        <v>6586</v>
      </c>
      <c r="D1148" s="226">
        <v>1</v>
      </c>
      <c r="E1148" s="222">
        <f t="shared" si="109"/>
        <v>0.4</v>
      </c>
      <c r="F1148" s="201">
        <v>2</v>
      </c>
      <c r="G1148" s="201" t="s">
        <v>21</v>
      </c>
      <c r="H1148" s="222">
        <f t="shared" si="110"/>
        <v>2.8</v>
      </c>
      <c r="I1148" s="223" t="str">
        <f t="shared" si="111"/>
        <v>m</v>
      </c>
    </row>
    <row r="1149" spans="1:10" x14ac:dyDescent="0.25">
      <c r="A1149" s="201" t="s">
        <v>6649</v>
      </c>
      <c r="B1149" s="34" t="s">
        <v>6587</v>
      </c>
      <c r="D1149" s="226">
        <v>1</v>
      </c>
      <c r="E1149" s="222">
        <f t="shared" si="109"/>
        <v>0.4</v>
      </c>
      <c r="F1149" s="201">
        <v>2</v>
      </c>
      <c r="G1149" s="201" t="s">
        <v>21</v>
      </c>
      <c r="H1149" s="222">
        <f t="shared" si="110"/>
        <v>2.8</v>
      </c>
      <c r="I1149" s="223" t="str">
        <f t="shared" si="111"/>
        <v>m</v>
      </c>
    </row>
    <row r="1150" spans="1:10" x14ac:dyDescent="0.25">
      <c r="A1150" s="201" t="s">
        <v>6649</v>
      </c>
      <c r="B1150" s="34" t="s">
        <v>6588</v>
      </c>
      <c r="D1150" s="226">
        <v>1</v>
      </c>
      <c r="E1150" s="222">
        <f t="shared" si="109"/>
        <v>0.4</v>
      </c>
      <c r="F1150" s="201">
        <v>2</v>
      </c>
      <c r="G1150" s="201" t="s">
        <v>21</v>
      </c>
      <c r="H1150" s="222">
        <f t="shared" si="110"/>
        <v>2.8</v>
      </c>
      <c r="I1150" s="223" t="str">
        <f t="shared" si="111"/>
        <v>m</v>
      </c>
    </row>
    <row r="1151" spans="1:10" x14ac:dyDescent="0.25">
      <c r="A1151" s="201" t="s">
        <v>6649</v>
      </c>
      <c r="B1151" s="34" t="s">
        <v>6589</v>
      </c>
      <c r="D1151" s="226">
        <v>1</v>
      </c>
      <c r="E1151" s="222">
        <f t="shared" si="109"/>
        <v>0.4</v>
      </c>
      <c r="F1151" s="201">
        <v>2</v>
      </c>
      <c r="G1151" s="201" t="s">
        <v>21</v>
      </c>
      <c r="H1151" s="222">
        <f t="shared" si="110"/>
        <v>2.8</v>
      </c>
      <c r="I1151" s="223" t="str">
        <f t="shared" si="111"/>
        <v>m</v>
      </c>
    </row>
    <row r="1152" spans="1:10" x14ac:dyDescent="0.25">
      <c r="A1152" s="201" t="s">
        <v>6647</v>
      </c>
      <c r="B1152" s="34" t="s">
        <v>6621</v>
      </c>
      <c r="D1152" s="226">
        <v>1.5</v>
      </c>
      <c r="E1152" s="222">
        <f t="shared" si="109"/>
        <v>0.6</v>
      </c>
      <c r="F1152" s="201">
        <v>1</v>
      </c>
      <c r="G1152" s="201" t="s">
        <v>21</v>
      </c>
      <c r="H1152" s="222">
        <f t="shared" si="110"/>
        <v>2.1</v>
      </c>
      <c r="I1152" s="223" t="str">
        <f t="shared" si="111"/>
        <v>m</v>
      </c>
    </row>
    <row r="1153" spans="1:10" x14ac:dyDescent="0.25">
      <c r="A1153" s="201" t="s">
        <v>6648</v>
      </c>
      <c r="B1153" s="34" t="s">
        <v>6621</v>
      </c>
      <c r="D1153" s="226">
        <v>1.2</v>
      </c>
      <c r="E1153" s="222">
        <f t="shared" si="109"/>
        <v>0.48</v>
      </c>
      <c r="F1153" s="201">
        <v>2</v>
      </c>
      <c r="G1153" s="201" t="s">
        <v>21</v>
      </c>
      <c r="H1153" s="222">
        <f t="shared" si="110"/>
        <v>3.36</v>
      </c>
      <c r="I1153" s="223" t="str">
        <f t="shared" si="111"/>
        <v>m</v>
      </c>
    </row>
    <row r="1154" spans="1:10" x14ac:dyDescent="0.25">
      <c r="A1154" s="201" t="s">
        <v>6647</v>
      </c>
      <c r="B1154" s="34" t="s">
        <v>6623</v>
      </c>
      <c r="D1154" s="226">
        <v>1.5</v>
      </c>
      <c r="E1154" s="222">
        <f t="shared" si="109"/>
        <v>0.6</v>
      </c>
      <c r="F1154" s="201">
        <v>2</v>
      </c>
      <c r="G1154" s="201" t="s">
        <v>21</v>
      </c>
      <c r="H1154" s="222">
        <f t="shared" si="110"/>
        <v>4.2</v>
      </c>
      <c r="I1154" s="223" t="str">
        <f t="shared" si="111"/>
        <v>m</v>
      </c>
    </row>
    <row r="1155" spans="1:10" x14ac:dyDescent="0.25">
      <c r="A1155" s="201" t="s">
        <v>6649</v>
      </c>
      <c r="B1155" s="34" t="s">
        <v>6620</v>
      </c>
      <c r="D1155" s="226">
        <v>1</v>
      </c>
      <c r="E1155" s="222">
        <f t="shared" si="109"/>
        <v>0.4</v>
      </c>
      <c r="F1155" s="201">
        <v>2</v>
      </c>
      <c r="G1155" s="201" t="s">
        <v>21</v>
      </c>
      <c r="H1155" s="222">
        <f t="shared" si="110"/>
        <v>2.8</v>
      </c>
      <c r="I1155" s="223" t="str">
        <f t="shared" si="111"/>
        <v>m</v>
      </c>
    </row>
    <row r="1156" spans="1:10" x14ac:dyDescent="0.25">
      <c r="A1156" s="201" t="s">
        <v>6648</v>
      </c>
      <c r="B1156" s="34" t="s">
        <v>6584</v>
      </c>
      <c r="D1156" s="226">
        <v>1.2</v>
      </c>
      <c r="E1156" s="222">
        <f t="shared" si="109"/>
        <v>0.48</v>
      </c>
      <c r="F1156" s="201">
        <v>1</v>
      </c>
      <c r="G1156" s="201" t="s">
        <v>21</v>
      </c>
      <c r="H1156" s="222">
        <f t="shared" si="110"/>
        <v>1.68</v>
      </c>
      <c r="I1156" s="223" t="str">
        <f t="shared" si="111"/>
        <v>m</v>
      </c>
    </row>
    <row r="1157" spans="1:10" x14ac:dyDescent="0.25">
      <c r="A1157" s="201" t="s">
        <v>6650</v>
      </c>
      <c r="B1157" s="34" t="s">
        <v>6624</v>
      </c>
      <c r="D1157" s="226">
        <v>0.6</v>
      </c>
      <c r="E1157" s="222">
        <v>0.4</v>
      </c>
      <c r="F1157" s="201">
        <v>1</v>
      </c>
      <c r="G1157" s="201" t="s">
        <v>21</v>
      </c>
      <c r="H1157" s="222">
        <f t="shared" si="110"/>
        <v>1</v>
      </c>
      <c r="I1157" s="223" t="str">
        <f t="shared" si="111"/>
        <v>m</v>
      </c>
    </row>
    <row r="1158" spans="1:10" x14ac:dyDescent="0.25">
      <c r="A1158" s="201" t="s">
        <v>6650</v>
      </c>
      <c r="B1158" s="34" t="s">
        <v>6625</v>
      </c>
      <c r="D1158" s="226">
        <v>0.6</v>
      </c>
      <c r="E1158" s="222">
        <v>0.4</v>
      </c>
      <c r="F1158" s="201">
        <v>1</v>
      </c>
      <c r="G1158" s="201" t="s">
        <v>21</v>
      </c>
      <c r="H1158" s="222">
        <f t="shared" si="110"/>
        <v>1</v>
      </c>
      <c r="I1158" s="223" t="str">
        <f t="shared" si="111"/>
        <v>m</v>
      </c>
    </row>
    <row r="1159" spans="1:10" x14ac:dyDescent="0.25">
      <c r="A1159" s="201" t="s">
        <v>6650</v>
      </c>
      <c r="B1159" s="265" t="s">
        <v>6622</v>
      </c>
      <c r="D1159" s="226">
        <v>0.6</v>
      </c>
      <c r="E1159" s="222">
        <v>0.4</v>
      </c>
      <c r="F1159" s="201">
        <v>1</v>
      </c>
      <c r="G1159" s="201" t="s">
        <v>21</v>
      </c>
      <c r="H1159" s="222">
        <f t="shared" si="110"/>
        <v>1</v>
      </c>
      <c r="I1159" s="223" t="str">
        <f t="shared" si="111"/>
        <v>m</v>
      </c>
    </row>
    <row r="1160" spans="1:10" x14ac:dyDescent="0.25">
      <c r="A1160" s="201" t="s">
        <v>6649</v>
      </c>
      <c r="B1160" s="34" t="s">
        <v>6593</v>
      </c>
      <c r="D1160" s="226">
        <v>1</v>
      </c>
      <c r="E1160" s="222">
        <f t="shared" si="109"/>
        <v>0.4</v>
      </c>
      <c r="F1160" s="201">
        <v>1</v>
      </c>
      <c r="G1160" s="201" t="s">
        <v>21</v>
      </c>
      <c r="H1160" s="222">
        <f t="shared" si="110"/>
        <v>1.4</v>
      </c>
      <c r="I1160" s="223" t="str">
        <f t="shared" si="111"/>
        <v>m</v>
      </c>
    </row>
    <row r="1161" spans="1:10" x14ac:dyDescent="0.25">
      <c r="A1161" s="201" t="s">
        <v>6651</v>
      </c>
      <c r="B1161" s="34" t="s">
        <v>6637</v>
      </c>
      <c r="D1161" s="226">
        <v>0.4</v>
      </c>
      <c r="E1161" s="222">
        <v>0.4</v>
      </c>
      <c r="F1161" s="201">
        <v>1</v>
      </c>
      <c r="G1161" s="201" t="s">
        <v>21</v>
      </c>
      <c r="H1161" s="222">
        <f t="shared" si="110"/>
        <v>0.8</v>
      </c>
      <c r="I1161" s="223" t="str">
        <f t="shared" si="111"/>
        <v>m</v>
      </c>
    </row>
    <row r="1162" spans="1:10" ht="15.75" thickBot="1" x14ac:dyDescent="0.3">
      <c r="E1162" s="233"/>
    </row>
    <row r="1163" spans="1:10" s="39" customFormat="1" ht="15.75" thickBot="1" x14ac:dyDescent="0.3">
      <c r="A1163" s="580" t="str">
        <f>PO!A186</f>
        <v>11.3.2</v>
      </c>
      <c r="B1163" s="70" t="str">
        <f>VLOOKUP(A1163,PO!$A$8:$K$410,4,FALSE)</f>
        <v>Verga pré-moldada para janelas com mais de 1,5m de vão.</v>
      </c>
      <c r="C1163" s="51"/>
      <c r="D1163" s="52"/>
      <c r="E1163" s="51"/>
      <c r="F1163" s="53"/>
      <c r="G1163" s="54"/>
      <c r="H1163" s="54"/>
      <c r="I1163" s="54">
        <f>SUM(H1166)</f>
        <v>2.8</v>
      </c>
      <c r="J1163" s="420" t="str">
        <f>VLOOKUP(A1163,PO!$A$8:$K$410,5,FALSE)</f>
        <v>m</v>
      </c>
    </row>
    <row r="1165" spans="1:10" x14ac:dyDescent="0.25">
      <c r="A1165" s="295" t="s">
        <v>6644</v>
      </c>
      <c r="B1165" s="163" t="s">
        <v>27</v>
      </c>
      <c r="D1165" s="163" t="s">
        <v>6636</v>
      </c>
      <c r="E1165" s="295" t="s">
        <v>6756</v>
      </c>
      <c r="F1165" s="163" t="s">
        <v>6744</v>
      </c>
      <c r="H1165" s="234" t="s">
        <v>19</v>
      </c>
      <c r="I1165" s="234" t="s">
        <v>20</v>
      </c>
    </row>
    <row r="1166" spans="1:10" x14ac:dyDescent="0.25">
      <c r="A1166" s="201" t="s">
        <v>6646</v>
      </c>
      <c r="B1166" s="34" t="s">
        <v>6618</v>
      </c>
      <c r="D1166" s="226">
        <v>2</v>
      </c>
      <c r="E1166" s="222">
        <f>(D1166/2.5)</f>
        <v>0.8</v>
      </c>
      <c r="F1166" s="201">
        <v>1</v>
      </c>
      <c r="G1166" s="201" t="s">
        <v>21</v>
      </c>
      <c r="H1166" s="222">
        <f>(D1166+E1166)*F1166</f>
        <v>2.8</v>
      </c>
      <c r="I1166" s="223" t="str">
        <f>$J$1142</f>
        <v>m</v>
      </c>
    </row>
    <row r="1167" spans="1:10" ht="15.75" thickBot="1" x14ac:dyDescent="0.3">
      <c r="E1167" s="226"/>
      <c r="G1167" s="201"/>
      <c r="H1167" s="222"/>
      <c r="I1167" s="223"/>
    </row>
    <row r="1168" spans="1:10" s="39" customFormat="1" ht="15.75" thickBot="1" x14ac:dyDescent="0.3">
      <c r="A1168" s="580" t="str">
        <f>PO!A187</f>
        <v>11.3.3</v>
      </c>
      <c r="B1168" s="70" t="str">
        <f>VLOOKUP(A1168,PO!$A$8:$K$410,4,FALSE)</f>
        <v xml:space="preserve">Verga pré-moldada para portas com mais 1,5m de vão. </v>
      </c>
      <c r="C1168" s="51"/>
      <c r="D1168" s="52"/>
      <c r="E1168" s="51"/>
      <c r="F1168" s="53"/>
      <c r="G1168" s="54"/>
      <c r="H1168" s="54"/>
      <c r="I1168" s="54">
        <f>SUM(H1171)</f>
        <v>2.8</v>
      </c>
      <c r="J1168" s="420" t="str">
        <f>VLOOKUP(A1168,PO!$A$8:$K$410,5,FALSE)</f>
        <v>m</v>
      </c>
    </row>
    <row r="1170" spans="1:10" x14ac:dyDescent="0.25">
      <c r="A1170" s="295" t="s">
        <v>6644</v>
      </c>
      <c r="B1170" s="163" t="s">
        <v>27</v>
      </c>
      <c r="D1170" s="163" t="s">
        <v>6636</v>
      </c>
      <c r="E1170" s="295" t="s">
        <v>6756</v>
      </c>
      <c r="F1170" s="163" t="s">
        <v>6744</v>
      </c>
      <c r="H1170" s="234" t="s">
        <v>19</v>
      </c>
      <c r="I1170" s="234" t="s">
        <v>20</v>
      </c>
    </row>
    <row r="1171" spans="1:10" x14ac:dyDescent="0.25">
      <c r="A1171" s="201" t="s">
        <v>6657</v>
      </c>
      <c r="B1171" s="34" t="s">
        <v>6618</v>
      </c>
      <c r="D1171" s="222">
        <v>2</v>
      </c>
      <c r="E1171" s="222">
        <f>(D1171/2.5)</f>
        <v>0.8</v>
      </c>
      <c r="F1171" s="201">
        <v>1</v>
      </c>
      <c r="H1171" s="222">
        <f>(D1171+E1171)*F1171</f>
        <v>2.8</v>
      </c>
      <c r="I1171" s="223" t="str">
        <f>$J$1168</f>
        <v>m</v>
      </c>
    </row>
    <row r="1172" spans="1:10" ht="15.75" thickBot="1" x14ac:dyDescent="0.3">
      <c r="E1172" s="222"/>
      <c r="H1172" s="222"/>
      <c r="I1172" s="223"/>
    </row>
    <row r="1173" spans="1:10" s="39" customFormat="1" ht="15.75" thickBot="1" x14ac:dyDescent="0.3">
      <c r="A1173" s="580" t="str">
        <f>PO!A188</f>
        <v>11.3.4</v>
      </c>
      <c r="B1173" s="70" t="str">
        <f>VLOOKUP(A1173,PO!$A$8:$K$410,4,FALSE)</f>
        <v>Contraverga pré-moldada para vãos de até 1,5 m de comprimento.</v>
      </c>
      <c r="C1173" s="51"/>
      <c r="D1173" s="52"/>
      <c r="E1173" s="51"/>
      <c r="F1173" s="53"/>
      <c r="G1173" s="54"/>
      <c r="H1173" s="54"/>
      <c r="I1173" s="54">
        <f>SUM(H1176:H1192)</f>
        <v>40.9</v>
      </c>
      <c r="J1173" s="420" t="str">
        <f>VLOOKUP(A1173,PO!$A$8:$K$410,5,FALSE)</f>
        <v>m</v>
      </c>
    </row>
    <row r="1175" spans="1:10" x14ac:dyDescent="0.25">
      <c r="A1175" s="295" t="s">
        <v>6644</v>
      </c>
      <c r="B1175" s="295" t="s">
        <v>27</v>
      </c>
      <c r="D1175" s="295" t="s">
        <v>6636</v>
      </c>
      <c r="E1175" s="295" t="s">
        <v>6756</v>
      </c>
      <c r="F1175" s="295" t="s">
        <v>6744</v>
      </c>
      <c r="H1175" s="234" t="s">
        <v>19</v>
      </c>
      <c r="I1175" s="234" t="s">
        <v>20</v>
      </c>
    </row>
    <row r="1176" spans="1:10" x14ac:dyDescent="0.25">
      <c r="A1176" s="201" t="s">
        <v>6647</v>
      </c>
      <c r="B1176" s="34" t="s">
        <v>6619</v>
      </c>
      <c r="D1176" s="226">
        <v>1.5</v>
      </c>
      <c r="E1176" s="222">
        <f>(D1176/2.5)</f>
        <v>0.6</v>
      </c>
      <c r="F1176" s="201">
        <v>2</v>
      </c>
      <c r="G1176" s="201" t="s">
        <v>21</v>
      </c>
      <c r="H1176" s="222">
        <f>(D1176+E1176)*F1176</f>
        <v>4.2</v>
      </c>
      <c r="I1176" s="223" t="str">
        <f>$J$1173</f>
        <v>m</v>
      </c>
    </row>
    <row r="1177" spans="1:10" x14ac:dyDescent="0.25">
      <c r="A1177" s="201" t="s">
        <v>6648</v>
      </c>
      <c r="B1177" s="34" t="s">
        <v>6619</v>
      </c>
      <c r="D1177" s="226">
        <v>1.2</v>
      </c>
      <c r="E1177" s="222">
        <f t="shared" ref="E1177:E1191" si="112">(D1177/2.5)</f>
        <v>0.48</v>
      </c>
      <c r="F1177" s="201">
        <v>2</v>
      </c>
      <c r="G1177" s="201" t="s">
        <v>21</v>
      </c>
      <c r="H1177" s="222">
        <f t="shared" ref="H1177:H1192" si="113">(D1177+E1177)*F1177</f>
        <v>3.36</v>
      </c>
      <c r="I1177" s="223" t="str">
        <f t="shared" ref="I1177:I1192" si="114">$J$1173</f>
        <v>m</v>
      </c>
    </row>
    <row r="1178" spans="1:10" x14ac:dyDescent="0.25">
      <c r="A1178" s="201" t="s">
        <v>6649</v>
      </c>
      <c r="B1178" s="34" t="s">
        <v>6585</v>
      </c>
      <c r="D1178" s="226">
        <v>1</v>
      </c>
      <c r="E1178" s="222">
        <f t="shared" si="112"/>
        <v>0.4</v>
      </c>
      <c r="F1178" s="201">
        <v>2</v>
      </c>
      <c r="G1178" s="201" t="s">
        <v>21</v>
      </c>
      <c r="H1178" s="222">
        <f t="shared" si="113"/>
        <v>2.8</v>
      </c>
      <c r="I1178" s="223" t="str">
        <f t="shared" si="114"/>
        <v>m</v>
      </c>
    </row>
    <row r="1179" spans="1:10" x14ac:dyDescent="0.25">
      <c r="A1179" s="201" t="s">
        <v>6649</v>
      </c>
      <c r="B1179" s="34" t="s">
        <v>6586</v>
      </c>
      <c r="D1179" s="226">
        <v>1</v>
      </c>
      <c r="E1179" s="222">
        <f t="shared" si="112"/>
        <v>0.4</v>
      </c>
      <c r="F1179" s="201">
        <v>2</v>
      </c>
      <c r="G1179" s="201" t="s">
        <v>21</v>
      </c>
      <c r="H1179" s="222">
        <f t="shared" si="113"/>
        <v>2.8</v>
      </c>
      <c r="I1179" s="223" t="str">
        <f t="shared" si="114"/>
        <v>m</v>
      </c>
    </row>
    <row r="1180" spans="1:10" x14ac:dyDescent="0.25">
      <c r="A1180" s="201" t="s">
        <v>6649</v>
      </c>
      <c r="B1180" s="34" t="s">
        <v>6587</v>
      </c>
      <c r="D1180" s="226">
        <v>1</v>
      </c>
      <c r="E1180" s="222">
        <f t="shared" si="112"/>
        <v>0.4</v>
      </c>
      <c r="F1180" s="201">
        <v>2</v>
      </c>
      <c r="G1180" s="201" t="s">
        <v>21</v>
      </c>
      <c r="H1180" s="222">
        <f t="shared" si="113"/>
        <v>2.8</v>
      </c>
      <c r="I1180" s="223" t="str">
        <f t="shared" si="114"/>
        <v>m</v>
      </c>
    </row>
    <row r="1181" spans="1:10" x14ac:dyDescent="0.25">
      <c r="A1181" s="201" t="s">
        <v>6649</v>
      </c>
      <c r="B1181" s="34" t="s">
        <v>6588</v>
      </c>
      <c r="D1181" s="226">
        <v>1</v>
      </c>
      <c r="E1181" s="222">
        <f t="shared" si="112"/>
        <v>0.4</v>
      </c>
      <c r="F1181" s="201">
        <v>2</v>
      </c>
      <c r="G1181" s="201" t="s">
        <v>21</v>
      </c>
      <c r="H1181" s="222">
        <f t="shared" si="113"/>
        <v>2.8</v>
      </c>
      <c r="I1181" s="223" t="str">
        <f t="shared" si="114"/>
        <v>m</v>
      </c>
    </row>
    <row r="1182" spans="1:10" x14ac:dyDescent="0.25">
      <c r="A1182" s="201" t="s">
        <v>6649</v>
      </c>
      <c r="B1182" s="34" t="s">
        <v>6589</v>
      </c>
      <c r="D1182" s="226">
        <v>1</v>
      </c>
      <c r="E1182" s="222">
        <f t="shared" si="112"/>
        <v>0.4</v>
      </c>
      <c r="F1182" s="201">
        <v>2</v>
      </c>
      <c r="G1182" s="201" t="s">
        <v>21</v>
      </c>
      <c r="H1182" s="222">
        <f t="shared" si="113"/>
        <v>2.8</v>
      </c>
      <c r="I1182" s="223" t="str">
        <f t="shared" si="114"/>
        <v>m</v>
      </c>
    </row>
    <row r="1183" spans="1:10" x14ac:dyDescent="0.25">
      <c r="A1183" s="201" t="s">
        <v>6647</v>
      </c>
      <c r="B1183" s="34" t="s">
        <v>6621</v>
      </c>
      <c r="D1183" s="226">
        <v>1.5</v>
      </c>
      <c r="E1183" s="222">
        <f t="shared" si="112"/>
        <v>0.6</v>
      </c>
      <c r="F1183" s="201">
        <v>1</v>
      </c>
      <c r="G1183" s="201" t="s">
        <v>21</v>
      </c>
      <c r="H1183" s="222">
        <f t="shared" si="113"/>
        <v>2.1</v>
      </c>
      <c r="I1183" s="223" t="str">
        <f t="shared" si="114"/>
        <v>m</v>
      </c>
    </row>
    <row r="1184" spans="1:10" x14ac:dyDescent="0.25">
      <c r="A1184" s="201" t="s">
        <v>6648</v>
      </c>
      <c r="B1184" s="34" t="s">
        <v>6621</v>
      </c>
      <c r="D1184" s="226">
        <v>1.2</v>
      </c>
      <c r="E1184" s="222">
        <f t="shared" si="112"/>
        <v>0.48</v>
      </c>
      <c r="F1184" s="201">
        <v>2</v>
      </c>
      <c r="G1184" s="201" t="s">
        <v>21</v>
      </c>
      <c r="H1184" s="222">
        <f t="shared" si="113"/>
        <v>3.36</v>
      </c>
      <c r="I1184" s="223" t="str">
        <f t="shared" si="114"/>
        <v>m</v>
      </c>
    </row>
    <row r="1185" spans="1:10" x14ac:dyDescent="0.25">
      <c r="A1185" s="201" t="s">
        <v>6647</v>
      </c>
      <c r="B1185" s="34" t="s">
        <v>6623</v>
      </c>
      <c r="D1185" s="226">
        <v>1.5</v>
      </c>
      <c r="E1185" s="222">
        <f t="shared" si="112"/>
        <v>0.6</v>
      </c>
      <c r="F1185" s="201">
        <v>2</v>
      </c>
      <c r="G1185" s="201" t="s">
        <v>21</v>
      </c>
      <c r="H1185" s="222">
        <f t="shared" si="113"/>
        <v>4.2</v>
      </c>
      <c r="I1185" s="223" t="str">
        <f t="shared" si="114"/>
        <v>m</v>
      </c>
    </row>
    <row r="1186" spans="1:10" x14ac:dyDescent="0.25">
      <c r="A1186" s="201" t="s">
        <v>6649</v>
      </c>
      <c r="B1186" s="34" t="s">
        <v>6620</v>
      </c>
      <c r="D1186" s="226">
        <v>1</v>
      </c>
      <c r="E1186" s="222">
        <f t="shared" si="112"/>
        <v>0.4</v>
      </c>
      <c r="F1186" s="201">
        <v>2</v>
      </c>
      <c r="G1186" s="201" t="s">
        <v>21</v>
      </c>
      <c r="H1186" s="222">
        <f t="shared" si="113"/>
        <v>2.8</v>
      </c>
      <c r="I1186" s="223" t="str">
        <f t="shared" si="114"/>
        <v>m</v>
      </c>
    </row>
    <row r="1187" spans="1:10" x14ac:dyDescent="0.25">
      <c r="A1187" s="201" t="s">
        <v>6648</v>
      </c>
      <c r="B1187" s="34" t="s">
        <v>6584</v>
      </c>
      <c r="D1187" s="226">
        <v>1.2</v>
      </c>
      <c r="E1187" s="222">
        <f t="shared" si="112"/>
        <v>0.48</v>
      </c>
      <c r="F1187" s="201">
        <v>1</v>
      </c>
      <c r="G1187" s="201" t="s">
        <v>21</v>
      </c>
      <c r="H1187" s="222">
        <f t="shared" si="113"/>
        <v>1.68</v>
      </c>
      <c r="I1187" s="223" t="str">
        <f t="shared" si="114"/>
        <v>m</v>
      </c>
    </row>
    <row r="1188" spans="1:10" x14ac:dyDescent="0.25">
      <c r="A1188" s="201" t="s">
        <v>6650</v>
      </c>
      <c r="B1188" s="34" t="s">
        <v>6624</v>
      </c>
      <c r="D1188" s="226">
        <v>0.6</v>
      </c>
      <c r="E1188" s="222">
        <v>0.4</v>
      </c>
      <c r="F1188" s="201">
        <v>1</v>
      </c>
      <c r="G1188" s="201" t="s">
        <v>21</v>
      </c>
      <c r="H1188" s="222">
        <f t="shared" si="113"/>
        <v>1</v>
      </c>
      <c r="I1188" s="223" t="str">
        <f t="shared" si="114"/>
        <v>m</v>
      </c>
    </row>
    <row r="1189" spans="1:10" x14ac:dyDescent="0.25">
      <c r="A1189" s="201" t="s">
        <v>6650</v>
      </c>
      <c r="B1189" s="34" t="s">
        <v>6625</v>
      </c>
      <c r="D1189" s="226">
        <v>0.6</v>
      </c>
      <c r="E1189" s="222">
        <v>0.4</v>
      </c>
      <c r="F1189" s="201">
        <v>1</v>
      </c>
      <c r="G1189" s="201" t="s">
        <v>21</v>
      </c>
      <c r="H1189" s="222">
        <f t="shared" si="113"/>
        <v>1</v>
      </c>
      <c r="I1189" s="223" t="str">
        <f t="shared" si="114"/>
        <v>m</v>
      </c>
    </row>
    <row r="1190" spans="1:10" x14ac:dyDescent="0.25">
      <c r="A1190" s="201" t="s">
        <v>6650</v>
      </c>
      <c r="B1190" s="265" t="s">
        <v>6622</v>
      </c>
      <c r="D1190" s="226">
        <v>0.6</v>
      </c>
      <c r="E1190" s="222">
        <v>0.4</v>
      </c>
      <c r="F1190" s="201">
        <v>1</v>
      </c>
      <c r="G1190" s="201" t="s">
        <v>21</v>
      </c>
      <c r="H1190" s="222">
        <f t="shared" si="113"/>
        <v>1</v>
      </c>
      <c r="I1190" s="223" t="str">
        <f t="shared" si="114"/>
        <v>m</v>
      </c>
    </row>
    <row r="1191" spans="1:10" x14ac:dyDescent="0.25">
      <c r="A1191" s="201" t="s">
        <v>6649</v>
      </c>
      <c r="B1191" s="34" t="s">
        <v>6593</v>
      </c>
      <c r="D1191" s="226">
        <v>1</v>
      </c>
      <c r="E1191" s="222">
        <f t="shared" si="112"/>
        <v>0.4</v>
      </c>
      <c r="F1191" s="201">
        <v>1</v>
      </c>
      <c r="G1191" s="201" t="s">
        <v>21</v>
      </c>
      <c r="H1191" s="222">
        <f t="shared" si="113"/>
        <v>1.4</v>
      </c>
      <c r="I1191" s="223" t="str">
        <f t="shared" si="114"/>
        <v>m</v>
      </c>
    </row>
    <row r="1192" spans="1:10" x14ac:dyDescent="0.25">
      <c r="A1192" s="201" t="s">
        <v>6651</v>
      </c>
      <c r="B1192" s="34" t="s">
        <v>6637</v>
      </c>
      <c r="D1192" s="226">
        <v>0.4</v>
      </c>
      <c r="E1192" s="222">
        <v>0.4</v>
      </c>
      <c r="F1192" s="201">
        <v>1</v>
      </c>
      <c r="G1192" s="201" t="s">
        <v>21</v>
      </c>
      <c r="H1192" s="222">
        <f t="shared" si="113"/>
        <v>0.8</v>
      </c>
      <c r="I1192" s="223" t="str">
        <f t="shared" si="114"/>
        <v>m</v>
      </c>
    </row>
    <row r="1193" spans="1:10" ht="15.75" thickBot="1" x14ac:dyDescent="0.3">
      <c r="E1193" s="233"/>
    </row>
    <row r="1194" spans="1:10" s="39" customFormat="1" ht="15.75" thickBot="1" x14ac:dyDescent="0.3">
      <c r="A1194" s="580" t="str">
        <f>PO!A189</f>
        <v>11.3.5</v>
      </c>
      <c r="B1194" s="70" t="str">
        <f>VLOOKUP(A1194,PO!$A$8:$K$410,4,FALSE)</f>
        <v>Contraverga pré-moldada para vãos de mais de 1,5 m de comprimento.</v>
      </c>
      <c r="C1194" s="51"/>
      <c r="D1194" s="52"/>
      <c r="E1194" s="51"/>
      <c r="F1194" s="53"/>
      <c r="G1194" s="54"/>
      <c r="H1194" s="54"/>
      <c r="I1194" s="54">
        <f>SUM(H1197)</f>
        <v>2.8</v>
      </c>
      <c r="J1194" s="420" t="str">
        <f>VLOOKUP(A1194,PO!$A$8:$K$410,5,FALSE)</f>
        <v>m</v>
      </c>
    </row>
    <row r="1196" spans="1:10" x14ac:dyDescent="0.25">
      <c r="A1196" s="295" t="s">
        <v>6644</v>
      </c>
      <c r="B1196" s="295" t="s">
        <v>27</v>
      </c>
      <c r="D1196" s="295" t="s">
        <v>6636</v>
      </c>
      <c r="E1196" s="295" t="s">
        <v>6756</v>
      </c>
      <c r="F1196" s="295" t="s">
        <v>6744</v>
      </c>
      <c r="H1196" s="234" t="s">
        <v>19</v>
      </c>
      <c r="I1196" s="234" t="s">
        <v>20</v>
      </c>
    </row>
    <row r="1197" spans="1:10" x14ac:dyDescent="0.25">
      <c r="A1197" s="201" t="s">
        <v>6646</v>
      </c>
      <c r="B1197" s="34" t="s">
        <v>6618</v>
      </c>
      <c r="D1197" s="226">
        <v>2</v>
      </c>
      <c r="E1197" s="222">
        <f>(D1197/2.5)</f>
        <v>0.8</v>
      </c>
      <c r="F1197" s="201">
        <v>1</v>
      </c>
      <c r="G1197" s="201" t="s">
        <v>21</v>
      </c>
      <c r="H1197" s="222">
        <f>(D1197+E1197)*F1197</f>
        <v>2.8</v>
      </c>
      <c r="I1197" s="223" t="str">
        <f>$J$1194</f>
        <v>m</v>
      </c>
    </row>
    <row r="1198" spans="1:10" ht="15.75" thickBot="1" x14ac:dyDescent="0.3"/>
    <row r="1199" spans="1:10" ht="15.75" thickBot="1" x14ac:dyDescent="0.3">
      <c r="A1199" s="35" t="str">
        <f>PO!A191</f>
        <v>12.0</v>
      </c>
      <c r="B1199" s="36" t="str">
        <f>VLOOKUP(A1199,PO!$A$8:$K$410,4,FALSE)</f>
        <v>PINTURA</v>
      </c>
      <c r="C1199" s="37"/>
      <c r="D1199" s="36"/>
      <c r="E1199" s="37"/>
      <c r="F1199" s="271"/>
      <c r="G1199" s="37"/>
      <c r="H1199" s="37"/>
      <c r="I1199" s="37"/>
      <c r="J1199" s="38"/>
    </row>
    <row r="1200" spans="1:10" ht="15.75" thickBot="1" x14ac:dyDescent="0.3"/>
    <row r="1201" spans="1:12" ht="15.75" thickBot="1" x14ac:dyDescent="0.3">
      <c r="A1201" s="40" t="str">
        <f>PO!A192</f>
        <v>12.1</v>
      </c>
      <c r="B1201" s="41" t="str">
        <f>VLOOKUP(A1201,PO!$A$8:$K$410,4,FALSE)</f>
        <v>PAREDES</v>
      </c>
      <c r="C1201" s="42"/>
      <c r="D1201" s="42"/>
      <c r="E1201" s="42"/>
      <c r="F1201" s="272"/>
      <c r="G1201" s="42"/>
      <c r="H1201" s="42"/>
      <c r="I1201" s="42"/>
      <c r="J1201" s="43"/>
    </row>
    <row r="1202" spans="1:12" ht="15.75" thickBot="1" x14ac:dyDescent="0.3">
      <c r="A1202" s="44"/>
      <c r="B1202" s="45"/>
      <c r="C1202" s="45"/>
      <c r="D1202" s="46"/>
      <c r="E1202" s="45"/>
      <c r="F1202" s="47"/>
      <c r="G1202" s="48"/>
      <c r="H1202" s="48"/>
      <c r="I1202" s="48"/>
      <c r="J1202" s="49"/>
    </row>
    <row r="1203" spans="1:12" s="39" customFormat="1" ht="15.75" thickBot="1" x14ac:dyDescent="0.3">
      <c r="A1203" s="580" t="str">
        <f>PO!A193</f>
        <v>12.1.1</v>
      </c>
      <c r="B1203" s="70" t="str">
        <f>VLOOKUP(A1203,PO!$A$8:$K$410,4,FALSE)</f>
        <v>Aplicação manual de Fundo Selador Acrilico em Paredes Externas</v>
      </c>
      <c r="C1203" s="51"/>
      <c r="D1203" s="52"/>
      <c r="E1203" s="51"/>
      <c r="F1203" s="53"/>
      <c r="G1203" s="54"/>
      <c r="H1203" s="54"/>
      <c r="I1203" s="54">
        <f>SUM(H1206:H1207)</f>
        <v>527.63000000000011</v>
      </c>
      <c r="J1203" s="420" t="str">
        <f>VLOOKUP(A1203,PO!$A$8:$K$410,5,FALSE)</f>
        <v>m²</v>
      </c>
    </row>
    <row r="1204" spans="1:12" x14ac:dyDescent="0.25">
      <c r="A1204" s="228"/>
      <c r="B1204" s="229"/>
      <c r="C1204" s="230"/>
      <c r="D1204" s="231"/>
      <c r="E1204" s="230"/>
      <c r="F1204" s="273"/>
      <c r="G1204" s="232"/>
      <c r="H1204" s="232"/>
      <c r="I1204" s="232"/>
      <c r="J1204" s="232"/>
    </row>
    <row r="1205" spans="1:12" x14ac:dyDescent="0.25">
      <c r="A1205" s="228"/>
      <c r="B1205" s="163" t="s">
        <v>6644</v>
      </c>
      <c r="D1205" s="163" t="s">
        <v>6629</v>
      </c>
      <c r="E1205" s="163"/>
      <c r="F1205" s="163"/>
      <c r="H1205" s="234" t="s">
        <v>19</v>
      </c>
      <c r="I1205" s="234" t="s">
        <v>20</v>
      </c>
      <c r="J1205" s="232"/>
    </row>
    <row r="1206" spans="1:12" x14ac:dyDescent="0.25">
      <c r="A1206" s="228"/>
      <c r="B1206" s="256" t="s">
        <v>6881</v>
      </c>
      <c r="D1206" s="222">
        <f>I1031</f>
        <v>338.0100000000001</v>
      </c>
      <c r="E1206" s="222"/>
      <c r="G1206" s="201" t="s">
        <v>21</v>
      </c>
      <c r="H1206" s="222">
        <f>D1206</f>
        <v>338.0100000000001</v>
      </c>
      <c r="I1206" s="223" t="str">
        <f>$J$1203</f>
        <v>m²</v>
      </c>
      <c r="J1206" s="232"/>
    </row>
    <row r="1207" spans="1:12" x14ac:dyDescent="0.25">
      <c r="B1207" s="34" t="s">
        <v>12934</v>
      </c>
      <c r="D1207" s="222">
        <f>H1222-H1235</f>
        <v>189.61999999999998</v>
      </c>
      <c r="E1207" s="222"/>
      <c r="G1207" s="201" t="s">
        <v>21</v>
      </c>
      <c r="H1207" s="222">
        <f>D1207</f>
        <v>189.61999999999998</v>
      </c>
      <c r="I1207" s="223" t="str">
        <f>J1203</f>
        <v>m²</v>
      </c>
    </row>
    <row r="1208" spans="1:12" x14ac:dyDescent="0.25">
      <c r="D1208" s="222"/>
      <c r="E1208" s="222"/>
      <c r="G1208" s="201"/>
      <c r="H1208" s="222"/>
      <c r="I1208" s="223"/>
    </row>
    <row r="1209" spans="1:12" x14ac:dyDescent="0.25">
      <c r="D1209" s="222"/>
      <c r="E1209" s="222"/>
      <c r="G1209" s="201"/>
      <c r="H1209" s="222"/>
      <c r="I1209" s="223"/>
    </row>
    <row r="1210" spans="1:12" s="492" customFormat="1" x14ac:dyDescent="0.25">
      <c r="B1210" s="493" t="s">
        <v>27</v>
      </c>
      <c r="D1210" s="493"/>
      <c r="E1210" s="489" t="s">
        <v>6631</v>
      </c>
      <c r="F1210" s="493" t="s">
        <v>6608</v>
      </c>
      <c r="H1210" s="494" t="s">
        <v>19</v>
      </c>
      <c r="I1210" s="494" t="s">
        <v>20</v>
      </c>
    </row>
    <row r="1211" spans="1:12" s="492" customFormat="1" x14ac:dyDescent="0.25">
      <c r="B1211" s="492" t="s">
        <v>6619</v>
      </c>
      <c r="D1211" s="378"/>
      <c r="E1211" s="378">
        <v>8.1999999999999993</v>
      </c>
      <c r="F1211" s="378">
        <v>1.8</v>
      </c>
      <c r="G1211" s="495" t="s">
        <v>21</v>
      </c>
      <c r="H1211" s="378">
        <f>ROUND(E1211*F1211,2)</f>
        <v>14.76</v>
      </c>
      <c r="I1211" s="496" t="str">
        <f>$J$1053</f>
        <v>m²</v>
      </c>
    </row>
    <row r="1212" spans="1:12" s="492" customFormat="1" x14ac:dyDescent="0.25">
      <c r="B1212" s="492" t="s">
        <v>6620</v>
      </c>
      <c r="D1212" s="378"/>
      <c r="E1212" s="378">
        <v>10.4</v>
      </c>
      <c r="F1212" s="378">
        <v>1.8</v>
      </c>
      <c r="G1212" s="495" t="s">
        <v>21</v>
      </c>
      <c r="H1212" s="378">
        <f t="shared" ref="H1212:H1220" si="115">ROUND(E1212*F1212,2)</f>
        <v>18.72</v>
      </c>
      <c r="I1212" s="496" t="str">
        <f t="shared" ref="I1212:I1220" si="116">$J$1053</f>
        <v>m²</v>
      </c>
      <c r="L1212" s="506"/>
    </row>
    <row r="1213" spans="1:12" s="492" customFormat="1" x14ac:dyDescent="0.25">
      <c r="B1213" s="497" t="s">
        <v>6589</v>
      </c>
      <c r="D1213" s="378"/>
      <c r="E1213" s="378">
        <v>10.4</v>
      </c>
      <c r="F1213" s="378">
        <v>1.8</v>
      </c>
      <c r="G1213" s="495" t="s">
        <v>21</v>
      </c>
      <c r="H1213" s="378">
        <f t="shared" si="115"/>
        <v>18.72</v>
      </c>
      <c r="I1213" s="496" t="str">
        <f t="shared" si="116"/>
        <v>m²</v>
      </c>
    </row>
    <row r="1214" spans="1:12" s="492" customFormat="1" x14ac:dyDescent="0.25">
      <c r="B1214" s="497" t="s">
        <v>6588</v>
      </c>
      <c r="D1214" s="378"/>
      <c r="E1214" s="378">
        <v>10.4</v>
      </c>
      <c r="F1214" s="378">
        <v>1.8</v>
      </c>
      <c r="G1214" s="495" t="s">
        <v>21</v>
      </c>
      <c r="H1214" s="378">
        <f t="shared" si="115"/>
        <v>18.72</v>
      </c>
      <c r="I1214" s="496" t="str">
        <f t="shared" si="116"/>
        <v>m²</v>
      </c>
    </row>
    <row r="1215" spans="1:12" s="492" customFormat="1" x14ac:dyDescent="0.25">
      <c r="B1215" s="492" t="s">
        <v>6618</v>
      </c>
      <c r="E1215" s="378">
        <f>7.05+15.7+12.16</f>
        <v>34.909999999999997</v>
      </c>
      <c r="F1215" s="378">
        <v>1.8</v>
      </c>
      <c r="G1215" s="495" t="s">
        <v>21</v>
      </c>
      <c r="H1215" s="378">
        <f t="shared" si="115"/>
        <v>62.84</v>
      </c>
      <c r="I1215" s="496" t="str">
        <f t="shared" si="116"/>
        <v>m²</v>
      </c>
    </row>
    <row r="1216" spans="1:12" s="492" customFormat="1" x14ac:dyDescent="0.25">
      <c r="B1216" s="492" t="s">
        <v>12935</v>
      </c>
      <c r="E1216" s="378">
        <v>6.75</v>
      </c>
      <c r="F1216" s="378">
        <v>1.8</v>
      </c>
      <c r="G1216" s="495" t="s">
        <v>21</v>
      </c>
      <c r="H1216" s="378">
        <f t="shared" si="115"/>
        <v>12.15</v>
      </c>
      <c r="I1216" s="496" t="str">
        <f t="shared" si="116"/>
        <v>m²</v>
      </c>
    </row>
    <row r="1217" spans="2:9" s="492" customFormat="1" x14ac:dyDescent="0.25">
      <c r="B1217" s="497" t="s">
        <v>6587</v>
      </c>
      <c r="E1217" s="378">
        <v>7</v>
      </c>
      <c r="F1217" s="378">
        <v>1.8</v>
      </c>
      <c r="G1217" s="495" t="s">
        <v>21</v>
      </c>
      <c r="H1217" s="378">
        <f t="shared" si="115"/>
        <v>12.6</v>
      </c>
      <c r="I1217" s="496" t="str">
        <f t="shared" si="116"/>
        <v>m²</v>
      </c>
    </row>
    <row r="1218" spans="2:9" s="492" customFormat="1" x14ac:dyDescent="0.25">
      <c r="B1218" s="497" t="s">
        <v>6586</v>
      </c>
      <c r="E1218" s="378">
        <v>10.4</v>
      </c>
      <c r="F1218" s="378">
        <v>1.8</v>
      </c>
      <c r="G1218" s="495" t="s">
        <v>21</v>
      </c>
      <c r="H1218" s="378">
        <f t="shared" si="115"/>
        <v>18.72</v>
      </c>
      <c r="I1218" s="496" t="str">
        <f t="shared" si="116"/>
        <v>m²</v>
      </c>
    </row>
    <row r="1219" spans="2:9" s="492" customFormat="1" x14ac:dyDescent="0.25">
      <c r="B1219" s="497" t="s">
        <v>6585</v>
      </c>
      <c r="E1219" s="378">
        <v>10.4</v>
      </c>
      <c r="F1219" s="378">
        <v>1.8</v>
      </c>
      <c r="G1219" s="495" t="s">
        <v>21</v>
      </c>
      <c r="H1219" s="378">
        <f t="shared" si="115"/>
        <v>18.72</v>
      </c>
      <c r="I1219" s="496" t="str">
        <f t="shared" si="116"/>
        <v>m²</v>
      </c>
    </row>
    <row r="1220" spans="2:9" s="492" customFormat="1" x14ac:dyDescent="0.25">
      <c r="B1220" s="492" t="s">
        <v>12936</v>
      </c>
      <c r="E1220" s="378">
        <v>6.05</v>
      </c>
      <c r="F1220" s="378">
        <v>1.8</v>
      </c>
      <c r="G1220" s="495" t="s">
        <v>21</v>
      </c>
      <c r="H1220" s="378">
        <f t="shared" si="115"/>
        <v>10.89</v>
      </c>
      <c r="I1220" s="496" t="str">
        <f t="shared" si="116"/>
        <v>m²</v>
      </c>
    </row>
    <row r="1221" spans="2:9" s="492" customFormat="1" x14ac:dyDescent="0.25">
      <c r="B1221" s="497"/>
      <c r="F1221" s="495"/>
      <c r="G1221" s="495"/>
      <c r="H1221" s="378"/>
      <c r="I1221" s="496"/>
    </row>
    <row r="1222" spans="2:9" s="492" customFormat="1" x14ac:dyDescent="0.25">
      <c r="B1222" s="497"/>
      <c r="F1222" s="495" t="s">
        <v>19</v>
      </c>
      <c r="G1222" s="495" t="s">
        <v>21</v>
      </c>
      <c r="H1222" s="378">
        <f>SUM(H1211:H1221)</f>
        <v>206.83999999999997</v>
      </c>
      <c r="I1222" s="496"/>
    </row>
    <row r="1223" spans="2:9" s="492" customFormat="1" x14ac:dyDescent="0.25">
      <c r="B1223" s="596" t="s">
        <v>12938</v>
      </c>
      <c r="C1223" s="596"/>
      <c r="D1223" s="596"/>
      <c r="E1223" s="596"/>
      <c r="F1223" s="596"/>
      <c r="G1223" s="596"/>
      <c r="H1223" s="596"/>
      <c r="I1223" s="596"/>
    </row>
    <row r="1224" spans="2:9" s="502" customFormat="1" ht="14.25" x14ac:dyDescent="0.2">
      <c r="B1224" s="501" t="s">
        <v>6644</v>
      </c>
      <c r="C1224" s="502" t="s">
        <v>27</v>
      </c>
      <c r="E1224" s="493" t="s">
        <v>6629</v>
      </c>
      <c r="H1224" s="503"/>
      <c r="I1224" s="504"/>
    </row>
    <row r="1225" spans="2:9" s="492" customFormat="1" x14ac:dyDescent="0.25">
      <c r="B1225" s="497" t="s">
        <v>6652</v>
      </c>
      <c r="C1225" s="492" t="s">
        <v>6619</v>
      </c>
      <c r="E1225" s="378">
        <v>2.1</v>
      </c>
      <c r="F1225" s="495"/>
      <c r="G1225" s="495" t="s">
        <v>21</v>
      </c>
      <c r="H1225" s="378">
        <f>E1225</f>
        <v>2.1</v>
      </c>
      <c r="I1225" s="496" t="str">
        <f>$J$1058</f>
        <v>m²</v>
      </c>
    </row>
    <row r="1226" spans="2:9" s="492" customFormat="1" x14ac:dyDescent="0.25">
      <c r="B1226" s="497" t="s">
        <v>6654</v>
      </c>
      <c r="C1226" s="492" t="s">
        <v>6620</v>
      </c>
      <c r="E1226" s="495">
        <v>1.8900000000000001</v>
      </c>
      <c r="F1226" s="495"/>
      <c r="G1226" s="495" t="s">
        <v>21</v>
      </c>
      <c r="H1226" s="378">
        <f t="shared" ref="H1226:H1233" si="117">E1226</f>
        <v>1.8900000000000001</v>
      </c>
      <c r="I1226" s="496" t="str">
        <f t="shared" ref="I1226:I1235" si="118">$J$1058</f>
        <v>m²</v>
      </c>
    </row>
    <row r="1227" spans="2:9" s="492" customFormat="1" x14ac:dyDescent="0.25">
      <c r="B1227" s="497" t="s">
        <v>6654</v>
      </c>
      <c r="C1227" s="497" t="s">
        <v>6589</v>
      </c>
      <c r="E1227" s="495">
        <v>1.8900000000000001</v>
      </c>
      <c r="F1227" s="495"/>
      <c r="G1227" s="495" t="s">
        <v>21</v>
      </c>
      <c r="H1227" s="378">
        <f t="shared" si="117"/>
        <v>1.8900000000000001</v>
      </c>
      <c r="I1227" s="496" t="str">
        <f t="shared" si="118"/>
        <v>m²</v>
      </c>
    </row>
    <row r="1228" spans="2:9" s="492" customFormat="1" x14ac:dyDescent="0.25">
      <c r="B1228" s="505" t="s">
        <v>6654</v>
      </c>
      <c r="C1228" s="256" t="s">
        <v>6588</v>
      </c>
      <c r="E1228" s="495">
        <v>1.8900000000000001</v>
      </c>
      <c r="F1228" s="495"/>
      <c r="G1228" s="495" t="s">
        <v>21</v>
      </c>
      <c r="H1228" s="378">
        <f t="shared" si="117"/>
        <v>1.8900000000000001</v>
      </c>
      <c r="I1228" s="496" t="str">
        <f t="shared" si="118"/>
        <v>m²</v>
      </c>
    </row>
    <row r="1229" spans="2:9" s="492" customFormat="1" x14ac:dyDescent="0.25">
      <c r="B1229" s="505" t="s">
        <v>6654</v>
      </c>
      <c r="C1229" s="256" t="s">
        <v>6623</v>
      </c>
      <c r="E1229" s="495">
        <v>1.8900000000000001</v>
      </c>
      <c r="F1229" s="495"/>
      <c r="G1229" s="495" t="s">
        <v>21</v>
      </c>
      <c r="H1229" s="378">
        <f t="shared" si="117"/>
        <v>1.8900000000000001</v>
      </c>
      <c r="I1229" s="496" t="str">
        <f t="shared" si="118"/>
        <v>m²</v>
      </c>
    </row>
    <row r="1230" spans="2:9" s="492" customFormat="1" x14ac:dyDescent="0.25">
      <c r="B1230" s="505" t="s">
        <v>6654</v>
      </c>
      <c r="C1230" s="256" t="s">
        <v>6587</v>
      </c>
      <c r="E1230" s="495">
        <v>1.8900000000000001</v>
      </c>
      <c r="F1230" s="495"/>
      <c r="G1230" s="495" t="s">
        <v>21</v>
      </c>
      <c r="H1230" s="378">
        <f t="shared" si="117"/>
        <v>1.8900000000000001</v>
      </c>
      <c r="I1230" s="496" t="str">
        <f t="shared" si="118"/>
        <v>m²</v>
      </c>
    </row>
    <row r="1231" spans="2:9" s="492" customFormat="1" x14ac:dyDescent="0.25">
      <c r="B1231" s="505" t="s">
        <v>6654</v>
      </c>
      <c r="C1231" s="256" t="s">
        <v>6586</v>
      </c>
      <c r="E1231" s="495">
        <v>1.8900000000000001</v>
      </c>
      <c r="F1231" s="495"/>
      <c r="G1231" s="495" t="s">
        <v>21</v>
      </c>
      <c r="H1231" s="378">
        <f t="shared" si="117"/>
        <v>1.8900000000000001</v>
      </c>
      <c r="I1231" s="496" t="str">
        <f t="shared" si="118"/>
        <v>m²</v>
      </c>
    </row>
    <row r="1232" spans="2:9" s="492" customFormat="1" x14ac:dyDescent="0.25">
      <c r="B1232" s="505" t="s">
        <v>6654</v>
      </c>
      <c r="C1232" s="256" t="s">
        <v>6585</v>
      </c>
      <c r="E1232" s="495">
        <v>1.8900000000000001</v>
      </c>
      <c r="F1232" s="495"/>
      <c r="G1232" s="495" t="s">
        <v>21</v>
      </c>
      <c r="H1232" s="378">
        <f t="shared" si="117"/>
        <v>1.8900000000000001</v>
      </c>
      <c r="I1232" s="496" t="str">
        <f t="shared" si="118"/>
        <v>m²</v>
      </c>
    </row>
    <row r="1233" spans="1:10" s="492" customFormat="1" x14ac:dyDescent="0.25">
      <c r="B1233" s="505" t="s">
        <v>6654</v>
      </c>
      <c r="C1233" s="256" t="s">
        <v>6621</v>
      </c>
      <c r="E1233" s="495">
        <v>1.8900000000000001</v>
      </c>
      <c r="F1233" s="495"/>
      <c r="G1233" s="495" t="s">
        <v>21</v>
      </c>
      <c r="H1233" s="378">
        <f t="shared" si="117"/>
        <v>1.8900000000000001</v>
      </c>
      <c r="I1233" s="496" t="str">
        <f t="shared" si="118"/>
        <v>m²</v>
      </c>
    </row>
    <row r="1234" spans="1:10" s="492" customFormat="1" x14ac:dyDescent="0.25">
      <c r="B1234" s="497"/>
      <c r="F1234" s="495"/>
      <c r="G1234" s="495"/>
      <c r="H1234" s="378"/>
      <c r="I1234" s="496"/>
    </row>
    <row r="1235" spans="1:10" s="492" customFormat="1" x14ac:dyDescent="0.25">
      <c r="B1235" s="497"/>
      <c r="F1235" s="495" t="s">
        <v>12937</v>
      </c>
      <c r="G1235" s="495" t="s">
        <v>21</v>
      </c>
      <c r="H1235" s="378">
        <f>SUM(H1225:H1234)</f>
        <v>17.220000000000002</v>
      </c>
      <c r="I1235" s="496" t="str">
        <f t="shared" si="118"/>
        <v>m²</v>
      </c>
    </row>
    <row r="1236" spans="1:10" s="492" customFormat="1" ht="15.75" thickBot="1" x14ac:dyDescent="0.3">
      <c r="B1236" s="497"/>
      <c r="F1236" s="495"/>
      <c r="G1236" s="495"/>
      <c r="H1236" s="378"/>
      <c r="I1236" s="496"/>
    </row>
    <row r="1237" spans="1:10" s="39" customFormat="1" ht="15.75" thickBot="1" x14ac:dyDescent="0.3">
      <c r="A1237" s="580" t="str">
        <f>PO!A194</f>
        <v>12.1.2</v>
      </c>
      <c r="B1237" s="70" t="str">
        <f>VLOOKUP(A1237,PO!$A$8:$K$410,4,FALSE)</f>
        <v>Aplicação e lixamento de massa látex em paredes, uma demão.</v>
      </c>
      <c r="C1237" s="51"/>
      <c r="D1237" s="52"/>
      <c r="E1237" s="51"/>
      <c r="F1237" s="53"/>
      <c r="G1237" s="54"/>
      <c r="H1237" s="54"/>
      <c r="I1237" s="54">
        <f>H1240</f>
        <v>338.0100000000001</v>
      </c>
      <c r="J1237" s="420" t="str">
        <f>VLOOKUP(A1237,PO!$A$8:$K$410,5,FALSE)</f>
        <v>m²</v>
      </c>
    </row>
    <row r="1238" spans="1:10" x14ac:dyDescent="0.25">
      <c r="A1238" s="228"/>
      <c r="B1238" s="229"/>
      <c r="C1238" s="230"/>
      <c r="D1238" s="231"/>
      <c r="E1238" s="230"/>
      <c r="F1238" s="273"/>
      <c r="G1238" s="232"/>
      <c r="H1238" s="232"/>
      <c r="I1238" s="232"/>
      <c r="J1238" s="232"/>
    </row>
    <row r="1239" spans="1:10" x14ac:dyDescent="0.25">
      <c r="A1239" s="228"/>
      <c r="B1239" s="328" t="s">
        <v>27</v>
      </c>
      <c r="D1239" s="328"/>
      <c r="E1239" s="328" t="s">
        <v>6629</v>
      </c>
      <c r="F1239" s="328"/>
      <c r="H1239" s="329" t="s">
        <v>19</v>
      </c>
      <c r="I1239" s="329" t="s">
        <v>20</v>
      </c>
      <c r="J1239" s="232"/>
    </row>
    <row r="1240" spans="1:10" x14ac:dyDescent="0.25">
      <c r="A1240" s="228"/>
      <c r="B1240" s="256" t="s">
        <v>12939</v>
      </c>
      <c r="D1240" s="222"/>
      <c r="E1240" s="222">
        <f>$I$1031</f>
        <v>338.0100000000001</v>
      </c>
      <c r="F1240" s="222"/>
      <c r="G1240" s="201" t="s">
        <v>21</v>
      </c>
      <c r="H1240" s="222">
        <f>E1240</f>
        <v>338.0100000000001</v>
      </c>
      <c r="I1240" s="223" t="str">
        <f>$J$1237</f>
        <v>m²</v>
      </c>
      <c r="J1240" s="232"/>
    </row>
    <row r="1241" spans="1:10" ht="15.75" thickBot="1" x14ac:dyDescent="0.3">
      <c r="D1241" s="222"/>
      <c r="E1241" s="222"/>
      <c r="G1241" s="201"/>
      <c r="H1241" s="222"/>
      <c r="I1241" s="223"/>
    </row>
    <row r="1242" spans="1:10" s="39" customFormat="1" ht="15.75" thickBot="1" x14ac:dyDescent="0.3">
      <c r="A1242" s="580" t="str">
        <f>PO!A195</f>
        <v>12.1.3</v>
      </c>
      <c r="B1242" s="70" t="str">
        <f>VLOOKUP(A1242,PO!$A$8:$K$410,4,FALSE)</f>
        <v>Aplicação manual de Tinta Látex Acrílica em Paredes, Duas Demãos</v>
      </c>
      <c r="C1242" s="51"/>
      <c r="D1242" s="52"/>
      <c r="E1242" s="51"/>
      <c r="F1242" s="53"/>
      <c r="G1242" s="54"/>
      <c r="H1242" s="54"/>
      <c r="I1242" s="54">
        <f>H1251</f>
        <v>504.46</v>
      </c>
      <c r="J1242" s="420" t="str">
        <f>VLOOKUP(A1242,PO!$A$8:$K$410,5,FALSE)</f>
        <v>m²</v>
      </c>
    </row>
    <row r="1243" spans="1:10" x14ac:dyDescent="0.25">
      <c r="A1243" s="228"/>
      <c r="B1243" s="229"/>
      <c r="C1243" s="230"/>
      <c r="D1243" s="231"/>
      <c r="E1243" s="230"/>
      <c r="F1243" s="273"/>
      <c r="G1243" s="232"/>
      <c r="H1243" s="232"/>
      <c r="I1243" s="232"/>
      <c r="J1243" s="232"/>
    </row>
    <row r="1244" spans="1:10" x14ac:dyDescent="0.25">
      <c r="A1244" s="228"/>
      <c r="B1244" s="489" t="s">
        <v>27</v>
      </c>
      <c r="D1244" s="489"/>
      <c r="E1244" s="489" t="s">
        <v>6629</v>
      </c>
      <c r="F1244" s="489"/>
      <c r="H1244" s="337" t="s">
        <v>19</v>
      </c>
      <c r="I1244" s="337" t="s">
        <v>20</v>
      </c>
      <c r="J1244" s="232"/>
    </row>
    <row r="1245" spans="1:10" x14ac:dyDescent="0.25">
      <c r="A1245" s="228"/>
      <c r="B1245" s="256" t="s">
        <v>12939</v>
      </c>
      <c r="D1245" s="222"/>
      <c r="E1245" s="222">
        <f>$I$1031</f>
        <v>338.0100000000001</v>
      </c>
      <c r="F1245" s="222" t="s">
        <v>21</v>
      </c>
      <c r="H1245" s="226">
        <f>E1245</f>
        <v>338.0100000000001</v>
      </c>
      <c r="I1245" s="236" t="str">
        <f>$J$1242</f>
        <v>m²</v>
      </c>
      <c r="J1245" s="232"/>
    </row>
    <row r="1246" spans="1:10" x14ac:dyDescent="0.25">
      <c r="A1246" s="228"/>
      <c r="B1246" s="256" t="s">
        <v>12940</v>
      </c>
      <c r="D1246" s="201"/>
      <c r="E1246" s="222">
        <f>D1207</f>
        <v>189.61999999999998</v>
      </c>
      <c r="F1246" s="222" t="s">
        <v>21</v>
      </c>
      <c r="H1246" s="226">
        <f t="shared" ref="H1246:H1247" si="119">E1246</f>
        <v>189.61999999999998</v>
      </c>
      <c r="I1246" s="236" t="str">
        <f t="shared" ref="I1246:I1247" si="120">$J$1242</f>
        <v>m²</v>
      </c>
      <c r="J1246" s="232"/>
    </row>
    <row r="1247" spans="1:10" x14ac:dyDescent="0.25">
      <c r="B1247" s="256" t="s">
        <v>12892</v>
      </c>
      <c r="D1247" s="222"/>
      <c r="E1247" s="222">
        <f>ROUND(21.42*3,2)</f>
        <v>64.260000000000005</v>
      </c>
      <c r="F1247" s="222" t="s">
        <v>21</v>
      </c>
      <c r="H1247" s="226">
        <f t="shared" si="119"/>
        <v>64.260000000000005</v>
      </c>
      <c r="I1247" s="236" t="str">
        <f t="shared" si="120"/>
        <v>m²</v>
      </c>
      <c r="J1247" s="232"/>
    </row>
    <row r="1248" spans="1:10" x14ac:dyDescent="0.25">
      <c r="D1248" s="222"/>
      <c r="E1248" s="222"/>
      <c r="G1248" s="201"/>
      <c r="H1248" s="222"/>
      <c r="I1248" s="223"/>
    </row>
    <row r="1249" spans="1:10" x14ac:dyDescent="0.25">
      <c r="B1249" s="34" t="s">
        <v>12941</v>
      </c>
      <c r="D1249" s="222"/>
      <c r="E1249" s="222">
        <f>I1253</f>
        <v>87.43</v>
      </c>
      <c r="F1249" s="201" t="s">
        <v>21</v>
      </c>
      <c r="G1249" s="201"/>
      <c r="H1249" s="222">
        <f>E1249</f>
        <v>87.43</v>
      </c>
      <c r="I1249" s="223" t="str">
        <f>$J$1242</f>
        <v>m²</v>
      </c>
    </row>
    <row r="1250" spans="1:10" x14ac:dyDescent="0.25">
      <c r="D1250" s="222"/>
      <c r="E1250" s="222"/>
      <c r="G1250" s="201"/>
      <c r="H1250" s="222"/>
      <c r="I1250" s="223"/>
    </row>
    <row r="1251" spans="1:10" s="221" customFormat="1" ht="14.25" x14ac:dyDescent="0.2">
      <c r="B1251" s="221" t="s">
        <v>12942</v>
      </c>
      <c r="D1251" s="257"/>
      <c r="E1251" s="257"/>
      <c r="F1251" s="489" t="s">
        <v>21</v>
      </c>
      <c r="G1251" s="489"/>
      <c r="H1251" s="257">
        <f>ROUND((SUM(H1245:H1247)-H1249),2)</f>
        <v>504.46</v>
      </c>
      <c r="I1251" s="262" t="str">
        <f>J1242</f>
        <v>m²</v>
      </c>
    </row>
    <row r="1252" spans="1:10" ht="15.75" thickBot="1" x14ac:dyDescent="0.3">
      <c r="D1252" s="222"/>
      <c r="E1252" s="222"/>
      <c r="G1252" s="201"/>
      <c r="H1252" s="222"/>
      <c r="I1252" s="223"/>
    </row>
    <row r="1253" spans="1:10" s="39" customFormat="1" ht="15.75" thickBot="1" x14ac:dyDescent="0.3">
      <c r="A1253" s="580" t="str">
        <f>PO!A196</f>
        <v>12.1.4</v>
      </c>
      <c r="B1253" s="70" t="str">
        <f>VLOOKUP(A1253,PO!$A$8:$K$410,4,FALSE)</f>
        <v xml:space="preserve">Aplicação manual de pintura com tinta texturizada acrílica em paredes externas de casas, duas cores. </v>
      </c>
      <c r="C1253" s="51"/>
      <c r="D1253" s="52"/>
      <c r="E1253" s="51"/>
      <c r="F1253" s="53"/>
      <c r="G1253" s="54"/>
      <c r="H1253" s="54"/>
      <c r="I1253" s="54">
        <f>SUM(H1256)</f>
        <v>87.43</v>
      </c>
      <c r="J1253" s="420" t="str">
        <f>VLOOKUP(A1253,PO!$A$8:$K$410,5,FALSE)</f>
        <v>m²</v>
      </c>
    </row>
    <row r="1254" spans="1:10" x14ac:dyDescent="0.25">
      <c r="A1254" s="228"/>
      <c r="B1254" s="229"/>
      <c r="C1254" s="230"/>
      <c r="D1254" s="231"/>
      <c r="E1254" s="230"/>
      <c r="F1254" s="273"/>
      <c r="G1254" s="232"/>
      <c r="H1254" s="232"/>
      <c r="I1254" s="232"/>
      <c r="J1254" s="232"/>
    </row>
    <row r="1255" spans="1:10" x14ac:dyDescent="0.25">
      <c r="A1255" s="228"/>
      <c r="B1255" s="295" t="s">
        <v>6644</v>
      </c>
      <c r="D1255" s="295" t="s">
        <v>6631</v>
      </c>
      <c r="E1255" s="295" t="s">
        <v>6608</v>
      </c>
      <c r="F1255" s="295"/>
      <c r="H1255" s="234" t="s">
        <v>19</v>
      </c>
      <c r="I1255" s="234" t="s">
        <v>20</v>
      </c>
      <c r="J1255" s="232"/>
    </row>
    <row r="1256" spans="1:10" x14ac:dyDescent="0.25">
      <c r="A1256" s="228"/>
      <c r="B1256" s="256" t="s">
        <v>6760</v>
      </c>
      <c r="D1256" s="222">
        <v>72.86</v>
      </c>
      <c r="E1256" s="222">
        <v>1.2</v>
      </c>
      <c r="G1256" s="201" t="s">
        <v>21</v>
      </c>
      <c r="H1256" s="222">
        <f>ROUND(D1256*E1256,2)</f>
        <v>87.43</v>
      </c>
      <c r="I1256" s="223" t="str">
        <f>$J$1253</f>
        <v>m²</v>
      </c>
      <c r="J1256" s="232"/>
    </row>
    <row r="1257" spans="1:10" ht="15.75" thickBot="1" x14ac:dyDescent="0.3">
      <c r="D1257" s="222"/>
      <c r="E1257" s="222"/>
      <c r="G1257" s="201"/>
      <c r="H1257" s="222"/>
      <c r="I1257" s="223"/>
    </row>
    <row r="1258" spans="1:10" ht="15.75" thickBot="1" x14ac:dyDescent="0.3">
      <c r="A1258" s="35" t="str">
        <f>PO!A198</f>
        <v>13.0</v>
      </c>
      <c r="B1258" s="36" t="str">
        <f>VLOOKUP(A1258,PO!$A$8:$K$410,4,FALSE)</f>
        <v>INSTALAÇÕES HIDROSSANITÁRIAS</v>
      </c>
      <c r="C1258" s="37"/>
      <c r="D1258" s="36"/>
      <c r="E1258" s="37"/>
      <c r="F1258" s="271"/>
      <c r="G1258" s="37"/>
      <c r="H1258" s="37"/>
      <c r="I1258" s="37"/>
      <c r="J1258" s="38"/>
    </row>
    <row r="1259" spans="1:10" ht="15.75" thickBot="1" x14ac:dyDescent="0.3"/>
    <row r="1260" spans="1:10" ht="15.75" thickBot="1" x14ac:dyDescent="0.3">
      <c r="A1260" s="40" t="str">
        <f>PO!A199</f>
        <v>13.1</v>
      </c>
      <c r="B1260" s="41" t="str">
        <f>VLOOKUP(A1260,PO!$A$8:$K$410,4,FALSE)</f>
        <v xml:space="preserve">TUBOS </v>
      </c>
      <c r="C1260" s="42"/>
      <c r="D1260" s="42"/>
      <c r="E1260" s="42"/>
      <c r="F1260" s="272"/>
      <c r="G1260" s="42"/>
      <c r="H1260" s="42"/>
      <c r="I1260" s="42"/>
      <c r="J1260" s="43"/>
    </row>
    <row r="1261" spans="1:10" ht="15.75" thickBot="1" x14ac:dyDescent="0.3">
      <c r="A1261" s="44"/>
      <c r="B1261" s="45"/>
      <c r="C1261" s="45"/>
      <c r="D1261" s="46"/>
      <c r="E1261" s="45"/>
      <c r="F1261" s="47"/>
      <c r="G1261" s="48"/>
      <c r="H1261" s="48"/>
      <c r="I1261" s="48"/>
      <c r="J1261" s="49"/>
    </row>
    <row r="1262" spans="1:10" s="39" customFormat="1" ht="15.75" thickBot="1" x14ac:dyDescent="0.3">
      <c r="A1262" s="580" t="str">
        <f>PO!A201</f>
        <v>13.1.1</v>
      </c>
      <c r="B1262" s="70" t="str">
        <f>VLOOKUP(A1262,PO!$A$8:$K$410,4,FALSE)</f>
        <v xml:space="preserve">Tubo, PVC, soldável, DN 20mm, instalado em ramal ou sub-ramal de água - fornecimento e instalação. </v>
      </c>
      <c r="C1262" s="51"/>
      <c r="D1262" s="52"/>
      <c r="E1262" s="51"/>
      <c r="F1262" s="53"/>
      <c r="G1262" s="54"/>
      <c r="H1262" s="54"/>
      <c r="I1262" s="54">
        <f>H1265</f>
        <v>0.39</v>
      </c>
      <c r="J1262" s="420" t="str">
        <f>VLOOKUP(A1262,PO!$A$8:$K$410,5,FALSE)</f>
        <v>m</v>
      </c>
    </row>
    <row r="1263" spans="1:10" x14ac:dyDescent="0.25">
      <c r="B1263" s="201"/>
      <c r="D1263" s="222"/>
      <c r="E1263" s="222"/>
      <c r="F1263" s="222"/>
      <c r="G1263" s="201"/>
      <c r="H1263" s="222"/>
      <c r="I1263" s="223"/>
    </row>
    <row r="1264" spans="1:10" x14ac:dyDescent="0.25">
      <c r="B1264" s="163" t="s">
        <v>6644</v>
      </c>
      <c r="D1264" s="257" t="s">
        <v>6606</v>
      </c>
      <c r="E1264" s="222"/>
      <c r="F1264" s="222"/>
      <c r="G1264" s="201"/>
      <c r="H1264" s="234" t="s">
        <v>19</v>
      </c>
      <c r="I1264" s="234" t="s">
        <v>20</v>
      </c>
    </row>
    <row r="1265" spans="1:10" x14ac:dyDescent="0.25">
      <c r="B1265" s="201" t="s">
        <v>6663</v>
      </c>
      <c r="D1265" s="222">
        <v>0.39</v>
      </c>
      <c r="E1265" s="222"/>
      <c r="F1265" s="222"/>
      <c r="G1265" s="201" t="s">
        <v>21</v>
      </c>
      <c r="H1265" s="222">
        <f>D1265</f>
        <v>0.39</v>
      </c>
      <c r="I1265" s="223" t="str">
        <f>$J$1262</f>
        <v>m</v>
      </c>
    </row>
    <row r="1266" spans="1:10" ht="15.75" thickBot="1" x14ac:dyDescent="0.3">
      <c r="B1266" s="201"/>
      <c r="D1266" s="222"/>
      <c r="E1266" s="222"/>
      <c r="F1266" s="222"/>
      <c r="G1266" s="201"/>
      <c r="H1266" s="222"/>
      <c r="I1266" s="223"/>
    </row>
    <row r="1267" spans="1:10" s="39" customFormat="1" ht="15.75" thickBot="1" x14ac:dyDescent="0.3">
      <c r="A1267" s="580" t="str">
        <f>PO!A202</f>
        <v>13.1.2</v>
      </c>
      <c r="B1267" s="70" t="str">
        <f>VLOOKUP(A1267,PO!$A$8:$K$410,4,FALSE)</f>
        <v xml:space="preserve">Tubo, PVC, soldável, DN 25mm, instalado em ramal de distribuição de água - fornecimento e instalação. </v>
      </c>
      <c r="C1267" s="51"/>
      <c r="D1267" s="52"/>
      <c r="E1267" s="51"/>
      <c r="F1267" s="53"/>
      <c r="G1267" s="54"/>
      <c r="H1267" s="54"/>
      <c r="I1267" s="54">
        <f>H1270</f>
        <v>79.64</v>
      </c>
      <c r="J1267" s="420" t="str">
        <f>VLOOKUP(A1267,PO!$A$8:$K$410,5,FALSE)</f>
        <v>m</v>
      </c>
    </row>
    <row r="1268" spans="1:10" x14ac:dyDescent="0.25">
      <c r="B1268" s="201"/>
      <c r="D1268" s="222"/>
      <c r="E1268" s="222"/>
      <c r="F1268" s="222"/>
      <c r="G1268" s="201"/>
      <c r="H1268" s="222"/>
      <c r="I1268" s="223"/>
    </row>
    <row r="1269" spans="1:10" x14ac:dyDescent="0.25">
      <c r="B1269" s="163" t="s">
        <v>6644</v>
      </c>
      <c r="D1269" s="257" t="s">
        <v>6606</v>
      </c>
      <c r="E1269" s="222"/>
      <c r="F1269" s="222"/>
      <c r="G1269" s="201"/>
      <c r="H1269" s="234" t="s">
        <v>19</v>
      </c>
      <c r="I1269" s="234" t="s">
        <v>20</v>
      </c>
    </row>
    <row r="1270" spans="1:10" x14ac:dyDescent="0.25">
      <c r="B1270" s="201" t="s">
        <v>6663</v>
      </c>
      <c r="D1270" s="222">
        <f>83.4-3.76</f>
        <v>79.64</v>
      </c>
      <c r="E1270" s="222"/>
      <c r="F1270" s="222"/>
      <c r="G1270" s="201" t="s">
        <v>21</v>
      </c>
      <c r="H1270" s="222">
        <f>D1270</f>
        <v>79.64</v>
      </c>
      <c r="I1270" s="223" t="str">
        <f>$J$1267</f>
        <v>m</v>
      </c>
    </row>
    <row r="1271" spans="1:10" ht="15.75" thickBot="1" x14ac:dyDescent="0.3">
      <c r="B1271" s="201"/>
      <c r="D1271" s="222"/>
      <c r="E1271" s="222"/>
      <c r="F1271" s="222"/>
      <c r="G1271" s="201"/>
      <c r="H1271" s="222"/>
      <c r="I1271" s="223"/>
    </row>
    <row r="1272" spans="1:10" s="39" customFormat="1" ht="15.75" thickBot="1" x14ac:dyDescent="0.3">
      <c r="A1272" s="580" t="str">
        <f>PO!A203</f>
        <v>13.1.3</v>
      </c>
      <c r="B1272" s="70" t="str">
        <f>VLOOKUP(A1272,PO!$A$8:$K$410,4,FALSE)</f>
        <v>Tubo, PVC, Soldavel, DN 32mm, Instalado em Ramal ou Sub Ramal de Agua - Fornecimento e Instalação</v>
      </c>
      <c r="C1272" s="51"/>
      <c r="D1272" s="52"/>
      <c r="E1272" s="51"/>
      <c r="F1272" s="53"/>
      <c r="G1272" s="54"/>
      <c r="H1272" s="54"/>
      <c r="I1272" s="54">
        <f>H1275</f>
        <v>27.76</v>
      </c>
      <c r="J1272" s="420" t="str">
        <f>VLOOKUP(A1272,PO!$A$8:$K$410,5,FALSE)</f>
        <v>m</v>
      </c>
    </row>
    <row r="1273" spans="1:10" x14ac:dyDescent="0.25">
      <c r="B1273" s="201"/>
      <c r="D1273" s="222"/>
      <c r="E1273" s="222"/>
      <c r="F1273" s="222"/>
      <c r="G1273" s="201"/>
      <c r="H1273" s="222"/>
      <c r="I1273" s="223"/>
    </row>
    <row r="1274" spans="1:10" x14ac:dyDescent="0.25">
      <c r="B1274" s="163" t="s">
        <v>6644</v>
      </c>
      <c r="D1274" s="257" t="s">
        <v>6606</v>
      </c>
      <c r="E1274" s="222"/>
      <c r="F1274" s="222"/>
      <c r="G1274" s="201"/>
      <c r="H1274" s="234" t="s">
        <v>19</v>
      </c>
      <c r="I1274" s="234" t="s">
        <v>20</v>
      </c>
    </row>
    <row r="1275" spans="1:10" x14ac:dyDescent="0.25">
      <c r="B1275" s="201" t="s">
        <v>6663</v>
      </c>
      <c r="D1275" s="222">
        <f>33.74-5.98</f>
        <v>27.76</v>
      </c>
      <c r="E1275" s="222"/>
      <c r="F1275" s="222"/>
      <c r="G1275" s="201" t="s">
        <v>21</v>
      </c>
      <c r="H1275" s="222">
        <f>D1275</f>
        <v>27.76</v>
      </c>
      <c r="I1275" s="223" t="str">
        <f>$J$1272</f>
        <v>m</v>
      </c>
    </row>
    <row r="1276" spans="1:10" ht="15.75" thickBot="1" x14ac:dyDescent="0.3"/>
    <row r="1277" spans="1:10" s="39" customFormat="1" ht="15.75" thickBot="1" x14ac:dyDescent="0.3">
      <c r="A1277" s="580" t="str">
        <f>PO!A204</f>
        <v>13.1.4</v>
      </c>
      <c r="B1277" s="70" t="str">
        <f>VLOOKUP(A1277,PO!$A$8:$K$410,4,FALSE)</f>
        <v xml:space="preserve">Tubo, PVC, soldável, DN 40mm, instalado em prumada de água - fornecimento e instalação. </v>
      </c>
      <c r="C1277" s="51"/>
      <c r="D1277" s="52"/>
      <c r="E1277" s="51"/>
      <c r="F1277" s="53"/>
      <c r="G1277" s="54"/>
      <c r="H1277" s="54"/>
      <c r="I1277" s="54">
        <f>H1280</f>
        <v>15.43</v>
      </c>
      <c r="J1277" s="420" t="str">
        <f>VLOOKUP(A1277,PO!$A$8:$K$410,5,FALSE)</f>
        <v>m</v>
      </c>
    </row>
    <row r="1278" spans="1:10" x14ac:dyDescent="0.25">
      <c r="B1278" s="201"/>
      <c r="D1278" s="222"/>
      <c r="E1278" s="222"/>
      <c r="F1278" s="222"/>
      <c r="G1278" s="201"/>
      <c r="H1278" s="222"/>
      <c r="I1278" s="223"/>
    </row>
    <row r="1279" spans="1:10" x14ac:dyDescent="0.25">
      <c r="B1279" s="163" t="s">
        <v>6644</v>
      </c>
      <c r="D1279" s="257" t="s">
        <v>6606</v>
      </c>
      <c r="E1279" s="222"/>
      <c r="F1279" s="222"/>
      <c r="G1279" s="201"/>
      <c r="H1279" s="234" t="s">
        <v>19</v>
      </c>
      <c r="I1279" s="234" t="s">
        <v>20</v>
      </c>
    </row>
    <row r="1280" spans="1:10" x14ac:dyDescent="0.25">
      <c r="B1280" s="201" t="s">
        <v>6663</v>
      </c>
      <c r="D1280" s="222">
        <v>15.43</v>
      </c>
      <c r="E1280" s="222"/>
      <c r="F1280" s="222"/>
      <c r="G1280" s="201" t="s">
        <v>21</v>
      </c>
      <c r="H1280" s="222">
        <f>D1280</f>
        <v>15.43</v>
      </c>
      <c r="I1280" s="223" t="str">
        <f>$J$1277</f>
        <v>m</v>
      </c>
    </row>
    <row r="1281" spans="1:10" ht="15.75" thickBot="1" x14ac:dyDescent="0.3"/>
    <row r="1282" spans="1:10" s="39" customFormat="1" ht="15.75" thickBot="1" x14ac:dyDescent="0.3">
      <c r="A1282" s="580" t="str">
        <f>PO!A205</f>
        <v>13.1.5</v>
      </c>
      <c r="B1282" s="70" t="str">
        <f>VLOOKUP(A1282,PO!$A$8:$K$410,4,FALSE)</f>
        <v xml:space="preserve">Tubo, PVC, soldável, DN 50mm, instalado em prumada de água - fornecimento e instalação. </v>
      </c>
      <c r="C1282" s="51"/>
      <c r="D1282" s="52"/>
      <c r="E1282" s="51"/>
      <c r="F1282" s="53"/>
      <c r="G1282" s="54"/>
      <c r="H1282" s="54"/>
      <c r="I1282" s="54">
        <f>H1285</f>
        <v>1.43</v>
      </c>
      <c r="J1282" s="420" t="str">
        <f>VLOOKUP(A1282,PO!$A$8:$K$410,5,FALSE)</f>
        <v>m</v>
      </c>
    </row>
    <row r="1283" spans="1:10" x14ac:dyDescent="0.25">
      <c r="B1283" s="201"/>
      <c r="D1283" s="222"/>
      <c r="E1283" s="222"/>
      <c r="F1283" s="222"/>
      <c r="G1283" s="201"/>
      <c r="H1283" s="222"/>
      <c r="I1283" s="223"/>
    </row>
    <row r="1284" spans="1:10" x14ac:dyDescent="0.25">
      <c r="B1284" s="163" t="s">
        <v>6644</v>
      </c>
      <c r="D1284" s="257" t="s">
        <v>6606</v>
      </c>
      <c r="E1284" s="222"/>
      <c r="F1284" s="222"/>
      <c r="G1284" s="201"/>
      <c r="H1284" s="234" t="s">
        <v>19</v>
      </c>
      <c r="I1284" s="234" t="s">
        <v>20</v>
      </c>
    </row>
    <row r="1285" spans="1:10" x14ac:dyDescent="0.25">
      <c r="B1285" s="201" t="s">
        <v>6663</v>
      </c>
      <c r="D1285" s="222">
        <v>1.43</v>
      </c>
      <c r="E1285" s="222"/>
      <c r="F1285" s="222"/>
      <c r="G1285" s="201" t="s">
        <v>21</v>
      </c>
      <c r="H1285" s="222">
        <f>D1285</f>
        <v>1.43</v>
      </c>
      <c r="I1285" s="223" t="str">
        <f>$J$1282</f>
        <v>m</v>
      </c>
    </row>
    <row r="1286" spans="1:10" ht="15.75" thickBot="1" x14ac:dyDescent="0.3"/>
    <row r="1287" spans="1:10" s="39" customFormat="1" ht="15.75" thickBot="1" x14ac:dyDescent="0.3">
      <c r="A1287" s="580" t="str">
        <f>PO!A207</f>
        <v>13.1.6</v>
      </c>
      <c r="B1287" s="70" t="str">
        <f>VLOOKUP(A1287,PO!$A$8:$K$410,4,FALSE)</f>
        <v>Tubo PVC, Serie Normal, Esgoto Predial, DN 40 mm, Fornecimento e Instalação em Ramal de Descarga ou Ramal de Esgoto Sanitário</v>
      </c>
      <c r="C1287" s="51"/>
      <c r="D1287" s="52"/>
      <c r="E1287" s="51"/>
      <c r="F1287" s="53"/>
      <c r="G1287" s="54"/>
      <c r="H1287" s="54"/>
      <c r="I1287" s="54">
        <f>H1290</f>
        <v>18.490000000000002</v>
      </c>
      <c r="J1287" s="420" t="str">
        <f>VLOOKUP(A1287,PO!$A$8:$K$410,5,FALSE)</f>
        <v>m</v>
      </c>
    </row>
    <row r="1288" spans="1:10" x14ac:dyDescent="0.25">
      <c r="B1288" s="201"/>
      <c r="D1288" s="222"/>
      <c r="E1288" s="222"/>
      <c r="F1288" s="222"/>
      <c r="G1288" s="201"/>
      <c r="H1288" s="222"/>
      <c r="I1288" s="223"/>
    </row>
    <row r="1289" spans="1:10" x14ac:dyDescent="0.25">
      <c r="B1289" s="163" t="s">
        <v>6644</v>
      </c>
      <c r="D1289" s="257" t="s">
        <v>6606</v>
      </c>
      <c r="E1289" s="222"/>
      <c r="F1289" s="222"/>
      <c r="G1289" s="201"/>
      <c r="H1289" s="234" t="s">
        <v>19</v>
      </c>
      <c r="I1289" s="234" t="s">
        <v>20</v>
      </c>
    </row>
    <row r="1290" spans="1:10" x14ac:dyDescent="0.25">
      <c r="B1290" s="201" t="s">
        <v>6670</v>
      </c>
      <c r="D1290" s="222">
        <f>19.82-1.33</f>
        <v>18.490000000000002</v>
      </c>
      <c r="E1290" s="222"/>
      <c r="F1290" s="222"/>
      <c r="G1290" s="201" t="s">
        <v>21</v>
      </c>
      <c r="H1290" s="222">
        <f>D1290</f>
        <v>18.490000000000002</v>
      </c>
      <c r="I1290" s="223" t="str">
        <f>$J$1287</f>
        <v>m</v>
      </c>
    </row>
    <row r="1291" spans="1:10" ht="15.75" thickBot="1" x14ac:dyDescent="0.3"/>
    <row r="1292" spans="1:10" s="39" customFormat="1" ht="15.75" thickBot="1" x14ac:dyDescent="0.3">
      <c r="A1292" s="580" t="str">
        <f>PO!A208</f>
        <v>13.1.7</v>
      </c>
      <c r="B1292" s="70" t="str">
        <f>VLOOKUP(A1292,PO!$A$8:$K$410,4,FALSE)</f>
        <v>Tubo PVC, Serie Normal, Esgoto Predial, DN 50 mm, Fornecimento e Instalação em Ramal de Descarga ou Ramal de Esgoto Sanitário</v>
      </c>
      <c r="C1292" s="51"/>
      <c r="D1292" s="52"/>
      <c r="E1292" s="51"/>
      <c r="F1292" s="53"/>
      <c r="G1292" s="54"/>
      <c r="H1292" s="54"/>
      <c r="I1292" s="54">
        <f>H1295</f>
        <v>26.33</v>
      </c>
      <c r="J1292" s="420" t="str">
        <f>VLOOKUP(A1292,PO!$A$8:$K$410,5,FALSE)</f>
        <v>m</v>
      </c>
    </row>
    <row r="1293" spans="1:10" x14ac:dyDescent="0.25">
      <c r="B1293" s="201"/>
      <c r="D1293" s="222"/>
      <c r="E1293" s="222"/>
      <c r="F1293" s="222"/>
      <c r="G1293" s="201"/>
      <c r="H1293" s="222"/>
      <c r="I1293" s="223"/>
    </row>
    <row r="1294" spans="1:10" x14ac:dyDescent="0.25">
      <c r="B1294" s="163" t="s">
        <v>6644</v>
      </c>
      <c r="D1294" s="257" t="s">
        <v>6606</v>
      </c>
      <c r="E1294" s="222"/>
      <c r="F1294" s="222"/>
      <c r="G1294" s="201"/>
      <c r="H1294" s="234" t="s">
        <v>19</v>
      </c>
      <c r="I1294" s="234" t="s">
        <v>20</v>
      </c>
    </row>
    <row r="1295" spans="1:10" x14ac:dyDescent="0.25">
      <c r="B1295" s="201" t="s">
        <v>6670</v>
      </c>
      <c r="D1295" s="222">
        <f>31.22-4.89</f>
        <v>26.33</v>
      </c>
      <c r="E1295" s="222"/>
      <c r="F1295" s="222"/>
      <c r="G1295" s="201" t="s">
        <v>21</v>
      </c>
      <c r="H1295" s="222">
        <f>D1295</f>
        <v>26.33</v>
      </c>
      <c r="I1295" s="223" t="str">
        <f>$J$1287</f>
        <v>m</v>
      </c>
    </row>
    <row r="1296" spans="1:10" ht="15.75" thickBot="1" x14ac:dyDescent="0.3"/>
    <row r="1297" spans="1:10" s="39" customFormat="1" ht="15.75" thickBot="1" x14ac:dyDescent="0.3">
      <c r="A1297" s="580" t="str">
        <f>PO!A209</f>
        <v>13.1.8</v>
      </c>
      <c r="B1297" s="70" t="str">
        <f>VLOOKUP(A1297,PO!$A$8:$K$410,4,FALSE)</f>
        <v>Tubo PVC, Serie Normal, Esgoto Predial, DN 100 mm, Fornecimento e Instalação em Ramal de Descarga ou Ramal de Esgoto Sanitário</v>
      </c>
      <c r="C1297" s="51"/>
      <c r="D1297" s="52"/>
      <c r="E1297" s="51"/>
      <c r="F1297" s="53"/>
      <c r="G1297" s="54"/>
      <c r="H1297" s="54"/>
      <c r="I1297" s="54">
        <f>H1300</f>
        <v>64.040000000000006</v>
      </c>
      <c r="J1297" s="420" t="str">
        <f>VLOOKUP(A1297,PO!$A$8:$K$410,5,FALSE)</f>
        <v>m</v>
      </c>
    </row>
    <row r="1298" spans="1:10" x14ac:dyDescent="0.25">
      <c r="B1298" s="201"/>
      <c r="D1298" s="222"/>
      <c r="E1298" s="222"/>
      <c r="F1298" s="222"/>
      <c r="G1298" s="201"/>
      <c r="H1298" s="222"/>
      <c r="I1298" s="223"/>
    </row>
    <row r="1299" spans="1:10" x14ac:dyDescent="0.25">
      <c r="B1299" s="163" t="s">
        <v>6644</v>
      </c>
      <c r="D1299" s="257" t="s">
        <v>6606</v>
      </c>
      <c r="E1299" s="222"/>
      <c r="F1299" s="222"/>
      <c r="G1299" s="201"/>
      <c r="H1299" s="234" t="s">
        <v>19</v>
      </c>
      <c r="I1299" s="234" t="s">
        <v>20</v>
      </c>
    </row>
    <row r="1300" spans="1:10" x14ac:dyDescent="0.25">
      <c r="B1300" s="201" t="s">
        <v>6670</v>
      </c>
      <c r="D1300" s="222">
        <f>66.29-2.25</f>
        <v>64.040000000000006</v>
      </c>
      <c r="E1300" s="222"/>
      <c r="F1300" s="222"/>
      <c r="G1300" s="201" t="s">
        <v>21</v>
      </c>
      <c r="H1300" s="222">
        <f>D1300</f>
        <v>64.040000000000006</v>
      </c>
      <c r="I1300" s="223" t="str">
        <f>$J$1287</f>
        <v>m</v>
      </c>
    </row>
    <row r="1301" spans="1:10" ht="15.75" thickBot="1" x14ac:dyDescent="0.3"/>
    <row r="1302" spans="1:10" ht="15.75" thickBot="1" x14ac:dyDescent="0.3">
      <c r="A1302" s="40" t="str">
        <f>PO!A211</f>
        <v>13.2</v>
      </c>
      <c r="B1302" s="41" t="str">
        <f>VLOOKUP(A1302,PO!$A$8:$K$410,4,FALSE)</f>
        <v>CONEXÕES</v>
      </c>
      <c r="C1302" s="42"/>
      <c r="D1302" s="42"/>
      <c r="E1302" s="42"/>
      <c r="F1302" s="272"/>
      <c r="G1302" s="42"/>
      <c r="H1302" s="42"/>
      <c r="I1302" s="42"/>
      <c r="J1302" s="43"/>
    </row>
    <row r="1303" spans="1:10" ht="15.75" thickBot="1" x14ac:dyDescent="0.3">
      <c r="A1303" s="44"/>
      <c r="B1303" s="45"/>
      <c r="C1303" s="45"/>
      <c r="D1303" s="46"/>
      <c r="E1303" s="45"/>
      <c r="F1303" s="47"/>
      <c r="G1303" s="48"/>
      <c r="H1303" s="48"/>
      <c r="I1303" s="48"/>
      <c r="J1303" s="49"/>
    </row>
    <row r="1304" spans="1:10" s="39" customFormat="1" ht="15.75" thickBot="1" x14ac:dyDescent="0.3">
      <c r="A1304" s="580" t="str">
        <f>PO!A213</f>
        <v>13.2.1</v>
      </c>
      <c r="B1304" s="70" t="str">
        <f>VLOOKUP(A1304,PO!$A$8:$K$410,4,FALSE)</f>
        <v>Luva de redução, PVC, soldável, DN 32mm x 25mm, instalado em ramal ou sub-ramal de água - fornecimento e instalação.</v>
      </c>
      <c r="C1304" s="51"/>
      <c r="D1304" s="52"/>
      <c r="E1304" s="51"/>
      <c r="F1304" s="53"/>
      <c r="G1304" s="54"/>
      <c r="H1304" s="54"/>
      <c r="I1304" s="54">
        <f>H1307</f>
        <v>1</v>
      </c>
      <c r="J1304" s="420" t="str">
        <f>VLOOKUP(A1304,PO!$A$8:$K$410,5,FALSE)</f>
        <v>und</v>
      </c>
    </row>
    <row r="1305" spans="1:10" x14ac:dyDescent="0.25">
      <c r="B1305" s="201"/>
      <c r="D1305" s="222"/>
      <c r="E1305" s="222"/>
      <c r="F1305" s="222"/>
      <c r="G1305" s="201"/>
      <c r="H1305" s="222"/>
      <c r="I1305" s="223"/>
    </row>
    <row r="1306" spans="1:10" x14ac:dyDescent="0.25">
      <c r="B1306" s="163" t="s">
        <v>6644</v>
      </c>
      <c r="D1306" s="257" t="s">
        <v>6744</v>
      </c>
      <c r="E1306" s="222"/>
      <c r="F1306" s="222"/>
      <c r="G1306" s="201"/>
      <c r="H1306" s="234" t="s">
        <v>19</v>
      </c>
      <c r="I1306" s="234" t="s">
        <v>20</v>
      </c>
    </row>
    <row r="1307" spans="1:10" x14ac:dyDescent="0.25">
      <c r="B1307" s="201" t="s">
        <v>6663</v>
      </c>
      <c r="D1307" s="222">
        <f>2-1</f>
        <v>1</v>
      </c>
      <c r="E1307" s="222"/>
      <c r="F1307" s="222"/>
      <c r="G1307" s="201" t="s">
        <v>21</v>
      </c>
      <c r="H1307" s="222">
        <f>D1307</f>
        <v>1</v>
      </c>
      <c r="I1307" s="223" t="str">
        <f>$J$1304</f>
        <v>und</v>
      </c>
    </row>
    <row r="1308" spans="1:10" ht="15.75" thickBot="1" x14ac:dyDescent="0.3"/>
    <row r="1309" spans="1:10" s="39" customFormat="1" ht="15.75" thickBot="1" x14ac:dyDescent="0.3">
      <c r="A1309" s="580" t="str">
        <f>PO!A214</f>
        <v>13.2.2</v>
      </c>
      <c r="B1309" s="70" t="str">
        <f>VLOOKUP(A1309,PO!$A$8:$K$410,4,FALSE)</f>
        <v>Joelho 90° graus com bucha de latão, PVC, soldável, DN 25mm, x 1/2 em ramal ou sub-ramal de água - fornecimento e instalação.</v>
      </c>
      <c r="C1309" s="51"/>
      <c r="D1309" s="52"/>
      <c r="E1309" s="51"/>
      <c r="F1309" s="53"/>
      <c r="G1309" s="54"/>
      <c r="H1309" s="54"/>
      <c r="I1309" s="54">
        <f>H1312</f>
        <v>17</v>
      </c>
      <c r="J1309" s="420" t="str">
        <f>VLOOKUP(A1309,PO!$A$8:$K$410,5,FALSE)</f>
        <v>und</v>
      </c>
    </row>
    <row r="1310" spans="1:10" x14ac:dyDescent="0.25">
      <c r="B1310" s="201"/>
      <c r="D1310" s="222"/>
      <c r="E1310" s="222"/>
      <c r="F1310" s="222"/>
      <c r="G1310" s="201"/>
      <c r="H1310" s="222"/>
      <c r="I1310" s="223"/>
    </row>
    <row r="1311" spans="1:10" x14ac:dyDescent="0.25">
      <c r="B1311" s="163" t="s">
        <v>6644</v>
      </c>
      <c r="D1311" s="257" t="s">
        <v>6744</v>
      </c>
      <c r="E1311" s="222"/>
      <c r="F1311" s="222"/>
      <c r="G1311" s="201"/>
      <c r="H1311" s="234" t="s">
        <v>19</v>
      </c>
      <c r="I1311" s="234" t="s">
        <v>20</v>
      </c>
    </row>
    <row r="1312" spans="1:10" x14ac:dyDescent="0.25">
      <c r="B1312" s="201" t="s">
        <v>6663</v>
      </c>
      <c r="D1312" s="222">
        <f>18-1</f>
        <v>17</v>
      </c>
      <c r="E1312" s="222"/>
      <c r="F1312" s="222"/>
      <c r="G1312" s="201" t="s">
        <v>21</v>
      </c>
      <c r="H1312" s="222">
        <f>D1312</f>
        <v>17</v>
      </c>
      <c r="I1312" s="223" t="str">
        <f>$J$1309</f>
        <v>und</v>
      </c>
    </row>
    <row r="1313" spans="1:10" ht="15.75" thickBot="1" x14ac:dyDescent="0.3"/>
    <row r="1314" spans="1:10" s="39" customFormat="1" ht="15.75" thickBot="1" x14ac:dyDescent="0.3">
      <c r="A1314" s="580" t="str">
        <f>PO!A215</f>
        <v>13.2.3</v>
      </c>
      <c r="B1314" s="70" t="str">
        <f>VLOOKUP(A1314,PO!$A$8:$K$410,4,FALSE)</f>
        <v>Joelho de 90 graus, PVC, Soldável, DN 25mm, Instalado em Ramal ou Sub-Ramal de Água - Fornecimento e Instalação</v>
      </c>
      <c r="C1314" s="51"/>
      <c r="D1314" s="52"/>
      <c r="E1314" s="51"/>
      <c r="F1314" s="53"/>
      <c r="G1314" s="54"/>
      <c r="H1314" s="54"/>
      <c r="I1314" s="54">
        <f>H1317</f>
        <v>28</v>
      </c>
      <c r="J1314" s="420" t="str">
        <f>VLOOKUP(A1314,PO!$A$8:$K$410,5,FALSE)</f>
        <v>und</v>
      </c>
    </row>
    <row r="1315" spans="1:10" x14ac:dyDescent="0.25">
      <c r="B1315" s="201"/>
      <c r="D1315" s="222"/>
      <c r="E1315" s="222"/>
      <c r="F1315" s="222"/>
      <c r="G1315" s="201"/>
      <c r="H1315" s="222"/>
      <c r="I1315" s="223"/>
    </row>
    <row r="1316" spans="1:10" x14ac:dyDescent="0.25">
      <c r="B1316" s="163" t="s">
        <v>6644</v>
      </c>
      <c r="D1316" s="257" t="s">
        <v>6744</v>
      </c>
      <c r="E1316" s="222"/>
      <c r="F1316" s="222"/>
      <c r="G1316" s="201"/>
      <c r="H1316" s="234" t="s">
        <v>19</v>
      </c>
      <c r="I1316" s="234" t="s">
        <v>20</v>
      </c>
    </row>
    <row r="1317" spans="1:10" x14ac:dyDescent="0.25">
      <c r="B1317" s="201" t="s">
        <v>6663</v>
      </c>
      <c r="D1317" s="222">
        <f>29-1</f>
        <v>28</v>
      </c>
      <c r="E1317" s="222"/>
      <c r="F1317" s="222"/>
      <c r="G1317" s="201" t="s">
        <v>21</v>
      </c>
      <c r="H1317" s="222">
        <f>D1317</f>
        <v>28</v>
      </c>
      <c r="I1317" s="223" t="str">
        <f>$J$1314</f>
        <v>und</v>
      </c>
    </row>
    <row r="1318" spans="1:10" ht="15.75" thickBot="1" x14ac:dyDescent="0.3"/>
    <row r="1319" spans="1:10" s="39" customFormat="1" ht="15.75" thickBot="1" x14ac:dyDescent="0.3">
      <c r="A1319" s="580" t="str">
        <f>PO!A216</f>
        <v>13.2.4</v>
      </c>
      <c r="B1319" s="70" t="str">
        <f>VLOOKUP(A1319,PO!$A$8:$K$410,4,FALSE)</f>
        <v>Joelho de 90 graus, PVC, Soldável, DN 32mm, Instalado em Ramal ou Sub-Ramal de Água - Fornecimento e Instalação</v>
      </c>
      <c r="C1319" s="51"/>
      <c r="D1319" s="52"/>
      <c r="E1319" s="51"/>
      <c r="F1319" s="53"/>
      <c r="G1319" s="54"/>
      <c r="H1319" s="54"/>
      <c r="I1319" s="54">
        <f>H1322</f>
        <v>6</v>
      </c>
      <c r="J1319" s="420" t="str">
        <f>VLOOKUP(A1319,PO!$A$8:$K$410,5,FALSE)</f>
        <v>und</v>
      </c>
    </row>
    <row r="1320" spans="1:10" x14ac:dyDescent="0.25">
      <c r="B1320" s="201"/>
      <c r="D1320" s="222"/>
      <c r="E1320" s="222"/>
      <c r="F1320" s="222"/>
      <c r="G1320" s="201"/>
      <c r="H1320" s="222"/>
      <c r="I1320" s="223"/>
    </row>
    <row r="1321" spans="1:10" x14ac:dyDescent="0.25">
      <c r="B1321" s="163" t="s">
        <v>6644</v>
      </c>
      <c r="D1321" s="257" t="s">
        <v>6744</v>
      </c>
      <c r="E1321" s="222"/>
      <c r="F1321" s="222"/>
      <c r="G1321" s="201"/>
      <c r="H1321" s="234" t="s">
        <v>19</v>
      </c>
      <c r="I1321" s="234" t="s">
        <v>20</v>
      </c>
    </row>
    <row r="1322" spans="1:10" x14ac:dyDescent="0.25">
      <c r="B1322" s="201" t="s">
        <v>6663</v>
      </c>
      <c r="D1322" s="222">
        <f>7-1</f>
        <v>6</v>
      </c>
      <c r="E1322" s="222"/>
      <c r="F1322" s="222"/>
      <c r="G1322" s="201" t="s">
        <v>21</v>
      </c>
      <c r="H1322" s="222">
        <f>D1322</f>
        <v>6</v>
      </c>
      <c r="I1322" s="223" t="str">
        <f>$J$1319</f>
        <v>und</v>
      </c>
    </row>
    <row r="1323" spans="1:10" ht="15.75" thickBot="1" x14ac:dyDescent="0.3"/>
    <row r="1324" spans="1:10" s="39" customFormat="1" ht="15.75" thickBot="1" x14ac:dyDescent="0.3">
      <c r="A1324" s="580" t="str">
        <f>PO!A217</f>
        <v>13.2.5</v>
      </c>
      <c r="B1324" s="70" t="str">
        <f>VLOOKUP(A1324,PO!$A$8:$K$410,4,FALSE)</f>
        <v>Joelho 90 graus, PVC, soldável, DN 40mm, instalado em prumada de água - fornecimento e instalação.</v>
      </c>
      <c r="C1324" s="51"/>
      <c r="D1324" s="52"/>
      <c r="E1324" s="51"/>
      <c r="F1324" s="53"/>
      <c r="G1324" s="54"/>
      <c r="H1324" s="54"/>
      <c r="I1324" s="54">
        <f>H1327</f>
        <v>5</v>
      </c>
      <c r="J1324" s="420" t="str">
        <f>VLOOKUP(A1324,PO!$A$8:$K$410,5,FALSE)</f>
        <v>und</v>
      </c>
    </row>
    <row r="1325" spans="1:10" x14ac:dyDescent="0.25">
      <c r="B1325" s="201"/>
      <c r="D1325" s="222"/>
      <c r="E1325" s="222"/>
      <c r="F1325" s="222"/>
      <c r="G1325" s="201"/>
      <c r="H1325" s="222"/>
      <c r="I1325" s="223"/>
    </row>
    <row r="1326" spans="1:10" x14ac:dyDescent="0.25">
      <c r="B1326" s="163" t="s">
        <v>6644</v>
      </c>
      <c r="D1326" s="257" t="s">
        <v>6744</v>
      </c>
      <c r="E1326" s="222"/>
      <c r="F1326" s="222"/>
      <c r="G1326" s="201"/>
      <c r="H1326" s="234" t="s">
        <v>19</v>
      </c>
      <c r="I1326" s="234" t="s">
        <v>20</v>
      </c>
    </row>
    <row r="1327" spans="1:10" x14ac:dyDescent="0.25">
      <c r="B1327" s="201" t="s">
        <v>6663</v>
      </c>
      <c r="D1327" s="222">
        <v>5</v>
      </c>
      <c r="E1327" s="222"/>
      <c r="F1327" s="222"/>
      <c r="G1327" s="201" t="s">
        <v>21</v>
      </c>
      <c r="H1327" s="222">
        <f>D1327</f>
        <v>5</v>
      </c>
      <c r="I1327" s="223" t="str">
        <f>$J$1324</f>
        <v>und</v>
      </c>
    </row>
    <row r="1328" spans="1:10" ht="15.75" thickBot="1" x14ac:dyDescent="0.3"/>
    <row r="1329" spans="1:10" s="39" customFormat="1" ht="15.75" thickBot="1" x14ac:dyDescent="0.3">
      <c r="A1329" s="580" t="str">
        <f>PO!A218</f>
        <v>13.2.6</v>
      </c>
      <c r="B1329" s="70" t="str">
        <f>VLOOKUP(A1329,PO!$A$8:$K$410,4,FALSE)</f>
        <v>Joelho 90 graus, PVC, soldável, DN 50mm, instalado em prumada de água - fornecimento e instalação.</v>
      </c>
      <c r="C1329" s="51"/>
      <c r="D1329" s="52"/>
      <c r="E1329" s="51"/>
      <c r="F1329" s="53"/>
      <c r="G1329" s="54"/>
      <c r="H1329" s="54"/>
      <c r="I1329" s="54">
        <f>H1332</f>
        <v>1</v>
      </c>
      <c r="J1329" s="420" t="str">
        <f>VLOOKUP(A1329,PO!$A$8:$K$410,5,FALSE)</f>
        <v>und</v>
      </c>
    </row>
    <row r="1330" spans="1:10" x14ac:dyDescent="0.25">
      <c r="B1330" s="201"/>
      <c r="D1330" s="222"/>
      <c r="E1330" s="222"/>
      <c r="F1330" s="222"/>
      <c r="G1330" s="201"/>
      <c r="H1330" s="222"/>
      <c r="I1330" s="223"/>
    </row>
    <row r="1331" spans="1:10" x14ac:dyDescent="0.25">
      <c r="B1331" s="163" t="s">
        <v>6644</v>
      </c>
      <c r="D1331" s="257" t="s">
        <v>6744</v>
      </c>
      <c r="E1331" s="222"/>
      <c r="F1331" s="222"/>
      <c r="G1331" s="201"/>
      <c r="H1331" s="234" t="s">
        <v>19</v>
      </c>
      <c r="I1331" s="234" t="s">
        <v>20</v>
      </c>
    </row>
    <row r="1332" spans="1:10" x14ac:dyDescent="0.25">
      <c r="B1332" s="201" t="s">
        <v>6663</v>
      </c>
      <c r="D1332" s="222">
        <v>1</v>
      </c>
      <c r="E1332" s="222"/>
      <c r="F1332" s="222"/>
      <c r="G1332" s="201" t="s">
        <v>21</v>
      </c>
      <c r="H1332" s="222">
        <f>D1332</f>
        <v>1</v>
      </c>
      <c r="I1332" s="223" t="str">
        <f>$J$1329</f>
        <v>und</v>
      </c>
    </row>
    <row r="1333" spans="1:10" ht="15.75" thickBot="1" x14ac:dyDescent="0.3"/>
    <row r="1334" spans="1:10" s="39" customFormat="1" ht="15.75" thickBot="1" x14ac:dyDescent="0.3">
      <c r="A1334" s="580" t="str">
        <f>PO!A219</f>
        <v>13.2.7</v>
      </c>
      <c r="B1334" s="70" t="str">
        <f>VLOOKUP(A1334,PO!$A$8:$K$410,4,FALSE)</f>
        <v>Joelho 90° de redução soldável PVC Ø 32 x 25 mm  - fornecimento e instalação.</v>
      </c>
      <c r="C1334" s="51"/>
      <c r="D1334" s="52"/>
      <c r="E1334" s="51"/>
      <c r="F1334" s="53"/>
      <c r="G1334" s="54"/>
      <c r="H1334" s="54"/>
      <c r="I1334" s="54">
        <f>H1337</f>
        <v>8</v>
      </c>
      <c r="J1334" s="420" t="str">
        <f>VLOOKUP(A1334,PO!$A$8:$K$410,5,FALSE)</f>
        <v>und</v>
      </c>
    </row>
    <row r="1335" spans="1:10" x14ac:dyDescent="0.25">
      <c r="B1335" s="201"/>
      <c r="D1335" s="222"/>
      <c r="E1335" s="222"/>
      <c r="F1335" s="222"/>
      <c r="G1335" s="201"/>
      <c r="H1335" s="222"/>
      <c r="I1335" s="223"/>
    </row>
    <row r="1336" spans="1:10" x14ac:dyDescent="0.25">
      <c r="B1336" s="382" t="s">
        <v>6644</v>
      </c>
      <c r="D1336" s="257" t="s">
        <v>6744</v>
      </c>
      <c r="E1336" s="222"/>
      <c r="F1336" s="222"/>
      <c r="G1336" s="201"/>
      <c r="H1336" s="337" t="s">
        <v>19</v>
      </c>
      <c r="I1336" s="337" t="s">
        <v>20</v>
      </c>
    </row>
    <row r="1337" spans="1:10" x14ac:dyDescent="0.25">
      <c r="B1337" s="201" t="s">
        <v>6663</v>
      </c>
      <c r="D1337" s="222">
        <v>8</v>
      </c>
      <c r="E1337" s="222"/>
      <c r="F1337" s="222"/>
      <c r="G1337" s="201" t="s">
        <v>21</v>
      </c>
      <c r="H1337" s="222">
        <f>D1337</f>
        <v>8</v>
      </c>
      <c r="I1337" s="223" t="str">
        <f>$J$1329</f>
        <v>und</v>
      </c>
    </row>
    <row r="1338" spans="1:10" ht="15.75" thickBot="1" x14ac:dyDescent="0.3"/>
    <row r="1339" spans="1:10" s="39" customFormat="1" ht="15.75" thickBot="1" x14ac:dyDescent="0.3">
      <c r="A1339" s="580" t="str">
        <f>PO!A220</f>
        <v>13.2.8</v>
      </c>
      <c r="B1339" s="70" t="str">
        <f>VLOOKUP(A1339,PO!$A$8:$K$410,4,FALSE)</f>
        <v>Tê de redução, PVC, soldável, DN 32mm x 25mm, instalado em prumada de água - fornecimento e instalação.</v>
      </c>
      <c r="C1339" s="51"/>
      <c r="D1339" s="52"/>
      <c r="E1339" s="51"/>
      <c r="F1339" s="53"/>
      <c r="G1339" s="54"/>
      <c r="H1339" s="54"/>
      <c r="I1339" s="54">
        <f>H1342</f>
        <v>2</v>
      </c>
      <c r="J1339" s="420" t="str">
        <f>VLOOKUP(A1339,PO!$A$8:$K$410,5,FALSE)</f>
        <v>und</v>
      </c>
    </row>
    <row r="1340" spans="1:10" x14ac:dyDescent="0.25">
      <c r="B1340" s="201"/>
      <c r="D1340" s="222"/>
      <c r="E1340" s="222"/>
      <c r="F1340" s="222"/>
      <c r="G1340" s="201"/>
      <c r="H1340" s="222"/>
      <c r="I1340" s="223"/>
    </row>
    <row r="1341" spans="1:10" x14ac:dyDescent="0.25">
      <c r="B1341" s="163" t="s">
        <v>6644</v>
      </c>
      <c r="D1341" s="257" t="s">
        <v>6744</v>
      </c>
      <c r="E1341" s="222"/>
      <c r="F1341" s="222"/>
      <c r="G1341" s="201"/>
      <c r="H1341" s="234" t="s">
        <v>19</v>
      </c>
      <c r="I1341" s="234" t="s">
        <v>20</v>
      </c>
    </row>
    <row r="1342" spans="1:10" x14ac:dyDescent="0.25">
      <c r="B1342" s="201" t="s">
        <v>6663</v>
      </c>
      <c r="D1342" s="222">
        <v>2</v>
      </c>
      <c r="E1342" s="222"/>
      <c r="F1342" s="222"/>
      <c r="G1342" s="201" t="s">
        <v>21</v>
      </c>
      <c r="H1342" s="222">
        <f>D1342</f>
        <v>2</v>
      </c>
      <c r="I1342" s="223" t="str">
        <f>$J$1339</f>
        <v>und</v>
      </c>
    </row>
    <row r="1343" spans="1:10" ht="15.75" thickBot="1" x14ac:dyDescent="0.3"/>
    <row r="1344" spans="1:10" s="39" customFormat="1" ht="15.75" thickBot="1" x14ac:dyDescent="0.3">
      <c r="A1344" s="580" t="str">
        <f>PO!A221</f>
        <v>13.2.9</v>
      </c>
      <c r="B1344" s="70" t="str">
        <f>VLOOKUP(A1344,PO!$A$8:$K$410,4,FALSE)</f>
        <v>Tê de redução, PVC, soldável, DN 50mm x 40mm, instalado em prumada de água - fornecimento e instalação.</v>
      </c>
      <c r="C1344" s="51"/>
      <c r="D1344" s="52"/>
      <c r="E1344" s="51"/>
      <c r="F1344" s="53"/>
      <c r="G1344" s="54"/>
      <c r="H1344" s="54"/>
      <c r="I1344" s="54">
        <f>H1347</f>
        <v>1</v>
      </c>
      <c r="J1344" s="420" t="str">
        <f>VLOOKUP(A1344,PO!$A$8:$K$410,5,FALSE)</f>
        <v>und</v>
      </c>
    </row>
    <row r="1345" spans="1:10" x14ac:dyDescent="0.25">
      <c r="B1345" s="201"/>
      <c r="D1345" s="222"/>
      <c r="E1345" s="222"/>
      <c r="F1345" s="222"/>
      <c r="G1345" s="201"/>
      <c r="H1345" s="222"/>
      <c r="I1345" s="223"/>
    </row>
    <row r="1346" spans="1:10" x14ac:dyDescent="0.25">
      <c r="B1346" s="163" t="s">
        <v>6644</v>
      </c>
      <c r="D1346" s="257" t="s">
        <v>6744</v>
      </c>
      <c r="E1346" s="222"/>
      <c r="F1346" s="222"/>
      <c r="G1346" s="201"/>
      <c r="H1346" s="234" t="s">
        <v>19</v>
      </c>
      <c r="I1346" s="234" t="s">
        <v>20</v>
      </c>
    </row>
    <row r="1347" spans="1:10" x14ac:dyDescent="0.25">
      <c r="B1347" s="201" t="s">
        <v>6663</v>
      </c>
      <c r="D1347" s="222">
        <v>1</v>
      </c>
      <c r="E1347" s="222"/>
      <c r="F1347" s="222"/>
      <c r="G1347" s="201" t="s">
        <v>21</v>
      </c>
      <c r="H1347" s="222">
        <f>D1347</f>
        <v>1</v>
      </c>
      <c r="I1347" s="223" t="str">
        <f>$J$1344</f>
        <v>und</v>
      </c>
    </row>
    <row r="1348" spans="1:10" ht="15.75" thickBot="1" x14ac:dyDescent="0.3"/>
    <row r="1349" spans="1:10" s="39" customFormat="1" ht="15.75" thickBot="1" x14ac:dyDescent="0.3">
      <c r="A1349" s="580" t="str">
        <f>PO!A222</f>
        <v>13.2.10</v>
      </c>
      <c r="B1349" s="70" t="str">
        <f>VLOOKUP(A1349,PO!$A$8:$K$410,4,FALSE)</f>
        <v>TÊ, PVC, Soldável, DN 25 mm Instalado em Ramal ou Sub-Ramal de Água Fornecimento e Instalação</v>
      </c>
      <c r="C1349" s="51"/>
      <c r="D1349" s="52"/>
      <c r="E1349" s="51"/>
      <c r="F1349" s="53"/>
      <c r="G1349" s="54"/>
      <c r="H1349" s="54"/>
      <c r="I1349" s="54">
        <f>H1352</f>
        <v>6</v>
      </c>
      <c r="J1349" s="420" t="str">
        <f>VLOOKUP(A1349,PO!$A$8:$K$410,5,FALSE)</f>
        <v>und</v>
      </c>
    </row>
    <row r="1350" spans="1:10" x14ac:dyDescent="0.25">
      <c r="B1350" s="201"/>
      <c r="D1350" s="222"/>
      <c r="E1350" s="222"/>
      <c r="F1350" s="222"/>
      <c r="G1350" s="201"/>
      <c r="H1350" s="222"/>
      <c r="I1350" s="223"/>
    </row>
    <row r="1351" spans="1:10" x14ac:dyDescent="0.25">
      <c r="B1351" s="163" t="s">
        <v>6644</v>
      </c>
      <c r="D1351" s="257" t="s">
        <v>6744</v>
      </c>
      <c r="E1351" s="222"/>
      <c r="F1351" s="222"/>
      <c r="G1351" s="201"/>
      <c r="H1351" s="234" t="s">
        <v>19</v>
      </c>
      <c r="I1351" s="234" t="s">
        <v>20</v>
      </c>
    </row>
    <row r="1352" spans="1:10" x14ac:dyDescent="0.25">
      <c r="B1352" s="201" t="s">
        <v>6663</v>
      </c>
      <c r="D1352" s="222">
        <v>6</v>
      </c>
      <c r="E1352" s="222"/>
      <c r="F1352" s="222"/>
      <c r="G1352" s="201" t="s">
        <v>21</v>
      </c>
      <c r="H1352" s="222">
        <f>D1352</f>
        <v>6</v>
      </c>
      <c r="I1352" s="223" t="str">
        <f>$J$1349</f>
        <v>und</v>
      </c>
    </row>
    <row r="1353" spans="1:10" ht="15.75" thickBot="1" x14ac:dyDescent="0.3"/>
    <row r="1354" spans="1:10" s="39" customFormat="1" ht="15.75" thickBot="1" x14ac:dyDescent="0.3">
      <c r="A1354" s="580" t="str">
        <f>PO!A223</f>
        <v>13.2.11</v>
      </c>
      <c r="B1354" s="70" t="str">
        <f>VLOOKUP(A1354,PO!$A$8:$K$410,4,FALSE)</f>
        <v>TÊ, PVC, Soldável, DN 32 mm Instalado em Ramal ou Sub-Ramal de Água Fornecimento e Instalação</v>
      </c>
      <c r="C1354" s="51"/>
      <c r="D1354" s="52"/>
      <c r="E1354" s="51"/>
      <c r="F1354" s="53"/>
      <c r="G1354" s="54"/>
      <c r="H1354" s="54"/>
      <c r="I1354" s="54">
        <f>H1357</f>
        <v>9</v>
      </c>
      <c r="J1354" s="420" t="str">
        <f>VLOOKUP(A1354,PO!$A$8:$K$410,5,FALSE)</f>
        <v>und</v>
      </c>
    </row>
    <row r="1355" spans="1:10" x14ac:dyDescent="0.25">
      <c r="B1355" s="201"/>
      <c r="D1355" s="222"/>
      <c r="E1355" s="222"/>
      <c r="F1355" s="222"/>
      <c r="G1355" s="201"/>
      <c r="H1355" s="222"/>
      <c r="I1355" s="223"/>
    </row>
    <row r="1356" spans="1:10" x14ac:dyDescent="0.25">
      <c r="B1356" s="163" t="s">
        <v>6644</v>
      </c>
      <c r="D1356" s="257" t="s">
        <v>6744</v>
      </c>
      <c r="E1356" s="222"/>
      <c r="F1356" s="222"/>
      <c r="G1356" s="201"/>
      <c r="H1356" s="234" t="s">
        <v>19</v>
      </c>
      <c r="I1356" s="234" t="s">
        <v>20</v>
      </c>
    </row>
    <row r="1357" spans="1:10" x14ac:dyDescent="0.25">
      <c r="B1357" s="201" t="s">
        <v>6663</v>
      </c>
      <c r="D1357" s="222">
        <f>10-1</f>
        <v>9</v>
      </c>
      <c r="E1357" s="222"/>
      <c r="F1357" s="222"/>
      <c r="G1357" s="201" t="s">
        <v>21</v>
      </c>
      <c r="H1357" s="222">
        <f>D1357</f>
        <v>9</v>
      </c>
      <c r="I1357" s="223" t="str">
        <f>$J$1354</f>
        <v>und</v>
      </c>
    </row>
    <row r="1358" spans="1:10" ht="15.75" thickBot="1" x14ac:dyDescent="0.3"/>
    <row r="1359" spans="1:10" s="39" customFormat="1" ht="15.75" thickBot="1" x14ac:dyDescent="0.3">
      <c r="A1359" s="580" t="str">
        <f>PO!A224</f>
        <v>13.2.12</v>
      </c>
      <c r="B1359" s="70" t="str">
        <f>VLOOKUP(A1359,PO!$A$8:$K$410,4,FALSE)</f>
        <v>Te, PVC, soldável, DN 40mm, instalado em prumada de água - fornecimento e instalação.</v>
      </c>
      <c r="C1359" s="51"/>
      <c r="D1359" s="52"/>
      <c r="E1359" s="51"/>
      <c r="F1359" s="53"/>
      <c r="G1359" s="54"/>
      <c r="H1359" s="54"/>
      <c r="I1359" s="54">
        <f>H1362</f>
        <v>2</v>
      </c>
      <c r="J1359" s="420" t="str">
        <f>VLOOKUP(A1359,PO!$A$8:$K$410,5,FALSE)</f>
        <v>und</v>
      </c>
    </row>
    <row r="1360" spans="1:10" x14ac:dyDescent="0.25">
      <c r="B1360" s="201"/>
      <c r="D1360" s="222"/>
      <c r="E1360" s="222"/>
      <c r="F1360" s="222"/>
      <c r="G1360" s="201"/>
      <c r="H1360" s="222"/>
      <c r="I1360" s="223"/>
    </row>
    <row r="1361" spans="1:10" x14ac:dyDescent="0.25">
      <c r="B1361" s="163" t="s">
        <v>6644</v>
      </c>
      <c r="D1361" s="257" t="s">
        <v>6744</v>
      </c>
      <c r="E1361" s="222"/>
      <c r="F1361" s="222"/>
      <c r="G1361" s="201"/>
      <c r="H1361" s="234" t="s">
        <v>19</v>
      </c>
      <c r="I1361" s="234" t="s">
        <v>20</v>
      </c>
    </row>
    <row r="1362" spans="1:10" x14ac:dyDescent="0.25">
      <c r="B1362" s="201" t="s">
        <v>6663</v>
      </c>
      <c r="D1362" s="222">
        <v>2</v>
      </c>
      <c r="E1362" s="222"/>
      <c r="F1362" s="222"/>
      <c r="G1362" s="201" t="s">
        <v>21</v>
      </c>
      <c r="H1362" s="222">
        <f>D1362</f>
        <v>2</v>
      </c>
      <c r="I1362" s="223" t="str">
        <f>$J$1359</f>
        <v>und</v>
      </c>
    </row>
    <row r="1363" spans="1:10" ht="15.75" thickBot="1" x14ac:dyDescent="0.3"/>
    <row r="1364" spans="1:10" s="39" customFormat="1" ht="15.75" thickBot="1" x14ac:dyDescent="0.3">
      <c r="A1364" s="580" t="str">
        <f>PO!A225</f>
        <v>13.2.13</v>
      </c>
      <c r="B1364" s="70" t="str">
        <f>VLOOKUP(A1364,PO!$A$8:$K$410,4,FALSE)</f>
        <v>Tê com bucha de latão na bolsa central, PVC, soldável, DN 25mm x 1/2, instalado em ramal de distribuição de água - fornecimento e instalação.</v>
      </c>
      <c r="C1364" s="51"/>
      <c r="D1364" s="52"/>
      <c r="E1364" s="51"/>
      <c r="F1364" s="53"/>
      <c r="G1364" s="54"/>
      <c r="H1364" s="54"/>
      <c r="I1364" s="54">
        <f>H1367</f>
        <v>1</v>
      </c>
      <c r="J1364" s="420" t="str">
        <f>VLOOKUP(A1364,PO!$A$8:$K$410,5,FALSE)</f>
        <v>und</v>
      </c>
    </row>
    <row r="1365" spans="1:10" x14ac:dyDescent="0.25">
      <c r="B1365" s="201"/>
      <c r="D1365" s="222"/>
      <c r="E1365" s="222"/>
      <c r="F1365" s="222"/>
      <c r="G1365" s="201"/>
      <c r="H1365" s="222"/>
      <c r="I1365" s="223"/>
    </row>
    <row r="1366" spans="1:10" x14ac:dyDescent="0.25">
      <c r="B1366" s="163" t="s">
        <v>6644</v>
      </c>
      <c r="D1366" s="257" t="s">
        <v>6744</v>
      </c>
      <c r="E1366" s="222"/>
      <c r="F1366" s="222"/>
      <c r="G1366" s="201"/>
      <c r="H1366" s="234" t="s">
        <v>19</v>
      </c>
      <c r="I1366" s="234" t="s">
        <v>20</v>
      </c>
    </row>
    <row r="1367" spans="1:10" x14ac:dyDescent="0.25">
      <c r="B1367" s="201" t="s">
        <v>6663</v>
      </c>
      <c r="D1367" s="222">
        <f>2-1</f>
        <v>1</v>
      </c>
      <c r="E1367" s="222"/>
      <c r="F1367" s="222"/>
      <c r="G1367" s="201" t="s">
        <v>21</v>
      </c>
      <c r="H1367" s="222">
        <f>D1367</f>
        <v>1</v>
      </c>
      <c r="I1367" s="223" t="str">
        <f>$J$1364</f>
        <v>und</v>
      </c>
    </row>
    <row r="1368" spans="1:10" ht="15.75" thickBot="1" x14ac:dyDescent="0.3"/>
    <row r="1369" spans="1:10" s="39" customFormat="1" ht="15.75" thickBot="1" x14ac:dyDescent="0.3">
      <c r="A1369" s="580" t="str">
        <f>PO!A227</f>
        <v>13.2.14</v>
      </c>
      <c r="B1369" s="70" t="str">
        <f>VLOOKUP(A1369,PO!$A$8:$K$410,4,FALSE)</f>
        <v>Curva longa 90 graus, PVC, serie normal, esgoto predial, DN 100 mm, junta elástica, fornecido e instalado em prumada de esgoto sanitário ou ventilação. </v>
      </c>
      <c r="C1369" s="51"/>
      <c r="D1369" s="52"/>
      <c r="E1369" s="51"/>
      <c r="F1369" s="53"/>
      <c r="G1369" s="54"/>
      <c r="H1369" s="54"/>
      <c r="I1369" s="54">
        <f>H1372</f>
        <v>2</v>
      </c>
      <c r="J1369" s="420" t="str">
        <f>VLOOKUP(A1369,PO!$A$8:$K$410,5,FALSE)</f>
        <v>und</v>
      </c>
    </row>
    <row r="1370" spans="1:10" x14ac:dyDescent="0.25">
      <c r="B1370" s="201"/>
      <c r="D1370" s="222"/>
      <c r="E1370" s="222"/>
      <c r="F1370" s="222"/>
      <c r="G1370" s="201"/>
      <c r="H1370" s="222"/>
      <c r="I1370" s="223"/>
    </row>
    <row r="1371" spans="1:10" x14ac:dyDescent="0.25">
      <c r="B1371" s="163" t="s">
        <v>6644</v>
      </c>
      <c r="D1371" s="257" t="s">
        <v>6744</v>
      </c>
      <c r="E1371" s="222"/>
      <c r="F1371" s="222"/>
      <c r="G1371" s="201"/>
      <c r="H1371" s="234" t="s">
        <v>19</v>
      </c>
      <c r="I1371" s="234" t="s">
        <v>20</v>
      </c>
    </row>
    <row r="1372" spans="1:10" x14ac:dyDescent="0.25">
      <c r="B1372" s="201" t="s">
        <v>6670</v>
      </c>
      <c r="D1372" s="222">
        <f>3-1</f>
        <v>2</v>
      </c>
      <c r="E1372" s="222"/>
      <c r="F1372" s="222"/>
      <c r="G1372" s="201" t="s">
        <v>21</v>
      </c>
      <c r="H1372" s="222">
        <f>D1372</f>
        <v>2</v>
      </c>
      <c r="I1372" s="223" t="str">
        <f>$J$1369</f>
        <v>und</v>
      </c>
    </row>
    <row r="1373" spans="1:10" ht="15.75" thickBot="1" x14ac:dyDescent="0.3"/>
    <row r="1374" spans="1:10" s="39" customFormat="1" ht="15.75" thickBot="1" x14ac:dyDescent="0.3">
      <c r="A1374" s="580" t="str">
        <f>PO!A228</f>
        <v>13.2.15</v>
      </c>
      <c r="B1374" s="70" t="str">
        <f>VLOOKUP(A1374,PO!$A$8:$K$410,4,FALSE)</f>
        <v xml:space="preserve">Joelho 45 graus, PVC, serie normal, esgoto predial, DN 40 mm, junta soldável, fornecido e instalado em ramal de descarga ou ramal de esgoto sanitário. </v>
      </c>
      <c r="C1374" s="51"/>
      <c r="D1374" s="52"/>
      <c r="E1374" s="51"/>
      <c r="F1374" s="53"/>
      <c r="G1374" s="54"/>
      <c r="H1374" s="54"/>
      <c r="I1374" s="54">
        <f>H1377</f>
        <v>8</v>
      </c>
      <c r="J1374" s="420" t="str">
        <f>VLOOKUP(A1374,PO!$A$8:$K$410,5,FALSE)</f>
        <v>und</v>
      </c>
    </row>
    <row r="1375" spans="1:10" x14ac:dyDescent="0.25">
      <c r="B1375" s="201"/>
      <c r="D1375" s="222"/>
      <c r="E1375" s="222"/>
      <c r="F1375" s="222"/>
      <c r="G1375" s="201"/>
      <c r="H1375" s="222"/>
      <c r="I1375" s="223"/>
    </row>
    <row r="1376" spans="1:10" x14ac:dyDescent="0.25">
      <c r="B1376" s="280" t="s">
        <v>6644</v>
      </c>
      <c r="D1376" s="257" t="s">
        <v>6744</v>
      </c>
      <c r="E1376" s="222"/>
      <c r="F1376" s="222"/>
      <c r="G1376" s="201"/>
      <c r="H1376" s="234" t="s">
        <v>19</v>
      </c>
      <c r="I1376" s="234" t="s">
        <v>20</v>
      </c>
    </row>
    <row r="1377" spans="1:10" x14ac:dyDescent="0.25">
      <c r="B1377" s="201" t="s">
        <v>6670</v>
      </c>
      <c r="D1377" s="222">
        <f>9-1</f>
        <v>8</v>
      </c>
      <c r="E1377" s="222"/>
      <c r="F1377" s="222"/>
      <c r="G1377" s="201" t="s">
        <v>21</v>
      </c>
      <c r="H1377" s="222">
        <f>D1377</f>
        <v>8</v>
      </c>
      <c r="I1377" s="223" t="str">
        <f>$J$1374</f>
        <v>und</v>
      </c>
    </row>
    <row r="1378" spans="1:10" ht="15.75" thickBot="1" x14ac:dyDescent="0.3"/>
    <row r="1379" spans="1:10" s="39" customFormat="1" ht="15.75" thickBot="1" x14ac:dyDescent="0.3">
      <c r="A1379" s="580" t="str">
        <f>PO!A229</f>
        <v>13.2.16</v>
      </c>
      <c r="B1379" s="70" t="str">
        <f>VLOOKUP(A1379,PO!$A$8:$K$410,4,FALSE)</f>
        <v xml:space="preserve">Joelho 45 graus, PVC, serie normal, esgoto predial, DN 50 mm, junta soldável, fornecido e instalado em ramal de descarga ou ramal de esgoto sanitário. </v>
      </c>
      <c r="C1379" s="51"/>
      <c r="D1379" s="52"/>
      <c r="E1379" s="51"/>
      <c r="F1379" s="53"/>
      <c r="G1379" s="54"/>
      <c r="H1379" s="54"/>
      <c r="I1379" s="54">
        <f>H1382</f>
        <v>2</v>
      </c>
      <c r="J1379" s="420" t="str">
        <f>VLOOKUP(A1379,PO!$A$8:$K$410,5,FALSE)</f>
        <v>und</v>
      </c>
    </row>
    <row r="1380" spans="1:10" x14ac:dyDescent="0.25">
      <c r="B1380" s="201"/>
      <c r="D1380" s="222"/>
      <c r="E1380" s="222"/>
      <c r="F1380" s="222"/>
      <c r="G1380" s="201"/>
      <c r="H1380" s="222"/>
      <c r="I1380" s="223"/>
    </row>
    <row r="1381" spans="1:10" x14ac:dyDescent="0.25">
      <c r="B1381" s="280" t="s">
        <v>6644</v>
      </c>
      <c r="D1381" s="257" t="s">
        <v>6744</v>
      </c>
      <c r="E1381" s="222"/>
      <c r="F1381" s="222"/>
      <c r="G1381" s="201"/>
      <c r="H1381" s="234" t="s">
        <v>19</v>
      </c>
      <c r="I1381" s="234" t="s">
        <v>20</v>
      </c>
    </row>
    <row r="1382" spans="1:10" x14ac:dyDescent="0.25">
      <c r="B1382" s="201" t="s">
        <v>6670</v>
      </c>
      <c r="D1382" s="222">
        <v>2</v>
      </c>
      <c r="E1382" s="222"/>
      <c r="F1382" s="222"/>
      <c r="G1382" s="201" t="s">
        <v>21</v>
      </c>
      <c r="H1382" s="222">
        <f>D1382</f>
        <v>2</v>
      </c>
      <c r="I1382" s="223" t="str">
        <f>$J$1379</f>
        <v>und</v>
      </c>
    </row>
    <row r="1383" spans="1:10" ht="15.75" thickBot="1" x14ac:dyDescent="0.3"/>
    <row r="1384" spans="1:10" s="39" customFormat="1" ht="15.75" thickBot="1" x14ac:dyDescent="0.3">
      <c r="A1384" s="580" t="str">
        <f>PO!A230</f>
        <v>13.2.17</v>
      </c>
      <c r="B1384" s="70" t="str">
        <f>VLOOKUP(A1384,PO!$A$8:$K$410,4,FALSE)</f>
        <v xml:space="preserve">Joelho 90 graus, PVC, serie normal, esgoto predial, DN 40 mm, junta soldável, fornecido e instalado em ramal de descarga ou ramal de esgoto sanitário. </v>
      </c>
      <c r="C1384" s="51"/>
      <c r="D1384" s="52"/>
      <c r="E1384" s="51"/>
      <c r="F1384" s="53"/>
      <c r="G1384" s="54"/>
      <c r="H1384" s="54"/>
      <c r="I1384" s="54">
        <f>H1387</f>
        <v>12</v>
      </c>
      <c r="J1384" s="420" t="str">
        <f>VLOOKUP(A1384,PO!$A$8:$K$410,5,FALSE)</f>
        <v>und</v>
      </c>
    </row>
    <row r="1385" spans="1:10" x14ac:dyDescent="0.25">
      <c r="B1385" s="201"/>
      <c r="D1385" s="222"/>
      <c r="E1385" s="222"/>
      <c r="F1385" s="222"/>
      <c r="G1385" s="201"/>
      <c r="H1385" s="222"/>
      <c r="I1385" s="223"/>
    </row>
    <row r="1386" spans="1:10" x14ac:dyDescent="0.25">
      <c r="B1386" s="280" t="s">
        <v>6644</v>
      </c>
      <c r="D1386" s="257" t="s">
        <v>6744</v>
      </c>
      <c r="E1386" s="222"/>
      <c r="F1386" s="222"/>
      <c r="G1386" s="201"/>
      <c r="H1386" s="234" t="s">
        <v>19</v>
      </c>
      <c r="I1386" s="234" t="s">
        <v>20</v>
      </c>
    </row>
    <row r="1387" spans="1:10" x14ac:dyDescent="0.25">
      <c r="B1387" s="201" t="s">
        <v>6670</v>
      </c>
      <c r="D1387" s="222">
        <f>13-1</f>
        <v>12</v>
      </c>
      <c r="E1387" s="222"/>
      <c r="F1387" s="222"/>
      <c r="G1387" s="201" t="s">
        <v>21</v>
      </c>
      <c r="H1387" s="222">
        <f>D1387</f>
        <v>12</v>
      </c>
      <c r="I1387" s="223" t="str">
        <f>$J$1384</f>
        <v>und</v>
      </c>
    </row>
    <row r="1388" spans="1:10" ht="15.75" thickBot="1" x14ac:dyDescent="0.3"/>
    <row r="1389" spans="1:10" s="39" customFormat="1" ht="15.75" thickBot="1" x14ac:dyDescent="0.3">
      <c r="A1389" s="580" t="str">
        <f>PO!A231</f>
        <v>13.2.18</v>
      </c>
      <c r="B1389" s="70" t="str">
        <f>VLOOKUP(A1389,PO!$A$8:$K$410,4,FALSE)</f>
        <v xml:space="preserve">Joelho 90 graus, PVC, serie normal, esgoto predial, DN 50 mm, junta soldável, fornecido e instalado em ramal de descarga ou ramal de esgoto sanitário. </v>
      </c>
      <c r="C1389" s="51"/>
      <c r="D1389" s="52"/>
      <c r="E1389" s="51"/>
      <c r="F1389" s="53"/>
      <c r="G1389" s="54"/>
      <c r="H1389" s="54"/>
      <c r="I1389" s="54">
        <f>H1392</f>
        <v>2</v>
      </c>
      <c r="J1389" s="420" t="str">
        <f>VLOOKUP(A1389,PO!$A$8:$K$410,5,FALSE)</f>
        <v>und</v>
      </c>
    </row>
    <row r="1390" spans="1:10" x14ac:dyDescent="0.25">
      <c r="B1390" s="201"/>
      <c r="D1390" s="222"/>
      <c r="E1390" s="222"/>
      <c r="F1390" s="222"/>
      <c r="G1390" s="201"/>
      <c r="H1390" s="222"/>
      <c r="I1390" s="223"/>
    </row>
    <row r="1391" spans="1:10" x14ac:dyDescent="0.25">
      <c r="B1391" s="280" t="s">
        <v>6644</v>
      </c>
      <c r="D1391" s="257" t="s">
        <v>6744</v>
      </c>
      <c r="E1391" s="222"/>
      <c r="F1391" s="222"/>
      <c r="G1391" s="201"/>
      <c r="H1391" s="234" t="s">
        <v>19</v>
      </c>
      <c r="I1391" s="234" t="s">
        <v>20</v>
      </c>
    </row>
    <row r="1392" spans="1:10" x14ac:dyDescent="0.25">
      <c r="B1392" s="201" t="s">
        <v>6670</v>
      </c>
      <c r="D1392" s="222">
        <f>4-2</f>
        <v>2</v>
      </c>
      <c r="E1392" s="222"/>
      <c r="F1392" s="222"/>
      <c r="G1392" s="201" t="s">
        <v>21</v>
      </c>
      <c r="H1392" s="222">
        <f>D1392</f>
        <v>2</v>
      </c>
      <c r="I1392" s="223" t="str">
        <f>$J$1389</f>
        <v>und</v>
      </c>
    </row>
    <row r="1393" spans="1:10" ht="15.75" thickBot="1" x14ac:dyDescent="0.3"/>
    <row r="1394" spans="1:10" s="39" customFormat="1" ht="15.75" thickBot="1" x14ac:dyDescent="0.3">
      <c r="A1394" s="580" t="str">
        <f>PO!A232</f>
        <v>13.2.19</v>
      </c>
      <c r="B1394" s="70" t="str">
        <f>VLOOKUP(A1394,PO!$A$8:$K$410,4,FALSE)</f>
        <v xml:space="preserve">Joelho 90 graus, PVC, serie normal, esgoto predial, DN 100 mm, junta elástica, fornecido e instalado em prumada de esgoto sanitário ou ventilação. </v>
      </c>
      <c r="C1394" s="51"/>
      <c r="D1394" s="52"/>
      <c r="E1394" s="51"/>
      <c r="F1394" s="53"/>
      <c r="G1394" s="54"/>
      <c r="H1394" s="54"/>
      <c r="I1394" s="54">
        <f>H1397</f>
        <v>2</v>
      </c>
      <c r="J1394" s="420" t="str">
        <f>VLOOKUP(A1394,PO!$A$8:$K$410,5,FALSE)</f>
        <v>und</v>
      </c>
    </row>
    <row r="1395" spans="1:10" x14ac:dyDescent="0.25">
      <c r="B1395" s="201"/>
      <c r="D1395" s="222"/>
      <c r="E1395" s="222"/>
      <c r="F1395" s="222"/>
      <c r="G1395" s="201"/>
      <c r="H1395" s="222"/>
      <c r="I1395" s="223"/>
    </row>
    <row r="1396" spans="1:10" x14ac:dyDescent="0.25">
      <c r="B1396" s="280" t="s">
        <v>6644</v>
      </c>
      <c r="D1396" s="257" t="s">
        <v>6744</v>
      </c>
      <c r="E1396" s="222"/>
      <c r="F1396" s="222"/>
      <c r="G1396" s="201"/>
      <c r="H1396" s="234" t="s">
        <v>19</v>
      </c>
      <c r="I1396" s="234" t="s">
        <v>20</v>
      </c>
    </row>
    <row r="1397" spans="1:10" x14ac:dyDescent="0.25">
      <c r="B1397" s="201" t="s">
        <v>6670</v>
      </c>
      <c r="D1397" s="222">
        <f>3-1</f>
        <v>2</v>
      </c>
      <c r="E1397" s="222"/>
      <c r="F1397" s="222"/>
      <c r="G1397" s="201" t="s">
        <v>21</v>
      </c>
      <c r="H1397" s="222">
        <f>D1397</f>
        <v>2</v>
      </c>
      <c r="I1397" s="223" t="str">
        <f>$J$1394</f>
        <v>und</v>
      </c>
    </row>
    <row r="1398" spans="1:10" ht="15.75" thickBot="1" x14ac:dyDescent="0.3"/>
    <row r="1399" spans="1:10" s="39" customFormat="1" ht="15.75" thickBot="1" x14ac:dyDescent="0.3">
      <c r="A1399" s="580" t="str">
        <f>PO!A233</f>
        <v>13.2.20</v>
      </c>
      <c r="B1399" s="70" t="str">
        <f>VLOOKUP(A1399,PO!$A$8:$K$410,4,FALSE)</f>
        <v>Joelho 90° PVCØ 40 mm com anel - Fornecido e instalado</v>
      </c>
      <c r="C1399" s="51"/>
      <c r="D1399" s="52"/>
      <c r="E1399" s="51"/>
      <c r="F1399" s="53"/>
      <c r="G1399" s="54"/>
      <c r="H1399" s="54"/>
      <c r="I1399" s="54">
        <f>H1402</f>
        <v>12</v>
      </c>
      <c r="J1399" s="420" t="str">
        <f>VLOOKUP(A1399,PO!$A$8:$K$410,5,FALSE)</f>
        <v>und</v>
      </c>
    </row>
    <row r="1400" spans="1:10" x14ac:dyDescent="0.25">
      <c r="B1400" s="201"/>
      <c r="D1400" s="222"/>
      <c r="E1400" s="222"/>
      <c r="F1400" s="222"/>
      <c r="G1400" s="201"/>
      <c r="H1400" s="222"/>
      <c r="I1400" s="223"/>
    </row>
    <row r="1401" spans="1:10" x14ac:dyDescent="0.25">
      <c r="B1401" s="280" t="s">
        <v>6644</v>
      </c>
      <c r="D1401" s="257" t="s">
        <v>6744</v>
      </c>
      <c r="E1401" s="222"/>
      <c r="F1401" s="222"/>
      <c r="G1401" s="201"/>
      <c r="H1401" s="234" t="s">
        <v>19</v>
      </c>
      <c r="I1401" s="234" t="s">
        <v>20</v>
      </c>
    </row>
    <row r="1402" spans="1:10" x14ac:dyDescent="0.25">
      <c r="B1402" s="201" t="s">
        <v>6670</v>
      </c>
      <c r="D1402" s="222">
        <f>13-1</f>
        <v>12</v>
      </c>
      <c r="E1402" s="222"/>
      <c r="F1402" s="222"/>
      <c r="G1402" s="201" t="s">
        <v>21</v>
      </c>
      <c r="H1402" s="222">
        <f>D1402</f>
        <v>12</v>
      </c>
      <c r="I1402" s="223" t="str">
        <f>$J$1399</f>
        <v>und</v>
      </c>
    </row>
    <row r="1403" spans="1:10" ht="15.75" thickBot="1" x14ac:dyDescent="0.3"/>
    <row r="1404" spans="1:10" s="39" customFormat="1" ht="15.75" thickBot="1" x14ac:dyDescent="0.3">
      <c r="A1404" s="580" t="str">
        <f>PO!A234</f>
        <v>13.2.21</v>
      </c>
      <c r="B1404" s="70" t="str">
        <f>VLOOKUP(A1404,PO!$A$8:$K$410,4,FALSE)</f>
        <v>Junção 45° PVC soldável, Ø 100 x 50 mm - fornecimento e instalação.</v>
      </c>
      <c r="C1404" s="51"/>
      <c r="D1404" s="52"/>
      <c r="E1404" s="51"/>
      <c r="F1404" s="53"/>
      <c r="G1404" s="54"/>
      <c r="H1404" s="54"/>
      <c r="I1404" s="54">
        <f>H1407</f>
        <v>2</v>
      </c>
      <c r="J1404" s="420" t="str">
        <f>VLOOKUP(A1404,PO!$A$8:$K$410,5,FALSE)</f>
        <v>und</v>
      </c>
    </row>
    <row r="1405" spans="1:10" x14ac:dyDescent="0.25">
      <c r="B1405" s="201"/>
      <c r="D1405" s="222"/>
      <c r="E1405" s="222"/>
      <c r="F1405" s="222"/>
      <c r="G1405" s="201"/>
      <c r="H1405" s="222"/>
      <c r="I1405" s="223"/>
    </row>
    <row r="1406" spans="1:10" x14ac:dyDescent="0.25">
      <c r="B1406" s="280" t="s">
        <v>6644</v>
      </c>
      <c r="D1406" s="257" t="s">
        <v>6744</v>
      </c>
      <c r="E1406" s="222"/>
      <c r="F1406" s="222"/>
      <c r="G1406" s="201"/>
      <c r="H1406" s="234" t="s">
        <v>19</v>
      </c>
      <c r="I1406" s="234" t="s">
        <v>20</v>
      </c>
    </row>
    <row r="1407" spans="1:10" x14ac:dyDescent="0.25">
      <c r="B1407" s="201" t="s">
        <v>6670</v>
      </c>
      <c r="D1407" s="222">
        <f>3-1</f>
        <v>2</v>
      </c>
      <c r="E1407" s="222"/>
      <c r="F1407" s="222"/>
      <c r="G1407" s="201" t="s">
        <v>21</v>
      </c>
      <c r="H1407" s="222">
        <f>D1407</f>
        <v>2</v>
      </c>
      <c r="I1407" s="223" t="str">
        <f>$J$1404</f>
        <v>und</v>
      </c>
    </row>
    <row r="1408" spans="1:10" ht="15.75" thickBot="1" x14ac:dyDescent="0.3"/>
    <row r="1409" spans="1:10" s="39" customFormat="1" ht="15.75" thickBot="1" x14ac:dyDescent="0.3">
      <c r="A1409" s="580" t="str">
        <f>PO!A235</f>
        <v>13.2.22</v>
      </c>
      <c r="B1409" s="70" t="str">
        <f>VLOOKUP(A1409,PO!$A$8:$K$410,4,FALSE)</f>
        <v>Terminal de ventilacao, 50 mm, serie normal, esgoto predial - fornecimento e instalação.</v>
      </c>
      <c r="C1409" s="51"/>
      <c r="D1409" s="52"/>
      <c r="E1409" s="51"/>
      <c r="F1409" s="53"/>
      <c r="G1409" s="54"/>
      <c r="H1409" s="54"/>
      <c r="I1409" s="54">
        <f>H1412</f>
        <v>1</v>
      </c>
      <c r="J1409" s="420" t="str">
        <f>VLOOKUP(A1409,PO!$A$8:$K$410,5,FALSE)</f>
        <v>und</v>
      </c>
    </row>
    <row r="1410" spans="1:10" x14ac:dyDescent="0.25">
      <c r="B1410" s="201"/>
      <c r="D1410" s="222"/>
      <c r="E1410" s="222"/>
      <c r="F1410" s="222"/>
      <c r="G1410" s="201"/>
      <c r="H1410" s="222"/>
      <c r="I1410" s="223"/>
    </row>
    <row r="1411" spans="1:10" x14ac:dyDescent="0.25">
      <c r="B1411" s="280" t="s">
        <v>6644</v>
      </c>
      <c r="D1411" s="257" t="s">
        <v>6744</v>
      </c>
      <c r="E1411" s="222"/>
      <c r="F1411" s="222"/>
      <c r="G1411" s="201"/>
      <c r="H1411" s="234" t="s">
        <v>19</v>
      </c>
      <c r="I1411" s="234" t="s">
        <v>20</v>
      </c>
    </row>
    <row r="1412" spans="1:10" x14ac:dyDescent="0.25">
      <c r="B1412" s="201" t="s">
        <v>6670</v>
      </c>
      <c r="D1412" s="222">
        <f>2-1</f>
        <v>1</v>
      </c>
      <c r="E1412" s="222"/>
      <c r="F1412" s="222"/>
      <c r="G1412" s="201" t="s">
        <v>21</v>
      </c>
      <c r="H1412" s="222">
        <f>D1412</f>
        <v>1</v>
      </c>
      <c r="I1412" s="223" t="str">
        <f>$J$1409</f>
        <v>und</v>
      </c>
    </row>
    <row r="1413" spans="1:10" ht="15.75" thickBot="1" x14ac:dyDescent="0.3"/>
    <row r="1414" spans="1:10" s="39" customFormat="1" ht="15.75" thickBot="1" x14ac:dyDescent="0.3">
      <c r="A1414" s="580" t="str">
        <f>PO!A236</f>
        <v>13.2.23</v>
      </c>
      <c r="B1414" s="70" t="str">
        <f>VLOOKUP(A1414,PO!$A$8:$K$410,4,FALSE)</f>
        <v>TÊ, PVC, Serie Normal, Esgoto Predial, DN 50 X 50mm, Junta Elástica, Fornecido e Instalado em Ramal de Descarga ou Ramal de Esgoto Sanitário.</v>
      </c>
      <c r="C1414" s="51"/>
      <c r="D1414" s="52"/>
      <c r="E1414" s="51"/>
      <c r="F1414" s="53"/>
      <c r="G1414" s="54"/>
      <c r="H1414" s="54"/>
      <c r="I1414" s="54">
        <f>H1417</f>
        <v>3</v>
      </c>
      <c r="J1414" s="420" t="str">
        <f>VLOOKUP(A1414,PO!$A$8:$K$410,5,FALSE)</f>
        <v>und</v>
      </c>
    </row>
    <row r="1415" spans="1:10" x14ac:dyDescent="0.25">
      <c r="B1415" s="201"/>
      <c r="D1415" s="222"/>
      <c r="E1415" s="222"/>
      <c r="F1415" s="222"/>
      <c r="G1415" s="201"/>
      <c r="H1415" s="222"/>
      <c r="I1415" s="223"/>
    </row>
    <row r="1416" spans="1:10" x14ac:dyDescent="0.25">
      <c r="B1416" s="280" t="s">
        <v>6644</v>
      </c>
      <c r="D1416" s="257" t="s">
        <v>6744</v>
      </c>
      <c r="E1416" s="222"/>
      <c r="F1416" s="222"/>
      <c r="G1416" s="201"/>
      <c r="H1416" s="234" t="s">
        <v>19</v>
      </c>
      <c r="I1416" s="234" t="s">
        <v>20</v>
      </c>
    </row>
    <row r="1417" spans="1:10" x14ac:dyDescent="0.25">
      <c r="B1417" s="201" t="s">
        <v>6670</v>
      </c>
      <c r="D1417" s="222">
        <f>4-1</f>
        <v>3</v>
      </c>
      <c r="E1417" s="222"/>
      <c r="F1417" s="222"/>
      <c r="G1417" s="201" t="s">
        <v>21</v>
      </c>
      <c r="H1417" s="222">
        <f>D1417</f>
        <v>3</v>
      </c>
      <c r="I1417" s="223" t="str">
        <f>$J$1414</f>
        <v>und</v>
      </c>
    </row>
    <row r="1418" spans="1:10" ht="15.75" thickBot="1" x14ac:dyDescent="0.3"/>
    <row r="1419" spans="1:10" ht="15.75" thickBot="1" x14ac:dyDescent="0.3">
      <c r="A1419" s="40" t="str">
        <f>PO!A238</f>
        <v>13.3</v>
      </c>
      <c r="B1419" s="41" t="str">
        <f>VLOOKUP(A1419,PO!$A$8:$K$410,4,FALSE)</f>
        <v>REGISTROS E ADAPTADORES</v>
      </c>
      <c r="C1419" s="42"/>
      <c r="D1419" s="42"/>
      <c r="E1419" s="42"/>
      <c r="F1419" s="272"/>
      <c r="G1419" s="42"/>
      <c r="H1419" s="42"/>
      <c r="I1419" s="42"/>
      <c r="J1419" s="43"/>
    </row>
    <row r="1420" spans="1:10" ht="15.75" thickBot="1" x14ac:dyDescent="0.3">
      <c r="A1420" s="44"/>
      <c r="B1420" s="45"/>
      <c r="C1420" s="45"/>
      <c r="D1420" s="46"/>
      <c r="E1420" s="45"/>
      <c r="F1420" s="47"/>
      <c r="G1420" s="48"/>
      <c r="H1420" s="48"/>
      <c r="I1420" s="48"/>
      <c r="J1420" s="49"/>
    </row>
    <row r="1421" spans="1:10" s="39" customFormat="1" ht="15.75" thickBot="1" x14ac:dyDescent="0.3">
      <c r="A1421" s="580" t="str">
        <f>PO!A239</f>
        <v>13.3.1</v>
      </c>
      <c r="B1421" s="70" t="str">
        <f>VLOOKUP(A1421,PO!$A$8:$K$410,4,FALSE)</f>
        <v xml:space="preserve">Registro de gaveta bruto, latão, roscável, 3/4", com acabamento e canopla cromados. Fornecido e instalado em ramal de água. </v>
      </c>
      <c r="C1421" s="51"/>
      <c r="D1421" s="52"/>
      <c r="E1421" s="51"/>
      <c r="F1421" s="53"/>
      <c r="G1421" s="54"/>
      <c r="H1421" s="54"/>
      <c r="I1421" s="54">
        <f>H1424</f>
        <v>13</v>
      </c>
      <c r="J1421" s="420" t="str">
        <f>VLOOKUP(A1421,PO!$A$8:$K$410,5,FALSE)</f>
        <v>und</v>
      </c>
    </row>
    <row r="1422" spans="1:10" x14ac:dyDescent="0.25">
      <c r="B1422" s="201"/>
      <c r="D1422" s="222"/>
      <c r="E1422" s="222"/>
      <c r="F1422" s="222"/>
      <c r="G1422" s="201"/>
      <c r="H1422" s="222"/>
      <c r="I1422" s="223"/>
    </row>
    <row r="1423" spans="1:10" x14ac:dyDescent="0.25">
      <c r="B1423" s="280" t="s">
        <v>6644</v>
      </c>
      <c r="D1423" s="257" t="s">
        <v>6744</v>
      </c>
      <c r="E1423" s="222"/>
      <c r="F1423" s="222"/>
      <c r="G1423" s="201"/>
      <c r="H1423" s="234" t="s">
        <v>19</v>
      </c>
      <c r="I1423" s="234" t="s">
        <v>20</v>
      </c>
    </row>
    <row r="1424" spans="1:10" x14ac:dyDescent="0.25">
      <c r="B1424" s="201" t="s">
        <v>6663</v>
      </c>
      <c r="D1424" s="222">
        <v>13</v>
      </c>
      <c r="E1424" s="222"/>
      <c r="F1424" s="222"/>
      <c r="G1424" s="201" t="s">
        <v>21</v>
      </c>
      <c r="H1424" s="226">
        <f>D1424</f>
        <v>13</v>
      </c>
      <c r="I1424" s="236" t="str">
        <f>$J$1421</f>
        <v>und</v>
      </c>
    </row>
    <row r="1425" spans="1:10" ht="15.75" thickBot="1" x14ac:dyDescent="0.3">
      <c r="B1425" s="383"/>
      <c r="D1425" s="257"/>
      <c r="E1425" s="222"/>
      <c r="F1425" s="222"/>
      <c r="G1425" s="201"/>
      <c r="H1425" s="337"/>
      <c r="I1425" s="337"/>
    </row>
    <row r="1426" spans="1:10" s="39" customFormat="1" ht="15.75" thickBot="1" x14ac:dyDescent="0.3">
      <c r="A1426" s="580" t="str">
        <f>PO!A240</f>
        <v>13.3.2</v>
      </c>
      <c r="B1426" s="70" t="str">
        <f>VLOOKUP(A1426,PO!$A$8:$K$410,4,FALSE)</f>
        <v>Registro de esfera em PVC soldável Ø 32 mm - Fornecimento e instalação</v>
      </c>
      <c r="C1426" s="51"/>
      <c r="D1426" s="52"/>
      <c r="E1426" s="51"/>
      <c r="F1426" s="53"/>
      <c r="G1426" s="54"/>
      <c r="H1426" s="54"/>
      <c r="I1426" s="54">
        <f>SUM(H1429)</f>
        <v>2</v>
      </c>
      <c r="J1426" s="420" t="str">
        <f>VLOOKUP(A1426,PO!$A$8:$K$410,5,FALSE)</f>
        <v>und</v>
      </c>
    </row>
    <row r="1427" spans="1:10" x14ac:dyDescent="0.25">
      <c r="B1427" s="201"/>
      <c r="D1427" s="222"/>
      <c r="E1427" s="222"/>
      <c r="F1427" s="222"/>
      <c r="G1427" s="201"/>
      <c r="H1427" s="222"/>
      <c r="I1427" s="223"/>
    </row>
    <row r="1428" spans="1:10" x14ac:dyDescent="0.25">
      <c r="B1428" s="293" t="s">
        <v>6644</v>
      </c>
      <c r="D1428" s="257" t="s">
        <v>6744</v>
      </c>
      <c r="E1428" s="222"/>
      <c r="F1428" s="222"/>
      <c r="G1428" s="201"/>
      <c r="H1428" s="234" t="s">
        <v>19</v>
      </c>
      <c r="I1428" s="234" t="s">
        <v>20</v>
      </c>
    </row>
    <row r="1429" spans="1:10" x14ac:dyDescent="0.25">
      <c r="B1429" s="34" t="s">
        <v>6708</v>
      </c>
      <c r="D1429" s="222">
        <v>2</v>
      </c>
      <c r="E1429" s="222"/>
      <c r="F1429" s="222"/>
      <c r="G1429" s="201" t="s">
        <v>21</v>
      </c>
      <c r="H1429" s="226">
        <f>D1429</f>
        <v>2</v>
      </c>
      <c r="I1429" s="236" t="str">
        <f>$J$1426</f>
        <v>und</v>
      </c>
    </row>
    <row r="1430" spans="1:10" ht="15.75" thickBot="1" x14ac:dyDescent="0.3">
      <c r="B1430" s="293"/>
      <c r="D1430" s="257"/>
      <c r="E1430" s="222"/>
      <c r="F1430" s="222"/>
      <c r="G1430" s="201"/>
      <c r="H1430" s="234"/>
      <c r="I1430" s="234"/>
    </row>
    <row r="1431" spans="1:10" s="39" customFormat="1" ht="15.75" thickBot="1" x14ac:dyDescent="0.3">
      <c r="A1431" s="580" t="str">
        <f>PO!A241</f>
        <v>13.3.3</v>
      </c>
      <c r="B1431" s="70" t="str">
        <f>VLOOKUP(A1431,PO!$A$8:$K$410,4,FALSE)</f>
        <v>Registro de esfera em PVC soldável Ø 50 mm - Fornecimento e instalação</v>
      </c>
      <c r="C1431" s="51"/>
      <c r="D1431" s="52"/>
      <c r="E1431" s="51"/>
      <c r="F1431" s="53"/>
      <c r="G1431" s="54"/>
      <c r="H1431" s="54"/>
      <c r="I1431" s="54">
        <f>SUM(H1434)</f>
        <v>1</v>
      </c>
      <c r="J1431" s="420" t="str">
        <f>VLOOKUP(A1431,PO!$A$8:$K$410,5,FALSE)</f>
        <v>und</v>
      </c>
    </row>
    <row r="1432" spans="1:10" x14ac:dyDescent="0.25">
      <c r="B1432" s="201"/>
      <c r="D1432" s="222"/>
      <c r="E1432" s="222"/>
      <c r="F1432" s="222"/>
      <c r="G1432" s="201"/>
      <c r="H1432" s="222"/>
      <c r="I1432" s="223"/>
    </row>
    <row r="1433" spans="1:10" x14ac:dyDescent="0.25">
      <c r="B1433" s="293" t="s">
        <v>6644</v>
      </c>
      <c r="D1433" s="257" t="s">
        <v>6744</v>
      </c>
      <c r="E1433" s="222"/>
      <c r="F1433" s="222"/>
      <c r="G1433" s="201"/>
      <c r="H1433" s="234" t="s">
        <v>19</v>
      </c>
      <c r="I1433" s="234" t="s">
        <v>20</v>
      </c>
    </row>
    <row r="1434" spans="1:10" x14ac:dyDescent="0.25">
      <c r="B1434" s="34" t="s">
        <v>6708</v>
      </c>
      <c r="D1434" s="222">
        <v>1</v>
      </c>
      <c r="E1434" s="222"/>
      <c r="F1434" s="222"/>
      <c r="G1434" s="201" t="s">
        <v>21</v>
      </c>
      <c r="H1434" s="226">
        <f>D1434</f>
        <v>1</v>
      </c>
      <c r="I1434" s="236" t="str">
        <f>$J$1431</f>
        <v>und</v>
      </c>
    </row>
    <row r="1435" spans="1:10" ht="16.5" customHeight="1" thickBot="1" x14ac:dyDescent="0.3">
      <c r="B1435" s="293"/>
      <c r="D1435" s="257"/>
      <c r="E1435" s="222"/>
      <c r="F1435" s="222"/>
      <c r="G1435" s="201"/>
      <c r="H1435" s="234"/>
      <c r="I1435" s="234"/>
    </row>
    <row r="1436" spans="1:10" ht="15.75" thickBot="1" x14ac:dyDescent="0.3">
      <c r="A1436" s="40" t="str">
        <f>PO!A243</f>
        <v>13.4</v>
      </c>
      <c r="B1436" s="41" t="str">
        <f>VLOOKUP(A1436,PO!$A$8:$K$410,4,FALSE)</f>
        <v>CAIXAS</v>
      </c>
      <c r="C1436" s="42"/>
      <c r="D1436" s="42"/>
      <c r="E1436" s="42"/>
      <c r="F1436" s="272"/>
      <c r="G1436" s="42"/>
      <c r="H1436" s="42"/>
      <c r="I1436" s="42"/>
      <c r="J1436" s="43"/>
    </row>
    <row r="1437" spans="1:10" ht="15.75" thickBot="1" x14ac:dyDescent="0.3">
      <c r="A1437" s="44"/>
      <c r="B1437" s="45"/>
      <c r="C1437" s="45"/>
      <c r="D1437" s="46"/>
      <c r="E1437" s="45"/>
      <c r="F1437" s="47"/>
      <c r="G1437" s="48"/>
      <c r="H1437" s="48"/>
      <c r="I1437" s="48"/>
      <c r="J1437" s="49"/>
    </row>
    <row r="1438" spans="1:10" s="39" customFormat="1" ht="15.75" thickBot="1" x14ac:dyDescent="0.3">
      <c r="A1438" s="580" t="str">
        <f>PO!A244</f>
        <v>13.4.1</v>
      </c>
      <c r="B1438" s="70" t="str">
        <f>VLOOKUP(A1438,PO!$A$8:$K$410,4,FALSE)</f>
        <v>Caixa PVC sifonada Ø 100 mm, altura 140 mm, entrada Ø 40 mm, saída Ø 50 mm, com corpo giratório, grelha redonda,  5 entradas, para esgoto sanitário - Fornecimento e instalação</v>
      </c>
      <c r="C1438" s="51"/>
      <c r="D1438" s="52"/>
      <c r="E1438" s="51"/>
      <c r="F1438" s="53"/>
      <c r="G1438" s="54"/>
      <c r="H1438" s="54"/>
      <c r="I1438" s="54">
        <f>H1441</f>
        <v>8</v>
      </c>
      <c r="J1438" s="420" t="str">
        <f>VLOOKUP(A1438,PO!$A$8:$K$410,5,FALSE)</f>
        <v>und</v>
      </c>
    </row>
    <row r="1439" spans="1:10" x14ac:dyDescent="0.25">
      <c r="B1439" s="201"/>
      <c r="D1439" s="222"/>
      <c r="E1439" s="222"/>
      <c r="F1439" s="222"/>
      <c r="G1439" s="201"/>
      <c r="H1439" s="222"/>
      <c r="I1439" s="223"/>
    </row>
    <row r="1440" spans="1:10" x14ac:dyDescent="0.25">
      <c r="B1440" s="280" t="s">
        <v>6644</v>
      </c>
      <c r="D1440" s="257" t="s">
        <v>6744</v>
      </c>
      <c r="E1440" s="222"/>
      <c r="F1440" s="222"/>
      <c r="G1440" s="201"/>
      <c r="H1440" s="234" t="s">
        <v>19</v>
      </c>
      <c r="I1440" s="234" t="s">
        <v>20</v>
      </c>
    </row>
    <row r="1441" spans="1:10" x14ac:dyDescent="0.25">
      <c r="B1441" s="201" t="s">
        <v>6670</v>
      </c>
      <c r="D1441" s="222">
        <f>9-1</f>
        <v>8</v>
      </c>
      <c r="E1441" s="222"/>
      <c r="F1441" s="222"/>
      <c r="G1441" s="201" t="s">
        <v>21</v>
      </c>
      <c r="H1441" s="222">
        <f>D1441</f>
        <v>8</v>
      </c>
      <c r="I1441" s="223" t="str">
        <f>$J$1438</f>
        <v>und</v>
      </c>
    </row>
    <row r="1442" spans="1:10" ht="15.75" thickBot="1" x14ac:dyDescent="0.3"/>
    <row r="1443" spans="1:10" s="39" customFormat="1" ht="15.75" thickBot="1" x14ac:dyDescent="0.3">
      <c r="A1443" s="580" t="str">
        <f>PO!A245</f>
        <v>13.4.2</v>
      </c>
      <c r="B1443" s="70" t="str">
        <f>VLOOKUP(A1443,PO!$A$8:$K$410,4,FALSE)</f>
        <v>Caixa PVC sifonada Ø 100 mm, altura 100 mm, entrada Ø 40 mm, saída Ø 50 mm, grelha redonda de alumínio, 3 entradas, para esgoto sanitário</v>
      </c>
      <c r="C1443" s="51"/>
      <c r="D1443" s="52"/>
      <c r="E1443" s="51"/>
      <c r="F1443" s="53"/>
      <c r="G1443" s="54"/>
      <c r="H1443" s="54"/>
      <c r="I1443" s="54">
        <f>H1446</f>
        <v>1</v>
      </c>
      <c r="J1443" s="420" t="str">
        <f>VLOOKUP(A1443,PO!$A$8:$K$410,5,FALSE)</f>
        <v>und</v>
      </c>
    </row>
    <row r="1444" spans="1:10" x14ac:dyDescent="0.25">
      <c r="B1444" s="201"/>
      <c r="D1444" s="222"/>
      <c r="E1444" s="222"/>
      <c r="F1444" s="222"/>
      <c r="G1444" s="201"/>
      <c r="H1444" s="222"/>
      <c r="I1444" s="223"/>
    </row>
    <row r="1445" spans="1:10" x14ac:dyDescent="0.25">
      <c r="B1445" s="382" t="s">
        <v>6644</v>
      </c>
      <c r="D1445" s="257" t="s">
        <v>6744</v>
      </c>
      <c r="E1445" s="222"/>
      <c r="F1445" s="222"/>
      <c r="G1445" s="201"/>
      <c r="H1445" s="337" t="s">
        <v>19</v>
      </c>
      <c r="I1445" s="337" t="s">
        <v>20</v>
      </c>
    </row>
    <row r="1446" spans="1:10" x14ac:dyDescent="0.25">
      <c r="B1446" s="201" t="s">
        <v>6670</v>
      </c>
      <c r="D1446" s="222">
        <v>1</v>
      </c>
      <c r="E1446" s="222"/>
      <c r="F1446" s="222"/>
      <c r="G1446" s="201" t="s">
        <v>21</v>
      </c>
      <c r="H1446" s="222">
        <f>D1446</f>
        <v>1</v>
      </c>
      <c r="I1446" s="223" t="str">
        <f>$J$1438</f>
        <v>und</v>
      </c>
    </row>
    <row r="1447" spans="1:10" ht="15.75" thickBot="1" x14ac:dyDescent="0.3"/>
    <row r="1448" spans="1:10" s="39" customFormat="1" ht="15.75" thickBot="1" x14ac:dyDescent="0.3">
      <c r="A1448" s="580" t="str">
        <f>PO!A246</f>
        <v>13.4.3</v>
      </c>
      <c r="B1448" s="70" t="str">
        <f>VLOOKUP(A1448,PO!$A$8:$K$410,4,FALSE)</f>
        <v>Caixa de gordura simples, circular, em concreto pré-moldado, diâmetro interno = 0,4 m, altura interna = 0,4 m, com tampa - fornecimento e instalação</v>
      </c>
      <c r="C1448" s="51"/>
      <c r="D1448" s="52"/>
      <c r="E1448" s="51"/>
      <c r="F1448" s="53"/>
      <c r="G1448" s="54"/>
      <c r="H1448" s="54"/>
      <c r="I1448" s="54">
        <f>H1451</f>
        <v>1</v>
      </c>
      <c r="J1448" s="420" t="str">
        <f>VLOOKUP(A1448,PO!$A$8:$K$410,5,FALSE)</f>
        <v>und</v>
      </c>
    </row>
    <row r="1449" spans="1:10" x14ac:dyDescent="0.25">
      <c r="B1449" s="201"/>
      <c r="D1449" s="222"/>
      <c r="E1449" s="222"/>
      <c r="F1449" s="222"/>
      <c r="G1449" s="201"/>
      <c r="H1449" s="222"/>
      <c r="I1449" s="223"/>
    </row>
    <row r="1450" spans="1:10" x14ac:dyDescent="0.25">
      <c r="B1450" s="280" t="s">
        <v>6644</v>
      </c>
      <c r="D1450" s="257" t="s">
        <v>6744</v>
      </c>
      <c r="E1450" s="222"/>
      <c r="F1450" s="222"/>
      <c r="G1450" s="201"/>
      <c r="H1450" s="234" t="s">
        <v>19</v>
      </c>
      <c r="I1450" s="234" t="s">
        <v>20</v>
      </c>
    </row>
    <row r="1451" spans="1:10" x14ac:dyDescent="0.25">
      <c r="B1451" s="201" t="s">
        <v>6670</v>
      </c>
      <c r="D1451" s="222">
        <v>1</v>
      </c>
      <c r="E1451" s="222"/>
      <c r="F1451" s="222"/>
      <c r="G1451" s="201" t="s">
        <v>21</v>
      </c>
      <c r="H1451" s="222">
        <f>D1451</f>
        <v>1</v>
      </c>
      <c r="I1451" s="223" t="str">
        <f>$J$1448</f>
        <v>und</v>
      </c>
    </row>
    <row r="1452" spans="1:10" ht="15.75" thickBot="1" x14ac:dyDescent="0.3"/>
    <row r="1453" spans="1:10" s="39" customFormat="1" ht="15.75" thickBot="1" x14ac:dyDescent="0.3">
      <c r="A1453" s="580" t="str">
        <f>PO!A247</f>
        <v>13.4.4</v>
      </c>
      <c r="B1453" s="70" t="str">
        <f>VLOOKUP(A1453,PO!$A$8:$K$410,4,FALSE)</f>
        <v xml:space="preserve">Caixa enterrada hidráulica retangular em alvenaria com tijolos cerâmicos maciços, dimensões internas: 0,6x0,6x0,6 m para rede de esgoto. </v>
      </c>
      <c r="C1453" s="51"/>
      <c r="D1453" s="52"/>
      <c r="E1453" s="51"/>
      <c r="F1453" s="53"/>
      <c r="G1453" s="54"/>
      <c r="H1453" s="54"/>
      <c r="I1453" s="54">
        <f>H1456</f>
        <v>1</v>
      </c>
      <c r="J1453" s="420" t="str">
        <f>VLOOKUP(A1453,PO!$A$8:$K$410,5,FALSE)</f>
        <v>und</v>
      </c>
    </row>
    <row r="1454" spans="1:10" x14ac:dyDescent="0.25">
      <c r="B1454" s="201"/>
      <c r="D1454" s="222"/>
      <c r="E1454" s="222"/>
      <c r="F1454" s="222"/>
      <c r="G1454" s="201"/>
      <c r="H1454" s="222"/>
      <c r="I1454" s="223"/>
    </row>
    <row r="1455" spans="1:10" x14ac:dyDescent="0.25">
      <c r="B1455" s="280" t="s">
        <v>6644</v>
      </c>
      <c r="D1455" s="257" t="s">
        <v>6744</v>
      </c>
      <c r="E1455" s="222"/>
      <c r="F1455" s="222"/>
      <c r="G1455" s="201"/>
      <c r="H1455" s="234" t="s">
        <v>19</v>
      </c>
      <c r="I1455" s="234" t="s">
        <v>20</v>
      </c>
    </row>
    <row r="1456" spans="1:10" x14ac:dyDescent="0.25">
      <c r="B1456" s="201" t="s">
        <v>6670</v>
      </c>
      <c r="D1456" s="222">
        <v>1</v>
      </c>
      <c r="E1456" s="222"/>
      <c r="F1456" s="222"/>
      <c r="G1456" s="201" t="s">
        <v>21</v>
      </c>
      <c r="H1456" s="222">
        <f>D1456</f>
        <v>1</v>
      </c>
      <c r="I1456" s="223" t="str">
        <f>$J$1453</f>
        <v>und</v>
      </c>
    </row>
    <row r="1457" spans="1:10" ht="15.75" thickBot="1" x14ac:dyDescent="0.3"/>
    <row r="1458" spans="1:10" s="39" customFormat="1" ht="15.75" thickBot="1" x14ac:dyDescent="0.3">
      <c r="A1458" s="580" t="str">
        <f>PO!A248</f>
        <v>13.4.5</v>
      </c>
      <c r="B1458" s="70" t="str">
        <f>VLOOKUP(A1458,PO!$A$8:$K$410,4,FALSE)</f>
        <v xml:space="preserve">Caixa enterrada hidráulica retangular em alvenaria com tijolos cerâmicos maciços, dimensões internas: 0,8x0,8x0,6 m para rede de esgoto. </v>
      </c>
      <c r="C1458" s="51"/>
      <c r="D1458" s="52"/>
      <c r="E1458" s="51"/>
      <c r="F1458" s="53"/>
      <c r="G1458" s="54"/>
      <c r="H1458" s="54"/>
      <c r="I1458" s="54">
        <f>H1461</f>
        <v>7</v>
      </c>
      <c r="J1458" s="420" t="str">
        <f>VLOOKUP(A1458,PO!$A$8:$K$410,5,FALSE)</f>
        <v>und</v>
      </c>
    </row>
    <row r="1459" spans="1:10" x14ac:dyDescent="0.25">
      <c r="B1459" s="201"/>
      <c r="D1459" s="222"/>
      <c r="E1459" s="222"/>
      <c r="F1459" s="222"/>
      <c r="G1459" s="201"/>
      <c r="H1459" s="222"/>
      <c r="I1459" s="223"/>
    </row>
    <row r="1460" spans="1:10" x14ac:dyDescent="0.25">
      <c r="B1460" s="280" t="s">
        <v>6644</v>
      </c>
      <c r="D1460" s="257" t="s">
        <v>6744</v>
      </c>
      <c r="E1460" s="222"/>
      <c r="F1460" s="222"/>
      <c r="G1460" s="201"/>
      <c r="H1460" s="234" t="s">
        <v>19</v>
      </c>
      <c r="I1460" s="234" t="s">
        <v>20</v>
      </c>
    </row>
    <row r="1461" spans="1:10" x14ac:dyDescent="0.25">
      <c r="B1461" s="201" t="s">
        <v>6670</v>
      </c>
      <c r="D1461" s="222">
        <f>8-1</f>
        <v>7</v>
      </c>
      <c r="E1461" s="222"/>
      <c r="F1461" s="222"/>
      <c r="G1461" s="201" t="s">
        <v>21</v>
      </c>
      <c r="H1461" s="222">
        <f>D1461</f>
        <v>7</v>
      </c>
      <c r="I1461" s="223" t="str">
        <f>$J$1458</f>
        <v>und</v>
      </c>
    </row>
    <row r="1462" spans="1:10" ht="15.75" thickBot="1" x14ac:dyDescent="0.3"/>
    <row r="1463" spans="1:10" ht="15.75" thickBot="1" x14ac:dyDescent="0.3">
      <c r="A1463" s="40" t="str">
        <f>PO!A250</f>
        <v>13.5</v>
      </c>
      <c r="B1463" s="41" t="str">
        <f>VLOOKUP(A1463,PO!$A$8:$K$410,4,FALSE)</f>
        <v>CAIXA D'ÁGUA</v>
      </c>
      <c r="C1463" s="42"/>
      <c r="D1463" s="42"/>
      <c r="E1463" s="42"/>
      <c r="F1463" s="272"/>
      <c r="G1463" s="42"/>
      <c r="H1463" s="42"/>
      <c r="I1463" s="42"/>
      <c r="J1463" s="43"/>
    </row>
    <row r="1464" spans="1:10" ht="15.75" thickBot="1" x14ac:dyDescent="0.3">
      <c r="A1464" s="44"/>
      <c r="B1464" s="45"/>
      <c r="C1464" s="45"/>
      <c r="D1464" s="46"/>
      <c r="E1464" s="45"/>
      <c r="F1464" s="47"/>
      <c r="G1464" s="48"/>
      <c r="H1464" s="48"/>
      <c r="I1464" s="48"/>
      <c r="J1464" s="49"/>
    </row>
    <row r="1465" spans="1:10" s="39" customFormat="1" ht="15.75" thickBot="1" x14ac:dyDescent="0.3">
      <c r="A1465" s="580" t="str">
        <f>PO!A251</f>
        <v>13.5.1</v>
      </c>
      <c r="B1465" s="70" t="str">
        <f>VLOOKUP(A1465,PO!$A$8:$K$410,4,FALSE)</f>
        <v>Caixa D'Agua em Polietileno, 1000 Litros, com Acessórios - fornecimento e instalação</v>
      </c>
      <c r="C1465" s="51"/>
      <c r="D1465" s="52"/>
      <c r="E1465" s="51"/>
      <c r="F1465" s="53"/>
      <c r="G1465" s="54"/>
      <c r="H1465" s="54"/>
      <c r="I1465" s="54">
        <f>H1468</f>
        <v>1</v>
      </c>
      <c r="J1465" s="420" t="str">
        <f>VLOOKUP(A1465,PO!$A$8:$K$410,5,FALSE)</f>
        <v>und.</v>
      </c>
    </row>
    <row r="1466" spans="1:10" x14ac:dyDescent="0.25">
      <c r="B1466" s="201"/>
      <c r="D1466" s="222"/>
      <c r="E1466" s="222"/>
      <c r="F1466" s="222"/>
      <c r="G1466" s="201"/>
      <c r="H1466" s="222"/>
      <c r="I1466" s="223"/>
    </row>
    <row r="1467" spans="1:10" x14ac:dyDescent="0.25">
      <c r="B1467" s="280" t="s">
        <v>6644</v>
      </c>
      <c r="D1467" s="257" t="s">
        <v>6744</v>
      </c>
      <c r="E1467" s="222"/>
      <c r="F1467" s="222"/>
      <c r="G1467" s="201"/>
      <c r="H1467" s="234" t="s">
        <v>19</v>
      </c>
      <c r="I1467" s="234" t="s">
        <v>20</v>
      </c>
    </row>
    <row r="1468" spans="1:10" x14ac:dyDescent="0.25">
      <c r="B1468" s="201" t="s">
        <v>6867</v>
      </c>
      <c r="D1468" s="222">
        <v>1</v>
      </c>
      <c r="E1468" s="222"/>
      <c r="F1468" s="222"/>
      <c r="G1468" s="201" t="s">
        <v>21</v>
      </c>
      <c r="H1468" s="222">
        <f>D1468</f>
        <v>1</v>
      </c>
      <c r="I1468" s="223" t="str">
        <f>$J$1438</f>
        <v>und</v>
      </c>
    </row>
    <row r="1469" spans="1:10" ht="15.75" thickBot="1" x14ac:dyDescent="0.3"/>
    <row r="1470" spans="1:10" s="39" customFormat="1" ht="15.75" thickBot="1" x14ac:dyDescent="0.3">
      <c r="A1470" s="580" t="str">
        <f>PO!A252</f>
        <v>13.5.2</v>
      </c>
      <c r="B1470" s="70" t="str">
        <f>VLOOKUP(A1470,PO!$A$8:$K$410,4,FALSE)</f>
        <v>Estrutura metálica de suporte da caixa d'agua - fornecimento e montagem</v>
      </c>
      <c r="C1470" s="51"/>
      <c r="D1470" s="52"/>
      <c r="E1470" s="51"/>
      <c r="F1470" s="53"/>
      <c r="G1470" s="54"/>
      <c r="H1470" s="54"/>
      <c r="I1470" s="54">
        <f>H1473</f>
        <v>110.07</v>
      </c>
      <c r="J1470" s="420" t="str">
        <f>VLOOKUP(A1470,PO!$A$8:$K$410,5,FALSE)</f>
        <v>kg</v>
      </c>
    </row>
    <row r="1471" spans="1:10" x14ac:dyDescent="0.25">
      <c r="B1471" s="201"/>
      <c r="D1471" s="222"/>
      <c r="E1471" s="222"/>
      <c r="F1471" s="222"/>
      <c r="G1471" s="201"/>
      <c r="H1471" s="222"/>
      <c r="I1471" s="223"/>
    </row>
    <row r="1472" spans="1:10" x14ac:dyDescent="0.25">
      <c r="B1472" s="325" t="s">
        <v>6644</v>
      </c>
      <c r="D1472" s="257" t="s">
        <v>6725</v>
      </c>
      <c r="E1472" s="222"/>
      <c r="F1472" s="222"/>
      <c r="G1472" s="201"/>
      <c r="H1472" s="327" t="s">
        <v>19</v>
      </c>
      <c r="I1472" s="327" t="s">
        <v>20</v>
      </c>
    </row>
    <row r="1473" spans="1:10" x14ac:dyDescent="0.25">
      <c r="B1473" s="201" t="s">
        <v>6868</v>
      </c>
      <c r="D1473" s="222">
        <v>110.07</v>
      </c>
      <c r="E1473" s="222"/>
      <c r="F1473" s="222"/>
      <c r="G1473" s="201" t="s">
        <v>21</v>
      </c>
      <c r="H1473" s="222">
        <f>D1473</f>
        <v>110.07</v>
      </c>
      <c r="I1473" s="223" t="str">
        <f>$J$1470</f>
        <v>kg</v>
      </c>
    </row>
    <row r="1474" spans="1:10" ht="15.75" thickBot="1" x14ac:dyDescent="0.3"/>
    <row r="1475" spans="1:10" s="39" customFormat="1" ht="15.75" thickBot="1" x14ac:dyDescent="0.3">
      <c r="A1475" s="580" t="str">
        <f>PO!A253</f>
        <v>13.5.3</v>
      </c>
      <c r="B1475" s="70" t="str">
        <f>VLOOKUP(A1475,PO!$A$8:$K$410,4,FALSE)</f>
        <v>Fundo anticorrosivo a base de oxido de ferro (zarcão), duas demãos - Fornecimento e pintura</v>
      </c>
      <c r="C1475" s="51"/>
      <c r="D1475" s="52"/>
      <c r="E1475" s="51"/>
      <c r="F1475" s="53"/>
      <c r="G1475" s="54"/>
      <c r="H1475" s="54"/>
      <c r="I1475" s="54">
        <f>H1478</f>
        <v>5.25</v>
      </c>
      <c r="J1475" s="420" t="str">
        <f>VLOOKUP(A1475,PO!$A$8:$K$410,5,FALSE)</f>
        <v>m²</v>
      </c>
    </row>
    <row r="1476" spans="1:10" x14ac:dyDescent="0.25">
      <c r="B1476" s="201"/>
      <c r="D1476" s="222"/>
      <c r="E1476" s="222"/>
      <c r="F1476" s="222"/>
      <c r="G1476" s="201"/>
      <c r="H1476" s="222"/>
      <c r="I1476" s="223"/>
    </row>
    <row r="1477" spans="1:10" x14ac:dyDescent="0.25">
      <c r="B1477" s="325" t="s">
        <v>6644</v>
      </c>
      <c r="D1477" s="257" t="s">
        <v>6629</v>
      </c>
      <c r="E1477" s="222"/>
      <c r="F1477" s="222"/>
      <c r="G1477" s="201"/>
      <c r="H1477" s="327" t="s">
        <v>19</v>
      </c>
      <c r="I1477" s="327" t="s">
        <v>20</v>
      </c>
    </row>
    <row r="1478" spans="1:10" x14ac:dyDescent="0.25">
      <c r="B1478" s="201" t="s">
        <v>6868</v>
      </c>
      <c r="D1478" s="222">
        <v>5.25</v>
      </c>
      <c r="E1478" s="222"/>
      <c r="F1478" s="222"/>
      <c r="G1478" s="201" t="s">
        <v>21</v>
      </c>
      <c r="H1478" s="222">
        <f>D1478</f>
        <v>5.25</v>
      </c>
      <c r="I1478" s="223" t="str">
        <f>$J$1475</f>
        <v>m²</v>
      </c>
    </row>
    <row r="1479" spans="1:10" ht="15.75" thickBot="1" x14ac:dyDescent="0.3"/>
    <row r="1480" spans="1:10" s="39" customFormat="1" ht="15.75" thickBot="1" x14ac:dyDescent="0.3">
      <c r="A1480" s="580" t="str">
        <f>PO!A254</f>
        <v>13.5.4</v>
      </c>
      <c r="B1480" s="70" t="str">
        <f>VLOOKUP(A1480,PO!$A$8:$K$410,4,FALSE)</f>
        <v>Base de madeira - fornecimento e instalação</v>
      </c>
      <c r="C1480" s="51"/>
      <c r="D1480" s="52"/>
      <c r="E1480" s="51"/>
      <c r="F1480" s="53"/>
      <c r="G1480" s="54"/>
      <c r="H1480" s="54"/>
      <c r="I1480" s="54">
        <f>H1483</f>
        <v>5.7200000000000006</v>
      </c>
      <c r="J1480" s="420" t="str">
        <f>VLOOKUP(A1480,PO!$A$8:$K$410,5,FALSE)</f>
        <v>m²</v>
      </c>
    </row>
    <row r="1481" spans="1:10" x14ac:dyDescent="0.25">
      <c r="B1481" s="201"/>
      <c r="D1481" s="222"/>
      <c r="E1481" s="222"/>
      <c r="F1481" s="222"/>
      <c r="G1481" s="201"/>
      <c r="H1481" s="222"/>
      <c r="I1481" s="223"/>
    </row>
    <row r="1482" spans="1:10" x14ac:dyDescent="0.25">
      <c r="B1482" s="325" t="s">
        <v>6644</v>
      </c>
      <c r="D1482" s="257" t="s">
        <v>6606</v>
      </c>
      <c r="E1482" s="257" t="s">
        <v>6604</v>
      </c>
      <c r="F1482" s="222"/>
      <c r="G1482" s="201"/>
      <c r="H1482" s="327" t="s">
        <v>19</v>
      </c>
      <c r="I1482" s="327" t="s">
        <v>20</v>
      </c>
    </row>
    <row r="1483" spans="1:10" x14ac:dyDescent="0.25">
      <c r="B1483" s="201" t="s">
        <v>6875</v>
      </c>
      <c r="D1483" s="222">
        <v>2.75</v>
      </c>
      <c r="E1483" s="222">
        <v>2.08</v>
      </c>
      <c r="F1483" s="222"/>
      <c r="G1483" s="201" t="s">
        <v>21</v>
      </c>
      <c r="H1483" s="222">
        <f>D1483*E1483</f>
        <v>5.7200000000000006</v>
      </c>
      <c r="I1483" s="223" t="str">
        <f>$J$1480</f>
        <v>m²</v>
      </c>
    </row>
    <row r="1484" spans="1:10" ht="15.75" thickBot="1" x14ac:dyDescent="0.3"/>
    <row r="1485" spans="1:10" ht="15.75" thickBot="1" x14ac:dyDescent="0.3">
      <c r="A1485" s="40" t="str">
        <f>PO!A256</f>
        <v>13.6</v>
      </c>
      <c r="B1485" s="41" t="str">
        <f>VLOOKUP(A1485,PO!$A$8:$K$410,4,FALSE)</f>
        <v>RASGO E FECHAMENTO DE RASGO EM ALVENARIA</v>
      </c>
      <c r="C1485" s="42"/>
      <c r="D1485" s="42"/>
      <c r="E1485" s="42"/>
      <c r="F1485" s="272"/>
      <c r="G1485" s="42"/>
      <c r="H1485" s="42"/>
      <c r="I1485" s="42"/>
      <c r="J1485" s="43"/>
    </row>
    <row r="1486" spans="1:10" ht="15.75" thickBot="1" x14ac:dyDescent="0.3">
      <c r="A1486" s="44"/>
      <c r="B1486" s="45"/>
      <c r="C1486" s="45"/>
      <c r="D1486" s="46"/>
      <c r="E1486" s="45"/>
      <c r="F1486" s="47"/>
      <c r="G1486" s="48"/>
      <c r="H1486" s="48"/>
      <c r="I1486" s="48"/>
      <c r="J1486" s="49"/>
    </row>
    <row r="1487" spans="1:10" s="39" customFormat="1" ht="15.75" thickBot="1" x14ac:dyDescent="0.3">
      <c r="A1487" s="580" t="str">
        <f>PO!A257</f>
        <v>13.6.1</v>
      </c>
      <c r="B1487" s="70" t="str">
        <f>VLOOKUP(A1487,PO!$A$8:$K$410,4,FALSE)</f>
        <v>Rasgo em alvenaria para ramais/ distribuição com diâmetros menores ou iguais a 40 mm</v>
      </c>
      <c r="C1487" s="51"/>
      <c r="D1487" s="52"/>
      <c r="E1487" s="51"/>
      <c r="F1487" s="53"/>
      <c r="G1487" s="54"/>
      <c r="H1487" s="54"/>
      <c r="I1487" s="54">
        <f>H1490</f>
        <v>146.22</v>
      </c>
      <c r="J1487" s="420" t="str">
        <f>VLOOKUP(A1487,PO!$A$8:$K$410,5,FALSE)</f>
        <v>m</v>
      </c>
    </row>
    <row r="1488" spans="1:10" x14ac:dyDescent="0.25">
      <c r="B1488" s="201"/>
      <c r="D1488" s="222"/>
      <c r="E1488" s="222"/>
      <c r="F1488" s="222"/>
      <c r="G1488" s="201"/>
      <c r="H1488" s="222"/>
      <c r="I1488" s="223"/>
    </row>
    <row r="1489" spans="1:10" x14ac:dyDescent="0.25">
      <c r="B1489" s="405" t="s">
        <v>6644</v>
      </c>
      <c r="D1489" s="257" t="s">
        <v>6606</v>
      </c>
      <c r="E1489" s="222"/>
      <c r="F1489" s="222"/>
      <c r="G1489" s="201"/>
      <c r="H1489" s="337" t="s">
        <v>19</v>
      </c>
      <c r="I1489" s="337" t="s">
        <v>20</v>
      </c>
    </row>
    <row r="1490" spans="1:10" x14ac:dyDescent="0.25">
      <c r="B1490" s="201" t="s">
        <v>6663</v>
      </c>
      <c r="D1490" s="222">
        <f>I1262+I1267+I1272+I1277+23</f>
        <v>146.22</v>
      </c>
      <c r="E1490" s="222"/>
      <c r="F1490" s="222"/>
      <c r="G1490" s="201" t="s">
        <v>21</v>
      </c>
      <c r="H1490" s="222">
        <f>D1490</f>
        <v>146.22</v>
      </c>
      <c r="I1490" s="223" t="str">
        <f>J1487</f>
        <v>m</v>
      </c>
    </row>
    <row r="1491" spans="1:10" ht="15.75" thickBot="1" x14ac:dyDescent="0.3"/>
    <row r="1492" spans="1:10" s="39" customFormat="1" ht="15.75" thickBot="1" x14ac:dyDescent="0.3">
      <c r="A1492" s="580" t="str">
        <f>PO!A258</f>
        <v>13.6.2</v>
      </c>
      <c r="B1492" s="70" t="str">
        <f>VLOOKUP(A1492,PO!$A$8:$K$410,4,FALSE)</f>
        <v xml:space="preserve">Rasgo em alvenaria para ramais/ distribuição com diâmetros maiores que 40 mm e menores ou iguais a 75 mm. </v>
      </c>
      <c r="C1492" s="51"/>
      <c r="D1492" s="52"/>
      <c r="E1492" s="51"/>
      <c r="F1492" s="53"/>
      <c r="G1492" s="54"/>
      <c r="H1492" s="54"/>
      <c r="I1492" s="54">
        <f>H1495</f>
        <v>1.43</v>
      </c>
      <c r="J1492" s="420" t="str">
        <f>VLOOKUP(A1492,PO!$A$8:$K$410,5,FALSE)</f>
        <v>m</v>
      </c>
    </row>
    <row r="1493" spans="1:10" x14ac:dyDescent="0.25">
      <c r="B1493" s="201"/>
      <c r="D1493" s="222"/>
      <c r="E1493" s="222"/>
      <c r="F1493" s="222"/>
      <c r="G1493" s="201"/>
      <c r="H1493" s="222"/>
      <c r="I1493" s="223"/>
    </row>
    <row r="1494" spans="1:10" x14ac:dyDescent="0.25">
      <c r="B1494" s="405" t="s">
        <v>6644</v>
      </c>
      <c r="D1494" s="257" t="s">
        <v>6606</v>
      </c>
      <c r="E1494" s="222"/>
      <c r="F1494" s="222"/>
      <c r="G1494" s="201"/>
      <c r="H1494" s="337" t="s">
        <v>19</v>
      </c>
      <c r="I1494" s="337" t="s">
        <v>20</v>
      </c>
    </row>
    <row r="1495" spans="1:10" x14ac:dyDescent="0.25">
      <c r="B1495" s="201" t="s">
        <v>6663</v>
      </c>
      <c r="D1495" s="222">
        <f>I1282</f>
        <v>1.43</v>
      </c>
      <c r="E1495" s="222"/>
      <c r="F1495" s="222"/>
      <c r="G1495" s="201" t="s">
        <v>21</v>
      </c>
      <c r="H1495" s="222">
        <f>D1495</f>
        <v>1.43</v>
      </c>
      <c r="I1495" s="223" t="str">
        <f>J1492</f>
        <v>m</v>
      </c>
    </row>
    <row r="1496" spans="1:10" ht="15.75" thickBot="1" x14ac:dyDescent="0.3"/>
    <row r="1497" spans="1:10" s="39" customFormat="1" ht="15.75" thickBot="1" x14ac:dyDescent="0.3">
      <c r="A1497" s="580" t="str">
        <f>PO!A259</f>
        <v>13.6.3</v>
      </c>
      <c r="B1497" s="70" t="str">
        <f>VLOOKUP(A1497,PO!$A$8:$K$410,4,FALSE)</f>
        <v>Enchimento de rasgo em alvenaria com argamassa mista traço 1:4, para tubulação de 1/2" a 25 mm</v>
      </c>
      <c r="C1497" s="51"/>
      <c r="D1497" s="52"/>
      <c r="E1497" s="51"/>
      <c r="F1497" s="53"/>
      <c r="G1497" s="54"/>
      <c r="H1497" s="54"/>
      <c r="I1497" s="54">
        <f>H1500</f>
        <v>103.03</v>
      </c>
      <c r="J1497" s="420" t="str">
        <f>VLOOKUP(A1497,PO!$A$8:$K$410,5,FALSE)</f>
        <v>m</v>
      </c>
    </row>
    <row r="1498" spans="1:10" x14ac:dyDescent="0.25">
      <c r="B1498" s="201"/>
      <c r="D1498" s="222"/>
      <c r="E1498" s="222"/>
      <c r="F1498" s="222"/>
      <c r="G1498" s="201"/>
      <c r="H1498" s="222"/>
      <c r="I1498" s="223"/>
    </row>
    <row r="1499" spans="1:10" x14ac:dyDescent="0.25">
      <c r="B1499" s="405" t="s">
        <v>6644</v>
      </c>
      <c r="D1499" s="257" t="s">
        <v>6606</v>
      </c>
      <c r="E1499" s="222"/>
      <c r="F1499" s="222"/>
      <c r="G1499" s="201"/>
      <c r="H1499" s="337" t="s">
        <v>19</v>
      </c>
      <c r="I1499" s="337" t="s">
        <v>20</v>
      </c>
    </row>
    <row r="1500" spans="1:10" x14ac:dyDescent="0.25">
      <c r="B1500" s="201" t="s">
        <v>6663</v>
      </c>
      <c r="D1500" s="222">
        <f>I1262+I1267+23</f>
        <v>103.03</v>
      </c>
      <c r="E1500" s="222"/>
      <c r="F1500" s="222"/>
      <c r="G1500" s="201" t="s">
        <v>21</v>
      </c>
      <c r="H1500" s="222">
        <f>D1500</f>
        <v>103.03</v>
      </c>
      <c r="I1500" s="223" t="str">
        <f>J1497</f>
        <v>m</v>
      </c>
    </row>
    <row r="1501" spans="1:10" ht="15.75" thickBot="1" x14ac:dyDescent="0.3"/>
    <row r="1502" spans="1:10" s="39" customFormat="1" ht="15.75" thickBot="1" x14ac:dyDescent="0.3">
      <c r="A1502" s="580" t="str">
        <f>PO!A260</f>
        <v>13.6.4</v>
      </c>
      <c r="B1502" s="70" t="str">
        <f>VLOOKUP(A1502,PO!$A$8:$K$410,4,FALSE)</f>
        <v>Enchimento de rasgo em alvenaria com argamassa mista de cal hidratada e areia traço 1:4 com adição de 150 kg de cimento, para tubulação Ø 32 mm - 1 1/4" a 50 mm - 2"</v>
      </c>
      <c r="C1502" s="51"/>
      <c r="D1502" s="52"/>
      <c r="E1502" s="51"/>
      <c r="F1502" s="53"/>
      <c r="G1502" s="54"/>
      <c r="H1502" s="54"/>
      <c r="I1502" s="54">
        <f>H1505</f>
        <v>44.62</v>
      </c>
      <c r="J1502" s="420" t="str">
        <f>VLOOKUP(A1502,PO!$A$8:$K$410,5,FALSE)</f>
        <v>m</v>
      </c>
    </row>
    <row r="1503" spans="1:10" x14ac:dyDescent="0.25">
      <c r="B1503" s="201"/>
      <c r="D1503" s="222"/>
      <c r="E1503" s="222"/>
      <c r="F1503" s="222"/>
      <c r="G1503" s="201"/>
      <c r="H1503" s="222"/>
      <c r="I1503" s="223"/>
    </row>
    <row r="1504" spans="1:10" x14ac:dyDescent="0.25">
      <c r="B1504" s="405" t="s">
        <v>6644</v>
      </c>
      <c r="D1504" s="257" t="s">
        <v>6606</v>
      </c>
      <c r="E1504" s="222"/>
      <c r="F1504" s="222"/>
      <c r="G1504" s="201"/>
      <c r="H1504" s="337" t="s">
        <v>19</v>
      </c>
      <c r="I1504" s="337" t="s">
        <v>20</v>
      </c>
    </row>
    <row r="1505" spans="1:10" x14ac:dyDescent="0.25">
      <c r="B1505" s="201" t="s">
        <v>6663</v>
      </c>
      <c r="D1505" s="222">
        <f>MC!I1272+MC!I1277+MC!I1282</f>
        <v>44.62</v>
      </c>
      <c r="E1505" s="222"/>
      <c r="F1505" s="222"/>
      <c r="G1505" s="201" t="s">
        <v>21</v>
      </c>
      <c r="H1505" s="222">
        <f>D1505</f>
        <v>44.62</v>
      </c>
      <c r="I1505" s="223" t="str">
        <f>J1502</f>
        <v>m</v>
      </c>
    </row>
    <row r="1506" spans="1:10" ht="15.75" thickBot="1" x14ac:dyDescent="0.3"/>
    <row r="1507" spans="1:10" ht="15.75" thickBot="1" x14ac:dyDescent="0.3">
      <c r="A1507" s="40" t="str">
        <f>PO!A262</f>
        <v>13.7</v>
      </c>
      <c r="B1507" s="41" t="str">
        <f>VLOOKUP(A1507,PO!$A$8:$K$410,4,FALSE)</f>
        <v>ESCAVAÇÃO E REATERRO DE VALA PARA TUBOS SANITÁRIOS</v>
      </c>
      <c r="C1507" s="42"/>
      <c r="D1507" s="42"/>
      <c r="E1507" s="42"/>
      <c r="F1507" s="272"/>
      <c r="G1507" s="42"/>
      <c r="H1507" s="42"/>
      <c r="I1507" s="42"/>
      <c r="J1507" s="43"/>
    </row>
    <row r="1508" spans="1:10" ht="15.75" thickBot="1" x14ac:dyDescent="0.3">
      <c r="A1508" s="44"/>
      <c r="B1508" s="45"/>
      <c r="C1508" s="45"/>
      <c r="D1508" s="46"/>
      <c r="E1508" s="45"/>
      <c r="F1508" s="47"/>
      <c r="G1508" s="48"/>
      <c r="H1508" s="48"/>
      <c r="I1508" s="48"/>
      <c r="J1508" s="49"/>
    </row>
    <row r="1509" spans="1:10" s="39" customFormat="1" ht="15.75" thickBot="1" x14ac:dyDescent="0.3">
      <c r="A1509" s="580" t="str">
        <f>PO!A263</f>
        <v>13.7.1</v>
      </c>
      <c r="B1509" s="70" t="str">
        <f>VLOOKUP(A1509,PO!$A$8:$K$410,4,FALSE)</f>
        <v xml:space="preserve">Escavação manual de vala com profundidade menor ou igual a 1,30 m. </v>
      </c>
      <c r="C1509" s="51"/>
      <c r="D1509" s="52"/>
      <c r="E1509" s="51"/>
      <c r="F1509" s="53"/>
      <c r="G1509" s="54"/>
      <c r="H1509" s="54"/>
      <c r="I1509" s="54">
        <f>H1512</f>
        <v>3.65</v>
      </c>
      <c r="J1509" s="420" t="str">
        <f>VLOOKUP(A1509,PO!$A$8:$K$410,5,FALSE)</f>
        <v>m³</v>
      </c>
    </row>
    <row r="1510" spans="1:10" x14ac:dyDescent="0.25">
      <c r="B1510" s="201"/>
      <c r="D1510" s="222"/>
      <c r="E1510" s="222"/>
      <c r="F1510" s="222"/>
      <c r="G1510" s="201"/>
      <c r="H1510" s="222"/>
      <c r="I1510" s="223"/>
    </row>
    <row r="1511" spans="1:10" x14ac:dyDescent="0.25">
      <c r="B1511" s="405" t="s">
        <v>6644</v>
      </c>
      <c r="D1511" s="257" t="s">
        <v>6606</v>
      </c>
      <c r="E1511" s="257" t="s">
        <v>12852</v>
      </c>
      <c r="F1511" s="257" t="s">
        <v>6604</v>
      </c>
      <c r="G1511" s="201"/>
      <c r="H1511" s="337" t="s">
        <v>19</v>
      </c>
      <c r="I1511" s="337" t="s">
        <v>20</v>
      </c>
    </row>
    <row r="1512" spans="1:10" x14ac:dyDescent="0.25">
      <c r="B1512" s="201" t="s">
        <v>6670</v>
      </c>
      <c r="D1512" s="222">
        <f>4.81+7.96+4.49+11.89+1.77+9.11+1.2+1.54+1.06+0.94+0.57+0.82+8.2+6.39</f>
        <v>60.75</v>
      </c>
      <c r="E1512" s="222">
        <f>0.2+0.1</f>
        <v>0.30000000000000004</v>
      </c>
      <c r="F1512" s="222">
        <v>0.2</v>
      </c>
      <c r="G1512" s="201" t="s">
        <v>21</v>
      </c>
      <c r="H1512" s="222">
        <f>ROUND(D1512*E1512*F1512,2)</f>
        <v>3.65</v>
      </c>
      <c r="I1512" s="223" t="str">
        <f>J1509</f>
        <v>m³</v>
      </c>
    </row>
    <row r="1513" spans="1:10" ht="15.75" thickBot="1" x14ac:dyDescent="0.3"/>
    <row r="1514" spans="1:10" s="39" customFormat="1" ht="15.75" thickBot="1" x14ac:dyDescent="0.3">
      <c r="A1514" s="580" t="str">
        <f>PO!A264</f>
        <v>13.7.2</v>
      </c>
      <c r="B1514" s="70" t="str">
        <f>VLOOKUP(A1514,PO!$A$8:$K$410,4,FALSE)</f>
        <v>Reaterro manual de valas com compactação mecanizada.</v>
      </c>
      <c r="C1514" s="51"/>
      <c r="D1514" s="52"/>
      <c r="E1514" s="51"/>
      <c r="F1514" s="53"/>
      <c r="G1514" s="54"/>
      <c r="H1514" s="54"/>
      <c r="I1514" s="54">
        <f>H1520</f>
        <v>3.17</v>
      </c>
      <c r="J1514" s="420" t="str">
        <f>VLOOKUP(A1514,PO!$A$8:$K$410,5,FALSE)</f>
        <v>m³</v>
      </c>
    </row>
    <row r="1515" spans="1:10" x14ac:dyDescent="0.25">
      <c r="B1515" s="201"/>
      <c r="D1515" s="222"/>
      <c r="E1515" s="222"/>
      <c r="F1515" s="222"/>
      <c r="G1515" s="201"/>
      <c r="H1515" s="222"/>
      <c r="I1515" s="223"/>
    </row>
    <row r="1516" spans="1:10" x14ac:dyDescent="0.25">
      <c r="B1516" s="405" t="s">
        <v>6644</v>
      </c>
      <c r="D1516" s="257" t="s">
        <v>6746</v>
      </c>
      <c r="E1516" s="257"/>
      <c r="F1516" s="257"/>
      <c r="G1516" s="201"/>
      <c r="H1516" s="337" t="s">
        <v>19</v>
      </c>
      <c r="I1516" s="337" t="s">
        <v>20</v>
      </c>
    </row>
    <row r="1517" spans="1:10" x14ac:dyDescent="0.25">
      <c r="B1517" s="201" t="s">
        <v>12853</v>
      </c>
      <c r="D1517" s="222">
        <f>I1509</f>
        <v>3.65</v>
      </c>
      <c r="E1517" s="222"/>
      <c r="F1517" s="222"/>
      <c r="G1517" s="201" t="s">
        <v>21</v>
      </c>
      <c r="H1517" s="222">
        <f>D1517</f>
        <v>3.65</v>
      </c>
      <c r="I1517" s="223" t="str">
        <f>J1514</f>
        <v>m³</v>
      </c>
    </row>
    <row r="1518" spans="1:10" x14ac:dyDescent="0.25">
      <c r="B1518" s="201" t="s">
        <v>12854</v>
      </c>
      <c r="D1518" s="407">
        <f>ROUND((3.14159265359*(0.05^2)*D1512),2)</f>
        <v>0.48</v>
      </c>
      <c r="E1518" s="222"/>
      <c r="F1518" s="222"/>
      <c r="G1518" s="201" t="s">
        <v>21</v>
      </c>
      <c r="H1518" s="222">
        <f>D1518</f>
        <v>0.48</v>
      </c>
      <c r="I1518" s="223" t="str">
        <f>J1514</f>
        <v>m³</v>
      </c>
    </row>
    <row r="1520" spans="1:10" x14ac:dyDescent="0.25">
      <c r="B1520" s="34" t="s">
        <v>12855</v>
      </c>
      <c r="G1520" s="201" t="s">
        <v>21</v>
      </c>
      <c r="H1520" s="222">
        <f>H1517-H1518</f>
        <v>3.17</v>
      </c>
      <c r="I1520" s="223" t="str">
        <f>J1514</f>
        <v>m³</v>
      </c>
    </row>
    <row r="1521" spans="1:10" ht="15.75" thickBot="1" x14ac:dyDescent="0.3"/>
    <row r="1522" spans="1:10" ht="15.75" thickBot="1" x14ac:dyDescent="0.3">
      <c r="A1522" s="40" t="str">
        <f>PO!A266</f>
        <v>13.8</v>
      </c>
      <c r="B1522" s="41" t="str">
        <f>VLOOKUP(A1522,PO!$A$8:$K$410,4,FALSE)</f>
        <v>APARELHOS SANITÁRIOS, LOUÇAS E METAIS</v>
      </c>
      <c r="C1522" s="42"/>
      <c r="D1522" s="42"/>
      <c r="E1522" s="42"/>
      <c r="F1522" s="272"/>
      <c r="G1522" s="42"/>
      <c r="H1522" s="42"/>
      <c r="I1522" s="42"/>
      <c r="J1522" s="43"/>
    </row>
    <row r="1523" spans="1:10" ht="15.75" thickBot="1" x14ac:dyDescent="0.3">
      <c r="A1523" s="44"/>
      <c r="B1523" s="45"/>
      <c r="C1523" s="45"/>
      <c r="D1523" s="46"/>
      <c r="E1523" s="45"/>
      <c r="F1523" s="47"/>
      <c r="G1523" s="48"/>
      <c r="H1523" s="48"/>
      <c r="I1523" s="48"/>
      <c r="J1523" s="49"/>
    </row>
    <row r="1524" spans="1:10" s="39" customFormat="1" ht="15.75" thickBot="1" x14ac:dyDescent="0.3">
      <c r="A1524" s="580" t="str">
        <f>PO!A267</f>
        <v>13.8.1</v>
      </c>
      <c r="B1524" s="70" t="str">
        <f>VLOOKUP(A1524,PO!$A$8:$K$410,4,FALSE)</f>
        <v xml:space="preserve">Lavatório louça branca com coluna, 45 x 55cm ou equivalente, padrão médio, incluso sifão tipo garrafa, válvula e engate flexível de 40cm em metal cromado, com aparelho misturador padrão médio - fornecimento e instalação. </v>
      </c>
      <c r="C1524" s="51"/>
      <c r="D1524" s="52"/>
      <c r="E1524" s="51"/>
      <c r="F1524" s="53"/>
      <c r="G1524" s="54"/>
      <c r="H1524" s="54"/>
      <c r="I1524" s="54">
        <f>SUM(H1527:H1532)</f>
        <v>6</v>
      </c>
      <c r="J1524" s="420" t="str">
        <f>VLOOKUP(A1524,PO!$A$8:$K$410,5,FALSE)</f>
        <v>und</v>
      </c>
    </row>
    <row r="1525" spans="1:10" x14ac:dyDescent="0.25">
      <c r="B1525" s="201"/>
      <c r="D1525" s="222"/>
      <c r="E1525" s="222"/>
      <c r="F1525" s="222"/>
      <c r="G1525" s="201"/>
      <c r="H1525" s="222"/>
      <c r="I1525" s="223"/>
    </row>
    <row r="1526" spans="1:10" x14ac:dyDescent="0.25">
      <c r="B1526" s="490" t="s">
        <v>27</v>
      </c>
      <c r="D1526" s="257" t="s">
        <v>6744</v>
      </c>
      <c r="E1526" s="222"/>
      <c r="F1526" s="222"/>
      <c r="G1526" s="201"/>
      <c r="H1526" s="337" t="s">
        <v>19</v>
      </c>
      <c r="I1526" s="337" t="s">
        <v>20</v>
      </c>
    </row>
    <row r="1527" spans="1:10" x14ac:dyDescent="0.25">
      <c r="B1527" s="34" t="s">
        <v>6585</v>
      </c>
      <c r="D1527" s="222">
        <v>1</v>
      </c>
      <c r="E1527" s="222"/>
      <c r="F1527" s="222"/>
      <c r="G1527" s="201" t="s">
        <v>21</v>
      </c>
      <c r="H1527" s="226">
        <f>D1527</f>
        <v>1</v>
      </c>
      <c r="I1527" s="236">
        <f t="shared" ref="I1527:I1532" si="121">$J$1439</f>
        <v>0</v>
      </c>
    </row>
    <row r="1528" spans="1:10" x14ac:dyDescent="0.25">
      <c r="B1528" s="34" t="s">
        <v>6586</v>
      </c>
      <c r="D1528" s="222">
        <v>1</v>
      </c>
      <c r="E1528" s="222"/>
      <c r="F1528" s="222"/>
      <c r="G1528" s="201" t="s">
        <v>21</v>
      </c>
      <c r="H1528" s="226">
        <f t="shared" ref="H1528:H1531" si="122">D1528</f>
        <v>1</v>
      </c>
      <c r="I1528" s="236">
        <f t="shared" si="121"/>
        <v>0</v>
      </c>
    </row>
    <row r="1529" spans="1:10" x14ac:dyDescent="0.25">
      <c r="B1529" s="34" t="s">
        <v>6587</v>
      </c>
      <c r="D1529" s="222">
        <v>1</v>
      </c>
      <c r="E1529" s="222"/>
      <c r="F1529" s="222"/>
      <c r="G1529" s="201" t="s">
        <v>21</v>
      </c>
      <c r="H1529" s="226">
        <f t="shared" si="122"/>
        <v>1</v>
      </c>
      <c r="I1529" s="236">
        <f t="shared" si="121"/>
        <v>0</v>
      </c>
    </row>
    <row r="1530" spans="1:10" x14ac:dyDescent="0.25">
      <c r="B1530" s="34" t="s">
        <v>6588</v>
      </c>
      <c r="D1530" s="222">
        <v>1</v>
      </c>
      <c r="E1530" s="222"/>
      <c r="F1530" s="222"/>
      <c r="G1530" s="201" t="s">
        <v>21</v>
      </c>
      <c r="H1530" s="226">
        <f t="shared" si="122"/>
        <v>1</v>
      </c>
      <c r="I1530" s="236">
        <f t="shared" si="121"/>
        <v>0</v>
      </c>
    </row>
    <row r="1531" spans="1:10" x14ac:dyDescent="0.25">
      <c r="B1531" s="34" t="s">
        <v>6589</v>
      </c>
      <c r="D1531" s="222">
        <v>1</v>
      </c>
      <c r="E1531" s="222"/>
      <c r="F1531" s="222"/>
      <c r="G1531" s="201" t="s">
        <v>21</v>
      </c>
      <c r="H1531" s="226">
        <f t="shared" si="122"/>
        <v>1</v>
      </c>
      <c r="I1531" s="236">
        <f t="shared" si="121"/>
        <v>0</v>
      </c>
    </row>
    <row r="1532" spans="1:10" x14ac:dyDescent="0.25">
      <c r="B1532" s="34" t="s">
        <v>6621</v>
      </c>
      <c r="D1532" s="222">
        <v>1</v>
      </c>
      <c r="G1532" s="201" t="s">
        <v>21</v>
      </c>
      <c r="H1532" s="226">
        <v>1</v>
      </c>
      <c r="I1532" s="236">
        <f t="shared" si="121"/>
        <v>0</v>
      </c>
    </row>
    <row r="1533" spans="1:10" ht="15.75" thickBot="1" x14ac:dyDescent="0.3"/>
    <row r="1534" spans="1:10" s="39" customFormat="1" ht="15.75" thickBot="1" x14ac:dyDescent="0.3">
      <c r="A1534" s="580" t="str">
        <f>PO!A268</f>
        <v>13.8.2</v>
      </c>
      <c r="B1534" s="70" t="str">
        <f>VLOOKUP(A1534,PO!$A$8:$K$410,4,FALSE)</f>
        <v>Lavatório de louça de embutir (cuba), com torneira de pressão e acessórios - fornecimento e instalação</v>
      </c>
      <c r="C1534" s="51"/>
      <c r="D1534" s="52"/>
      <c r="E1534" s="51"/>
      <c r="F1534" s="53"/>
      <c r="G1534" s="54"/>
      <c r="H1534" s="54"/>
      <c r="I1534" s="54">
        <f>SUM(H1537:H1539)</f>
        <v>3</v>
      </c>
      <c r="J1534" s="420" t="str">
        <f>VLOOKUP(A1534,PO!$A$8:$K$410,5,FALSE)</f>
        <v>und</v>
      </c>
    </row>
    <row r="1535" spans="1:10" x14ac:dyDescent="0.25">
      <c r="B1535" s="201"/>
      <c r="D1535" s="222"/>
      <c r="E1535" s="222"/>
      <c r="F1535" s="222"/>
      <c r="G1535" s="201"/>
      <c r="H1535" s="222"/>
      <c r="I1535" s="223"/>
    </row>
    <row r="1536" spans="1:10" x14ac:dyDescent="0.25">
      <c r="B1536" s="490" t="s">
        <v>27</v>
      </c>
      <c r="D1536" s="257" t="s">
        <v>6744</v>
      </c>
      <c r="E1536" s="222"/>
      <c r="F1536" s="222"/>
      <c r="G1536" s="201"/>
      <c r="H1536" s="337" t="s">
        <v>19</v>
      </c>
      <c r="I1536" s="337" t="s">
        <v>20</v>
      </c>
    </row>
    <row r="1537" spans="1:10" s="511" customFormat="1" x14ac:dyDescent="0.25">
      <c r="B1537" s="247" t="s">
        <v>6619</v>
      </c>
      <c r="C1537" s="247"/>
      <c r="D1537" s="242">
        <v>1</v>
      </c>
      <c r="E1537" s="512"/>
      <c r="F1537" s="512"/>
      <c r="G1537" s="241" t="s">
        <v>21</v>
      </c>
      <c r="H1537" s="240">
        <f>D1537</f>
        <v>1</v>
      </c>
      <c r="I1537" s="513">
        <f>$J$1449</f>
        <v>0</v>
      </c>
    </row>
    <row r="1538" spans="1:10" s="511" customFormat="1" x14ac:dyDescent="0.25">
      <c r="B1538" s="247" t="s">
        <v>6620</v>
      </c>
      <c r="C1538" s="247"/>
      <c r="D1538" s="242">
        <v>1</v>
      </c>
      <c r="E1538" s="512"/>
      <c r="F1538" s="512"/>
      <c r="G1538" s="241" t="s">
        <v>21</v>
      </c>
      <c r="H1538" s="240">
        <f t="shared" ref="H1538:H1539" si="123">D1538</f>
        <v>1</v>
      </c>
      <c r="I1538" s="513">
        <f t="shared" ref="I1538:I1539" si="124">$J$1449</f>
        <v>0</v>
      </c>
    </row>
    <row r="1539" spans="1:10" s="511" customFormat="1" x14ac:dyDescent="0.25">
      <c r="B1539" s="247" t="s">
        <v>6623</v>
      </c>
      <c r="C1539" s="247"/>
      <c r="D1539" s="242">
        <v>1</v>
      </c>
      <c r="E1539" s="512"/>
      <c r="F1539" s="512"/>
      <c r="G1539" s="241" t="s">
        <v>21</v>
      </c>
      <c r="H1539" s="240">
        <f t="shared" si="123"/>
        <v>1</v>
      </c>
      <c r="I1539" s="513">
        <f t="shared" si="124"/>
        <v>0</v>
      </c>
    </row>
    <row r="1540" spans="1:10" ht="15.75" thickBot="1" x14ac:dyDescent="0.3">
      <c r="B1540" s="247"/>
      <c r="C1540" s="247"/>
      <c r="D1540" s="247"/>
    </row>
    <row r="1541" spans="1:10" s="39" customFormat="1" ht="15.75" thickBot="1" x14ac:dyDescent="0.3">
      <c r="A1541" s="580" t="str">
        <f>PO!A269</f>
        <v>13.8.3</v>
      </c>
      <c r="B1541" s="70" t="str">
        <f>VLOOKUP(A1541,PO!$A$8:$K$410,4,FALSE)</f>
        <v>Torneira cromada longa 1/2" ou 3/4" de bancada para pia de cozinha com arejador, padrão alto - fornecimento e instalação</v>
      </c>
      <c r="C1541" s="51"/>
      <c r="D1541" s="52"/>
      <c r="E1541" s="51"/>
      <c r="F1541" s="53"/>
      <c r="G1541" s="54"/>
      <c r="H1541" s="54"/>
      <c r="I1541" s="54">
        <f>SUM(H1544:H1549)</f>
        <v>6</v>
      </c>
      <c r="J1541" s="420" t="str">
        <f>VLOOKUP(A1541,PO!$A$8:$K$410,5,FALSE)</f>
        <v>und</v>
      </c>
    </row>
    <row r="1542" spans="1:10" x14ac:dyDescent="0.25">
      <c r="B1542" s="201"/>
      <c r="D1542" s="222"/>
      <c r="E1542" s="222"/>
      <c r="F1542" s="222"/>
      <c r="G1542" s="201"/>
      <c r="H1542" s="222"/>
      <c r="I1542" s="223"/>
    </row>
    <row r="1543" spans="1:10" x14ac:dyDescent="0.25">
      <c r="B1543" s="490" t="s">
        <v>27</v>
      </c>
      <c r="D1543" s="257" t="s">
        <v>6744</v>
      </c>
      <c r="E1543" s="222"/>
      <c r="F1543" s="222"/>
      <c r="G1543" s="201"/>
      <c r="H1543" s="337" t="s">
        <v>19</v>
      </c>
      <c r="I1543" s="337" t="s">
        <v>20</v>
      </c>
    </row>
    <row r="1544" spans="1:10" x14ac:dyDescent="0.25">
      <c r="A1544" s="511"/>
      <c r="B1544" s="34" t="s">
        <v>6585</v>
      </c>
      <c r="C1544" s="247"/>
      <c r="D1544" s="242">
        <v>1</v>
      </c>
      <c r="E1544" s="512"/>
      <c r="F1544" s="512"/>
      <c r="G1544" s="241" t="s">
        <v>21</v>
      </c>
      <c r="H1544" s="240">
        <f t="shared" ref="H1544:H1549" si="125">D1544</f>
        <v>1</v>
      </c>
      <c r="I1544" s="513">
        <f t="shared" ref="I1544:I1549" si="126">$J$1456</f>
        <v>0</v>
      </c>
      <c r="J1544" s="511"/>
    </row>
    <row r="1545" spans="1:10" x14ac:dyDescent="0.25">
      <c r="A1545" s="511"/>
      <c r="B1545" s="34" t="s">
        <v>6586</v>
      </c>
      <c r="C1545" s="247"/>
      <c r="D1545" s="242">
        <v>1</v>
      </c>
      <c r="E1545" s="512"/>
      <c r="F1545" s="512"/>
      <c r="G1545" s="241" t="s">
        <v>21</v>
      </c>
      <c r="H1545" s="240">
        <f t="shared" si="125"/>
        <v>1</v>
      </c>
      <c r="I1545" s="513">
        <f t="shared" si="126"/>
        <v>0</v>
      </c>
      <c r="J1545" s="511"/>
    </row>
    <row r="1546" spans="1:10" x14ac:dyDescent="0.25">
      <c r="B1546" s="34" t="s">
        <v>6587</v>
      </c>
      <c r="D1546" s="242">
        <v>1</v>
      </c>
      <c r="G1546" s="241" t="s">
        <v>21</v>
      </c>
      <c r="H1546" s="240">
        <f t="shared" si="125"/>
        <v>1</v>
      </c>
      <c r="I1546" s="513">
        <f t="shared" si="126"/>
        <v>0</v>
      </c>
    </row>
    <row r="1547" spans="1:10" x14ac:dyDescent="0.25">
      <c r="B1547" s="34" t="s">
        <v>6588</v>
      </c>
      <c r="D1547" s="242">
        <v>1</v>
      </c>
      <c r="G1547" s="241" t="s">
        <v>21</v>
      </c>
      <c r="H1547" s="240">
        <f t="shared" si="125"/>
        <v>1</v>
      </c>
      <c r="I1547" s="513">
        <f t="shared" si="126"/>
        <v>0</v>
      </c>
    </row>
    <row r="1548" spans="1:10" x14ac:dyDescent="0.25">
      <c r="B1548" s="34" t="s">
        <v>6589</v>
      </c>
      <c r="D1548" s="242">
        <v>1</v>
      </c>
      <c r="G1548" s="241" t="s">
        <v>21</v>
      </c>
      <c r="H1548" s="240">
        <f t="shared" si="125"/>
        <v>1</v>
      </c>
      <c r="I1548" s="513">
        <f t="shared" si="126"/>
        <v>0</v>
      </c>
    </row>
    <row r="1549" spans="1:10" x14ac:dyDescent="0.25">
      <c r="B1549" s="34" t="s">
        <v>6593</v>
      </c>
      <c r="D1549" s="242">
        <v>1</v>
      </c>
      <c r="G1549" s="241" t="s">
        <v>21</v>
      </c>
      <c r="H1549" s="240">
        <f t="shared" si="125"/>
        <v>1</v>
      </c>
      <c r="I1549" s="513">
        <f t="shared" si="126"/>
        <v>0</v>
      </c>
    </row>
    <row r="1550" spans="1:10" ht="15.75" thickBot="1" x14ac:dyDescent="0.3">
      <c r="D1550" s="242"/>
      <c r="G1550" s="241"/>
      <c r="H1550" s="240"/>
      <c r="I1550" s="513"/>
    </row>
    <row r="1551" spans="1:10" s="39" customFormat="1" ht="15.75" thickBot="1" x14ac:dyDescent="0.3">
      <c r="A1551" s="580" t="str">
        <f>PO!A270</f>
        <v>13.8.4</v>
      </c>
      <c r="B1551" s="70" t="str">
        <f>VLOOKUP(A1551,PO!$A$8:$K$410,4,FALSE)</f>
        <v>Torneira de boia, roscável, ½”, fornecida e instalada em reservação de água.</v>
      </c>
      <c r="C1551" s="51"/>
      <c r="D1551" s="52"/>
      <c r="E1551" s="51"/>
      <c r="F1551" s="53"/>
      <c r="G1551" s="54"/>
      <c r="H1551" s="54"/>
      <c r="I1551" s="54">
        <f>SUM(H1554)</f>
        <v>2</v>
      </c>
      <c r="J1551" s="420" t="str">
        <f>VLOOKUP(A1551,PO!$A$8:$K$410,5,FALSE)</f>
        <v>und</v>
      </c>
    </row>
    <row r="1552" spans="1:10" x14ac:dyDescent="0.25">
      <c r="B1552" s="201"/>
      <c r="D1552" s="222"/>
      <c r="E1552" s="222"/>
      <c r="F1552" s="222"/>
      <c r="G1552" s="201"/>
      <c r="H1552" s="222"/>
      <c r="I1552" s="223"/>
    </row>
    <row r="1553" spans="1:10" x14ac:dyDescent="0.25">
      <c r="B1553" s="490" t="s">
        <v>27</v>
      </c>
      <c r="D1553" s="257" t="s">
        <v>6744</v>
      </c>
      <c r="E1553" s="222"/>
      <c r="F1553" s="222"/>
      <c r="G1553" s="201"/>
      <c r="H1553" s="337" t="s">
        <v>19</v>
      </c>
      <c r="I1553" s="337" t="s">
        <v>20</v>
      </c>
    </row>
    <row r="1554" spans="1:10" x14ac:dyDescent="0.25">
      <c r="A1554" s="511"/>
      <c r="B1554" s="201" t="s">
        <v>6663</v>
      </c>
      <c r="C1554" s="247"/>
      <c r="D1554" s="242">
        <v>2</v>
      </c>
      <c r="E1554" s="512"/>
      <c r="F1554" s="512"/>
      <c r="G1554" s="241" t="s">
        <v>21</v>
      </c>
      <c r="H1554" s="240">
        <f t="shared" ref="H1554" si="127">D1554</f>
        <v>2</v>
      </c>
      <c r="I1554" s="513">
        <f>$J$1466</f>
        <v>0</v>
      </c>
      <c r="J1554" s="511"/>
    </row>
    <row r="1555" spans="1:10" ht="15.75" thickBot="1" x14ac:dyDescent="0.3">
      <c r="D1555" s="242"/>
      <c r="G1555" s="241"/>
      <c r="H1555" s="240"/>
      <c r="I1555" s="513"/>
    </row>
    <row r="1556" spans="1:10" s="39" customFormat="1" ht="15.75" thickBot="1" x14ac:dyDescent="0.3">
      <c r="A1556" s="580" t="str">
        <f>PO!A271</f>
        <v>13.8.5</v>
      </c>
      <c r="B1556" s="70" t="str">
        <f>VLOOKUP(A1556,PO!$A$8:$K$410,4,FALSE)</f>
        <v xml:space="preserve">Tanque de louça branca com coluna, 30l ou equivalente, incluso sifão flexível em PVC, válvula metálica e torneira de metal cromado padrão médio - fornecimento e instalação. </v>
      </c>
      <c r="C1556" s="51"/>
      <c r="D1556" s="52"/>
      <c r="E1556" s="51"/>
      <c r="F1556" s="53"/>
      <c r="G1556" s="54"/>
      <c r="H1556" s="54"/>
      <c r="I1556" s="54">
        <f>SUM(H1559)</f>
        <v>1</v>
      </c>
      <c r="J1556" s="420" t="str">
        <f>VLOOKUP(A1556,PO!$A$8:$K$410,5,FALSE)</f>
        <v>und</v>
      </c>
    </row>
    <row r="1557" spans="1:10" x14ac:dyDescent="0.25">
      <c r="B1557" s="201"/>
      <c r="D1557" s="222"/>
      <c r="E1557" s="222"/>
      <c r="F1557" s="222"/>
      <c r="G1557" s="201"/>
      <c r="H1557" s="222"/>
      <c r="I1557" s="223"/>
    </row>
    <row r="1558" spans="1:10" x14ac:dyDescent="0.25">
      <c r="B1558" s="490" t="s">
        <v>27</v>
      </c>
      <c r="D1558" s="257" t="s">
        <v>6744</v>
      </c>
      <c r="E1558" s="222"/>
      <c r="F1558" s="222"/>
      <c r="G1558" s="201"/>
      <c r="H1558" s="337" t="s">
        <v>19</v>
      </c>
      <c r="I1558" s="337" t="s">
        <v>20</v>
      </c>
    </row>
    <row r="1559" spans="1:10" x14ac:dyDescent="0.25">
      <c r="A1559" s="511"/>
      <c r="B1559" s="201" t="s">
        <v>6622</v>
      </c>
      <c r="C1559" s="247"/>
      <c r="D1559" s="242">
        <v>1</v>
      </c>
      <c r="E1559" s="512"/>
      <c r="F1559" s="512"/>
      <c r="G1559" s="241" t="s">
        <v>21</v>
      </c>
      <c r="H1559" s="240">
        <f t="shared" ref="H1559" si="128">D1559</f>
        <v>1</v>
      </c>
      <c r="I1559" s="513">
        <f>$J$1471</f>
        <v>0</v>
      </c>
      <c r="J1559" s="511"/>
    </row>
    <row r="1560" spans="1:10" ht="15.75" thickBot="1" x14ac:dyDescent="0.3">
      <c r="A1560" s="511"/>
      <c r="C1560" s="247"/>
      <c r="D1560" s="242"/>
      <c r="E1560" s="512"/>
      <c r="F1560" s="512"/>
      <c r="G1560" s="241"/>
      <c r="H1560" s="240"/>
      <c r="I1560" s="513"/>
      <c r="J1560" s="511"/>
    </row>
    <row r="1561" spans="1:10" s="39" customFormat="1" ht="15.75" thickBot="1" x14ac:dyDescent="0.3">
      <c r="A1561" s="580" t="str">
        <f>PO!A272</f>
        <v>13.8.6</v>
      </c>
      <c r="B1561" s="70" t="str">
        <f>VLOOKUP(A1561,PO!$A$8:$K$410,4,FALSE)</f>
        <v xml:space="preserve">Lavatório louça branca suspenso, 29,5 x 39cm ou equivalente, padrão popular, incluso sifão tipo garrafa em PVC, válvula e engate flexível 30cm em plástico e torneira cromada de mesa, padrão popular - fornecimento e instalação. </v>
      </c>
      <c r="C1561" s="51"/>
      <c r="D1561" s="52"/>
      <c r="E1561" s="51"/>
      <c r="F1561" s="53"/>
      <c r="G1561" s="54"/>
      <c r="H1561" s="54"/>
      <c r="I1561" s="54">
        <f>SUM(H1564:H1565)</f>
        <v>2</v>
      </c>
      <c r="J1561" s="420" t="str">
        <f>VLOOKUP(A1561,PO!$A$8:$K$410,5,FALSE)</f>
        <v>und</v>
      </c>
    </row>
    <row r="1562" spans="1:10" x14ac:dyDescent="0.25">
      <c r="B1562" s="201"/>
      <c r="D1562" s="222"/>
      <c r="E1562" s="222"/>
      <c r="F1562" s="222"/>
      <c r="G1562" s="201"/>
      <c r="H1562" s="222"/>
      <c r="I1562" s="223"/>
    </row>
    <row r="1563" spans="1:10" x14ac:dyDescent="0.25">
      <c r="B1563" s="490" t="s">
        <v>27</v>
      </c>
      <c r="D1563" s="257" t="s">
        <v>6744</v>
      </c>
      <c r="E1563" s="222"/>
      <c r="F1563" s="222"/>
      <c r="G1563" s="201"/>
      <c r="H1563" s="337" t="s">
        <v>19</v>
      </c>
      <c r="I1563" s="337" t="s">
        <v>20</v>
      </c>
    </row>
    <row r="1564" spans="1:10" x14ac:dyDescent="0.25">
      <c r="A1564" s="511"/>
      <c r="B1564" s="201" t="s">
        <v>6624</v>
      </c>
      <c r="C1564" s="247"/>
      <c r="D1564" s="242">
        <v>1</v>
      </c>
      <c r="E1564" s="512"/>
      <c r="F1564" s="512"/>
      <c r="G1564" s="241" t="s">
        <v>21</v>
      </c>
      <c r="H1564" s="240">
        <f t="shared" ref="H1564:H1565" si="129">D1564</f>
        <v>1</v>
      </c>
      <c r="I1564" s="513">
        <f>$J$1476</f>
        <v>0</v>
      </c>
      <c r="J1564" s="511"/>
    </row>
    <row r="1565" spans="1:10" x14ac:dyDescent="0.25">
      <c r="B1565" s="201" t="s">
        <v>6625</v>
      </c>
      <c r="D1565" s="242">
        <v>1</v>
      </c>
      <c r="G1565" s="241" t="s">
        <v>21</v>
      </c>
      <c r="H1565" s="240">
        <f t="shared" si="129"/>
        <v>1</v>
      </c>
      <c r="I1565" s="513">
        <f>$J$1476</f>
        <v>0</v>
      </c>
    </row>
    <row r="1566" spans="1:10" ht="15.75" thickBot="1" x14ac:dyDescent="0.3">
      <c r="D1566" s="242"/>
      <c r="G1566" s="241"/>
      <c r="H1566" s="240"/>
      <c r="I1566" s="513"/>
    </row>
    <row r="1567" spans="1:10" s="39" customFormat="1" ht="15.75" thickBot="1" x14ac:dyDescent="0.3">
      <c r="A1567" s="580" t="str">
        <f>PO!A273</f>
        <v>13.8.7</v>
      </c>
      <c r="B1567" s="70" t="str">
        <f>VLOOKUP(A1567,PO!$A$8:$K$410,4,FALSE)</f>
        <v>Vaso Sanitario Sinfonado com Caixa Acoplada Louça Branca - Padrão Medio, Incluso Engate Flexivel em Plastico Branco, 1/2" X 40 cm - Fornecimento e Insatalação.</v>
      </c>
      <c r="C1567" s="51"/>
      <c r="D1567" s="52"/>
      <c r="E1567" s="51"/>
      <c r="F1567" s="53"/>
      <c r="G1567" s="54"/>
      <c r="H1567" s="54"/>
      <c r="I1567" s="54">
        <f>SUM(H1570:H1571)</f>
        <v>2</v>
      </c>
      <c r="J1567" s="420" t="str">
        <f>VLOOKUP(A1567,PO!$A$8:$K$410,5,FALSE)</f>
        <v>und</v>
      </c>
    </row>
    <row r="1568" spans="1:10" x14ac:dyDescent="0.25">
      <c r="B1568" s="201"/>
      <c r="D1568" s="222"/>
      <c r="E1568" s="222"/>
      <c r="F1568" s="222"/>
      <c r="G1568" s="201"/>
      <c r="H1568" s="222"/>
      <c r="I1568" s="223"/>
    </row>
    <row r="1569" spans="1:10" x14ac:dyDescent="0.25">
      <c r="B1569" s="490" t="s">
        <v>27</v>
      </c>
      <c r="D1569" s="257" t="s">
        <v>6744</v>
      </c>
      <c r="E1569" s="222"/>
      <c r="F1569" s="222"/>
      <c r="G1569" s="201"/>
      <c r="H1569" s="337" t="s">
        <v>19</v>
      </c>
      <c r="I1569" s="337" t="s">
        <v>20</v>
      </c>
    </row>
    <row r="1570" spans="1:10" x14ac:dyDescent="0.25">
      <c r="A1570" s="511"/>
      <c r="B1570" s="201" t="s">
        <v>6624</v>
      </c>
      <c r="C1570" s="247"/>
      <c r="D1570" s="242">
        <v>1</v>
      </c>
      <c r="E1570" s="512"/>
      <c r="F1570" s="512"/>
      <c r="G1570" s="241" t="s">
        <v>21</v>
      </c>
      <c r="H1570" s="240">
        <f t="shared" ref="H1570:H1571" si="130">D1570</f>
        <v>1</v>
      </c>
      <c r="I1570" s="513">
        <f>$J$1482</f>
        <v>0</v>
      </c>
      <c r="J1570" s="511"/>
    </row>
    <row r="1571" spans="1:10" x14ac:dyDescent="0.25">
      <c r="B1571" s="201" t="s">
        <v>6625</v>
      </c>
      <c r="D1571" s="242">
        <v>1</v>
      </c>
      <c r="G1571" s="241" t="s">
        <v>21</v>
      </c>
      <c r="H1571" s="240">
        <f t="shared" si="130"/>
        <v>1</v>
      </c>
      <c r="I1571" s="513">
        <f>$J$1482</f>
        <v>0</v>
      </c>
    </row>
    <row r="1572" spans="1:10" ht="15.75" thickBot="1" x14ac:dyDescent="0.3">
      <c r="D1572" s="242"/>
      <c r="G1572" s="241"/>
      <c r="H1572" s="240"/>
      <c r="I1572" s="513"/>
    </row>
    <row r="1573" spans="1:10" s="39" customFormat="1" ht="15.75" thickBot="1" x14ac:dyDescent="0.3">
      <c r="A1573" s="580" t="str">
        <f>PO!A274</f>
        <v>13.8.8</v>
      </c>
      <c r="B1573" s="70" t="str">
        <f>VLOOKUP(A1573,PO!$A$8:$K$410,4,FALSE)</f>
        <v xml:space="preserve">Cuba de embutir de aço inoxidável média, incluso válvula tipo americana e sifão tipo garrafa em metal cromado - fornecimento e instalação. </v>
      </c>
      <c r="C1573" s="51"/>
      <c r="D1573" s="52"/>
      <c r="E1573" s="51"/>
      <c r="F1573" s="53"/>
      <c r="G1573" s="54"/>
      <c r="H1573" s="54"/>
      <c r="I1573" s="54">
        <f>SUM(H1576)</f>
        <v>1</v>
      </c>
      <c r="J1573" s="420" t="str">
        <f>VLOOKUP(A1573,PO!$A$8:$K$410,5,FALSE)</f>
        <v>und</v>
      </c>
    </row>
    <row r="1574" spans="1:10" x14ac:dyDescent="0.25">
      <c r="B1574" s="201"/>
      <c r="D1574" s="222"/>
      <c r="E1574" s="222"/>
      <c r="F1574" s="222"/>
      <c r="G1574" s="201"/>
      <c r="H1574" s="222"/>
      <c r="I1574" s="223"/>
    </row>
    <row r="1575" spans="1:10" x14ac:dyDescent="0.25">
      <c r="B1575" s="490" t="s">
        <v>27</v>
      </c>
      <c r="D1575" s="257" t="s">
        <v>6744</v>
      </c>
      <c r="E1575" s="222"/>
      <c r="F1575" s="222"/>
      <c r="G1575" s="201"/>
      <c r="H1575" s="337" t="s">
        <v>19</v>
      </c>
      <c r="I1575" s="337" t="s">
        <v>20</v>
      </c>
    </row>
    <row r="1576" spans="1:10" x14ac:dyDescent="0.25">
      <c r="A1576" s="511"/>
      <c r="B1576" s="201" t="s">
        <v>6593</v>
      </c>
      <c r="C1576" s="247"/>
      <c r="D1576" s="242">
        <v>1</v>
      </c>
      <c r="E1576" s="512"/>
      <c r="F1576" s="512"/>
      <c r="G1576" s="241" t="s">
        <v>21</v>
      </c>
      <c r="H1576" s="240">
        <f t="shared" ref="H1576" si="131">D1576</f>
        <v>1</v>
      </c>
      <c r="I1576" s="513">
        <f>$J$1488</f>
        <v>0</v>
      </c>
      <c r="J1576" s="511"/>
    </row>
    <row r="1577" spans="1:10" ht="15.75" thickBot="1" x14ac:dyDescent="0.3">
      <c r="B1577" s="201"/>
      <c r="D1577" s="242"/>
      <c r="G1577" s="241"/>
      <c r="H1577" s="240"/>
      <c r="I1577" s="513"/>
    </row>
    <row r="1578" spans="1:10" s="39" customFormat="1" ht="15.75" thickBot="1" x14ac:dyDescent="0.3">
      <c r="A1578" s="580" t="str">
        <f>PO!A275</f>
        <v>13.8.9</v>
      </c>
      <c r="B1578" s="70" t="str">
        <f>VLOOKUP(A1578,PO!$A$8:$K$410,4,FALSE)</f>
        <v>Ducha manual - fornecimento e instalação</v>
      </c>
      <c r="C1578" s="51"/>
      <c r="D1578" s="52"/>
      <c r="E1578" s="51"/>
      <c r="F1578" s="53"/>
      <c r="G1578" s="54"/>
      <c r="H1578" s="54"/>
      <c r="I1578" s="54">
        <f>SUM(H1581:H1582)</f>
        <v>2</v>
      </c>
      <c r="J1578" s="420" t="str">
        <f>VLOOKUP(A1578,PO!$A$8:$K$410,5,FALSE)</f>
        <v>und</v>
      </c>
    </row>
    <row r="1579" spans="1:10" x14ac:dyDescent="0.25">
      <c r="A1579" s="511"/>
      <c r="B1579" s="201"/>
      <c r="C1579" s="247"/>
      <c r="D1579" s="242"/>
      <c r="E1579" s="242"/>
      <c r="F1579" s="512"/>
      <c r="G1579" s="241"/>
      <c r="H1579" s="240"/>
      <c r="I1579" s="513"/>
      <c r="J1579" s="511"/>
    </row>
    <row r="1580" spans="1:10" x14ac:dyDescent="0.25">
      <c r="A1580" s="511"/>
      <c r="B1580" s="490" t="s">
        <v>27</v>
      </c>
      <c r="D1580" s="257" t="s">
        <v>6744</v>
      </c>
      <c r="E1580" s="222"/>
      <c r="F1580" s="222"/>
      <c r="G1580" s="201"/>
      <c r="H1580" s="337" t="s">
        <v>19</v>
      </c>
      <c r="I1580" s="337" t="s">
        <v>20</v>
      </c>
      <c r="J1580" s="511"/>
    </row>
    <row r="1581" spans="1:10" x14ac:dyDescent="0.25">
      <c r="A1581" s="511"/>
      <c r="B1581" s="201" t="s">
        <v>6624</v>
      </c>
      <c r="C1581" s="247"/>
      <c r="D1581" s="242">
        <v>1</v>
      </c>
      <c r="E1581" s="512"/>
      <c r="F1581" s="512"/>
      <c r="G1581" s="241" t="s">
        <v>21</v>
      </c>
      <c r="H1581" s="240">
        <f t="shared" ref="H1581:H1582" si="132">D1581</f>
        <v>1</v>
      </c>
      <c r="I1581" s="513">
        <f>$J$1505</f>
        <v>0</v>
      </c>
      <c r="J1581" s="511"/>
    </row>
    <row r="1582" spans="1:10" x14ac:dyDescent="0.25">
      <c r="A1582" s="511"/>
      <c r="B1582" s="201" t="s">
        <v>6625</v>
      </c>
      <c r="D1582" s="242">
        <v>1</v>
      </c>
      <c r="G1582" s="241" t="s">
        <v>21</v>
      </c>
      <c r="H1582" s="240">
        <f t="shared" si="132"/>
        <v>1</v>
      </c>
      <c r="I1582" s="513">
        <f>$J$1505</f>
        <v>0</v>
      </c>
      <c r="J1582" s="511"/>
    </row>
    <row r="1583" spans="1:10" ht="15.75" thickBot="1" x14ac:dyDescent="0.3">
      <c r="A1583" s="511"/>
      <c r="B1583" s="201"/>
      <c r="C1583" s="247"/>
      <c r="D1583" s="242"/>
      <c r="E1583" s="242"/>
      <c r="F1583" s="512"/>
      <c r="G1583" s="241"/>
      <c r="H1583" s="240"/>
      <c r="I1583" s="513"/>
      <c r="J1583" s="511"/>
    </row>
    <row r="1584" spans="1:10" ht="15.75" thickBot="1" x14ac:dyDescent="0.3">
      <c r="A1584" s="35" t="str">
        <f>PO!A277</f>
        <v>14.0</v>
      </c>
      <c r="B1584" s="36" t="str">
        <f>VLOOKUP(A1584,PO!$A$8:$K$410,4,FALSE)</f>
        <v xml:space="preserve">DRENAGEM </v>
      </c>
      <c r="C1584" s="37"/>
      <c r="D1584" s="36"/>
      <c r="E1584" s="37"/>
      <c r="F1584" s="271"/>
      <c r="G1584" s="37"/>
      <c r="H1584" s="37"/>
      <c r="I1584" s="37"/>
      <c r="J1584" s="38"/>
    </row>
    <row r="1585" spans="1:10" ht="15.75" thickBot="1" x14ac:dyDescent="0.3"/>
    <row r="1586" spans="1:10" ht="15.75" thickBot="1" x14ac:dyDescent="0.3">
      <c r="A1586" s="40" t="str">
        <f>PO!A278</f>
        <v>14.1</v>
      </c>
      <c r="B1586" s="41" t="str">
        <f>VLOOKUP(A1586,PO!$A$8:$K$410,4,FALSE)</f>
        <v xml:space="preserve">TUBOS </v>
      </c>
      <c r="C1586" s="42"/>
      <c r="D1586" s="42"/>
      <c r="E1586" s="42"/>
      <c r="F1586" s="272"/>
      <c r="G1586" s="42"/>
      <c r="H1586" s="42"/>
      <c r="I1586" s="42"/>
      <c r="J1586" s="43"/>
    </row>
    <row r="1587" spans="1:10" ht="15.75" thickBot="1" x14ac:dyDescent="0.3">
      <c r="A1587" s="44"/>
      <c r="B1587" s="45"/>
      <c r="C1587" s="45"/>
      <c r="D1587" s="46"/>
      <c r="E1587" s="45"/>
      <c r="F1587" s="47"/>
      <c r="G1587" s="48"/>
      <c r="H1587" s="48"/>
      <c r="I1587" s="48"/>
      <c r="J1587" s="49"/>
    </row>
    <row r="1588" spans="1:10" s="39" customFormat="1" ht="15.75" thickBot="1" x14ac:dyDescent="0.3">
      <c r="A1588" s="580" t="str">
        <f>PO!A280</f>
        <v>14.1.1</v>
      </c>
      <c r="B1588" s="70" t="str">
        <f>VLOOKUP(A1588,PO!$A$8:$K$410,4,FALSE)</f>
        <v>Tubo PVC, Serie Normal, Esgoto Predial, DN 100 mm, Fornecimento e Instalação em Ramal de Descarga ou Ramal de Esgoto Sanitário</v>
      </c>
      <c r="C1588" s="51"/>
      <c r="D1588" s="52"/>
      <c r="E1588" s="51"/>
      <c r="F1588" s="53"/>
      <c r="G1588" s="54"/>
      <c r="H1588" s="54"/>
      <c r="I1588" s="54">
        <f>H1591</f>
        <v>37.4</v>
      </c>
      <c r="J1588" s="420" t="str">
        <f>VLOOKUP(A1588,PO!$A$8:$K$410,5,FALSE)</f>
        <v>m</v>
      </c>
    </row>
    <row r="1589" spans="1:10" x14ac:dyDescent="0.25">
      <c r="B1589" s="201"/>
      <c r="D1589" s="222"/>
      <c r="E1589" s="222"/>
      <c r="F1589" s="222"/>
      <c r="G1589" s="201"/>
      <c r="H1589" s="222"/>
      <c r="I1589" s="223"/>
    </row>
    <row r="1590" spans="1:10" x14ac:dyDescent="0.25">
      <c r="B1590" s="293" t="s">
        <v>6644</v>
      </c>
      <c r="D1590" s="257" t="s">
        <v>6606</v>
      </c>
      <c r="E1590" s="222"/>
      <c r="F1590" s="222"/>
      <c r="G1590" s="201"/>
      <c r="H1590" s="234" t="s">
        <v>19</v>
      </c>
      <c r="I1590" s="234" t="s">
        <v>20</v>
      </c>
    </row>
    <row r="1591" spans="1:10" x14ac:dyDescent="0.25">
      <c r="B1591" s="201" t="s">
        <v>6713</v>
      </c>
      <c r="D1591" s="222">
        <v>37.4</v>
      </c>
      <c r="E1591" s="222"/>
      <c r="F1591" s="222"/>
      <c r="G1591" s="201" t="s">
        <v>21</v>
      </c>
      <c r="H1591" s="222">
        <f>D1591</f>
        <v>37.4</v>
      </c>
      <c r="I1591" s="223" t="str">
        <f>$J$1588</f>
        <v>m</v>
      </c>
    </row>
    <row r="1592" spans="1:10" ht="15.75" thickBot="1" x14ac:dyDescent="0.3"/>
    <row r="1593" spans="1:10" s="39" customFormat="1" ht="15.75" thickBot="1" x14ac:dyDescent="0.3">
      <c r="A1593" s="580" t="str">
        <f>PO!A281</f>
        <v>14.1.2</v>
      </c>
      <c r="B1593" s="70" t="str">
        <f>VLOOKUP(A1593,PO!$A$8:$K$410,4,FALSE)</f>
        <v>Tubo PVC, Serie Normal, Esgoto Predial, DN 150 mm, Fornecimento e Instalação em Ramal de Descarga ou Ramal de Esgoto Sanitário</v>
      </c>
      <c r="C1593" s="51"/>
      <c r="D1593" s="52"/>
      <c r="E1593" s="51"/>
      <c r="F1593" s="53"/>
      <c r="G1593" s="54"/>
      <c r="H1593" s="54"/>
      <c r="I1593" s="54">
        <f>H1596</f>
        <v>32.72</v>
      </c>
      <c r="J1593" s="420" t="str">
        <f>VLOOKUP(A1593,PO!$A$8:$K$410,5,FALSE)</f>
        <v>m</v>
      </c>
    </row>
    <row r="1594" spans="1:10" x14ac:dyDescent="0.25">
      <c r="B1594" s="201"/>
      <c r="D1594" s="222"/>
      <c r="E1594" s="222"/>
      <c r="F1594" s="222"/>
      <c r="G1594" s="201"/>
      <c r="H1594" s="222"/>
      <c r="I1594" s="223"/>
    </row>
    <row r="1595" spans="1:10" x14ac:dyDescent="0.25">
      <c r="B1595" s="293" t="s">
        <v>6644</v>
      </c>
      <c r="D1595" s="257" t="s">
        <v>6606</v>
      </c>
      <c r="E1595" s="222"/>
      <c r="F1595" s="222"/>
      <c r="G1595" s="201"/>
      <c r="H1595" s="234" t="s">
        <v>19</v>
      </c>
      <c r="I1595" s="234" t="s">
        <v>20</v>
      </c>
    </row>
    <row r="1596" spans="1:10" x14ac:dyDescent="0.25">
      <c r="B1596" s="201" t="s">
        <v>6713</v>
      </c>
      <c r="D1596" s="222">
        <v>32.72</v>
      </c>
      <c r="E1596" s="222"/>
      <c r="F1596" s="222"/>
      <c r="G1596" s="201" t="s">
        <v>21</v>
      </c>
      <c r="H1596" s="222">
        <f>D1596</f>
        <v>32.72</v>
      </c>
      <c r="I1596" s="223" t="str">
        <f>$J$1593</f>
        <v>m</v>
      </c>
    </row>
    <row r="1597" spans="1:10" ht="15.75" thickBot="1" x14ac:dyDescent="0.3"/>
    <row r="1598" spans="1:10" s="39" customFormat="1" ht="15.75" thickBot="1" x14ac:dyDescent="0.3">
      <c r="A1598" s="580" t="str">
        <f>PO!A283</f>
        <v>14.1.3</v>
      </c>
      <c r="B1598" s="70" t="str">
        <f>VLOOKUP(A1598,PO!$A$8:$K$410,4,FALSE)</f>
        <v>Tubo, PVC, soldável, DN 25mm, instalado em ramal de distribuição de água - fornecimento e instalação</v>
      </c>
      <c r="C1598" s="51"/>
      <c r="D1598" s="52"/>
      <c r="E1598" s="51"/>
      <c r="F1598" s="53"/>
      <c r="G1598" s="54"/>
      <c r="H1598" s="54"/>
      <c r="I1598" s="54">
        <f>H1601</f>
        <v>56.79</v>
      </c>
      <c r="J1598" s="420" t="str">
        <f>VLOOKUP(A1598,PO!$A$8:$K$410,5,FALSE)</f>
        <v>m</v>
      </c>
    </row>
    <row r="1599" spans="1:10" x14ac:dyDescent="0.25">
      <c r="B1599" s="201"/>
      <c r="D1599" s="222"/>
      <c r="E1599" s="222"/>
      <c r="F1599" s="222"/>
      <c r="G1599" s="201"/>
      <c r="H1599" s="222"/>
      <c r="I1599" s="223"/>
    </row>
    <row r="1600" spans="1:10" x14ac:dyDescent="0.25">
      <c r="B1600" s="380" t="s">
        <v>6644</v>
      </c>
      <c r="D1600" s="257" t="s">
        <v>6606</v>
      </c>
      <c r="E1600" s="222"/>
      <c r="F1600" s="222"/>
      <c r="G1600" s="201"/>
      <c r="H1600" s="337" t="s">
        <v>19</v>
      </c>
      <c r="I1600" s="337" t="s">
        <v>20</v>
      </c>
    </row>
    <row r="1601" spans="1:10" x14ac:dyDescent="0.25">
      <c r="B1601" s="201" t="s">
        <v>6970</v>
      </c>
      <c r="D1601" s="222">
        <v>56.79</v>
      </c>
      <c r="E1601" s="222"/>
      <c r="F1601" s="222"/>
      <c r="G1601" s="201" t="s">
        <v>21</v>
      </c>
      <c r="H1601" s="222">
        <f>D1601</f>
        <v>56.79</v>
      </c>
      <c r="I1601" s="223" t="str">
        <f>$J$1598</f>
        <v>m</v>
      </c>
    </row>
    <row r="1602" spans="1:10" ht="15.75" thickBot="1" x14ac:dyDescent="0.3"/>
    <row r="1603" spans="1:10" s="39" customFormat="1" ht="15.75" thickBot="1" x14ac:dyDescent="0.3">
      <c r="A1603" s="580" t="str">
        <f>PO!A284</f>
        <v>14.1.4</v>
      </c>
      <c r="B1603" s="70" t="str">
        <f>VLOOKUP(A1603,PO!$A$8:$K$410,4,FALSE)</f>
        <v>Tubo, PVC, Soldavel, DN 32mm, Instalado em Ramal ou Sub Ramal de Agua - Fornecimento e Instalação</v>
      </c>
      <c r="C1603" s="51"/>
      <c r="D1603" s="52"/>
      <c r="E1603" s="51"/>
      <c r="F1603" s="53"/>
      <c r="G1603" s="54"/>
      <c r="H1603" s="54"/>
      <c r="I1603" s="54">
        <f>H1606</f>
        <v>30.7</v>
      </c>
      <c r="J1603" s="420" t="str">
        <f>VLOOKUP(A1603,PO!$A$8:$K$410,5,FALSE)</f>
        <v>m</v>
      </c>
    </row>
    <row r="1604" spans="1:10" x14ac:dyDescent="0.25">
      <c r="B1604" s="201"/>
      <c r="D1604" s="222"/>
      <c r="E1604" s="222"/>
      <c r="F1604" s="222"/>
      <c r="G1604" s="201"/>
      <c r="H1604" s="222"/>
      <c r="I1604" s="223"/>
    </row>
    <row r="1605" spans="1:10" x14ac:dyDescent="0.25">
      <c r="B1605" s="380" t="s">
        <v>6644</v>
      </c>
      <c r="D1605" s="257" t="s">
        <v>6606</v>
      </c>
      <c r="E1605" s="222"/>
      <c r="F1605" s="222"/>
      <c r="G1605" s="201"/>
      <c r="H1605" s="337" t="s">
        <v>19</v>
      </c>
      <c r="I1605" s="337" t="s">
        <v>20</v>
      </c>
    </row>
    <row r="1606" spans="1:10" x14ac:dyDescent="0.25">
      <c r="B1606" s="201" t="s">
        <v>6970</v>
      </c>
      <c r="D1606" s="222">
        <v>30.7</v>
      </c>
      <c r="E1606" s="222"/>
      <c r="F1606" s="222"/>
      <c r="G1606" s="201" t="s">
        <v>21</v>
      </c>
      <c r="H1606" s="222">
        <f>D1606</f>
        <v>30.7</v>
      </c>
      <c r="I1606" s="223" t="str">
        <f>$J$1603</f>
        <v>m</v>
      </c>
    </row>
    <row r="1607" spans="1:10" ht="15.75" thickBot="1" x14ac:dyDescent="0.3"/>
    <row r="1608" spans="1:10" ht="15.75" thickBot="1" x14ac:dyDescent="0.3">
      <c r="A1608" s="40" t="str">
        <f>PO!A286</f>
        <v>14.2</v>
      </c>
      <c r="B1608" s="41" t="str">
        <f>VLOOKUP(A1608,PO!$A$8:$K$410,4,FALSE)</f>
        <v>CONEXÕES</v>
      </c>
      <c r="C1608" s="42"/>
      <c r="D1608" s="42"/>
      <c r="E1608" s="42"/>
      <c r="F1608" s="272"/>
      <c r="G1608" s="42"/>
      <c r="H1608" s="42"/>
      <c r="I1608" s="42"/>
      <c r="J1608" s="43"/>
    </row>
    <row r="1609" spans="1:10" ht="15.75" thickBot="1" x14ac:dyDescent="0.3">
      <c r="A1609" s="44"/>
      <c r="B1609" s="45"/>
      <c r="C1609" s="45"/>
      <c r="D1609" s="46"/>
      <c r="E1609" s="45"/>
      <c r="F1609" s="47"/>
      <c r="G1609" s="48"/>
      <c r="H1609" s="48"/>
      <c r="I1609" s="48"/>
      <c r="J1609" s="49"/>
    </row>
    <row r="1610" spans="1:10" s="39" customFormat="1" ht="15.75" thickBot="1" x14ac:dyDescent="0.3">
      <c r="A1610" s="580" t="str">
        <f>PO!A288</f>
        <v>14.2.1</v>
      </c>
      <c r="B1610" s="70" t="str">
        <f>VLOOKUP(A1610,PO!$A$8:$K$410,4,FALSE)</f>
        <v xml:space="preserve">Joelho 90 graus, PVC, serie normal, esgoto predial, DN 100 mm, junta elástica, fornecido e instalado em prumada de esgoto sanitário ou ventilação. </v>
      </c>
      <c r="C1610" s="51"/>
      <c r="D1610" s="52"/>
      <c r="E1610" s="51"/>
      <c r="F1610" s="53"/>
      <c r="G1610" s="54"/>
      <c r="H1610" s="54"/>
      <c r="I1610" s="54">
        <f>H1613</f>
        <v>18</v>
      </c>
      <c r="J1610" s="420" t="str">
        <f>VLOOKUP(A1610,PO!$A$8:$K$410,5,FALSE)</f>
        <v>und</v>
      </c>
    </row>
    <row r="1611" spans="1:10" x14ac:dyDescent="0.25">
      <c r="B1611" s="201"/>
      <c r="D1611" s="222"/>
      <c r="E1611" s="222"/>
      <c r="F1611" s="222"/>
      <c r="G1611" s="201"/>
      <c r="H1611" s="222"/>
      <c r="I1611" s="223"/>
    </row>
    <row r="1612" spans="1:10" x14ac:dyDescent="0.25">
      <c r="B1612" s="293" t="s">
        <v>6644</v>
      </c>
      <c r="D1612" s="257" t="s">
        <v>6744</v>
      </c>
      <c r="E1612" s="222"/>
      <c r="F1612" s="222"/>
      <c r="G1612" s="201"/>
      <c r="H1612" s="234" t="s">
        <v>19</v>
      </c>
      <c r="I1612" s="234" t="s">
        <v>20</v>
      </c>
    </row>
    <row r="1613" spans="1:10" x14ac:dyDescent="0.25">
      <c r="B1613" s="201" t="s">
        <v>6713</v>
      </c>
      <c r="D1613" s="222">
        <v>18</v>
      </c>
      <c r="E1613" s="222"/>
      <c r="F1613" s="222"/>
      <c r="G1613" s="201" t="s">
        <v>21</v>
      </c>
      <c r="H1613" s="222">
        <f>D1613</f>
        <v>18</v>
      </c>
      <c r="I1613" s="223" t="str">
        <f>$J$1610</f>
        <v>und</v>
      </c>
    </row>
    <row r="1614" spans="1:10" ht="15.75" thickBot="1" x14ac:dyDescent="0.3"/>
    <row r="1615" spans="1:10" s="39" customFormat="1" ht="15.75" thickBot="1" x14ac:dyDescent="0.3">
      <c r="A1615" s="580" t="str">
        <f>PO!A290</f>
        <v>14.2.2</v>
      </c>
      <c r="B1615" s="70" t="str">
        <f>VLOOKUP(A1615,PO!$A$8:$K$410,4,FALSE)</f>
        <v xml:space="preserve">Curva 45 graus, PVC, soldável, DN 32mm, instalado em ramal ou sub-ramal de água - fornecimento e instalação. </v>
      </c>
      <c r="C1615" s="51"/>
      <c r="D1615" s="52"/>
      <c r="E1615" s="51"/>
      <c r="F1615" s="53"/>
      <c r="G1615" s="54"/>
      <c r="H1615" s="54"/>
      <c r="I1615" s="54">
        <f>H1618</f>
        <v>1</v>
      </c>
      <c r="J1615" s="420" t="str">
        <f>VLOOKUP(A1615,PO!$A$8:$K$410,5,FALSE)</f>
        <v>und</v>
      </c>
    </row>
    <row r="1616" spans="1:10" x14ac:dyDescent="0.25">
      <c r="B1616" s="201"/>
      <c r="D1616" s="222"/>
      <c r="E1616" s="222"/>
      <c r="F1616" s="222"/>
      <c r="G1616" s="201"/>
      <c r="H1616" s="222"/>
      <c r="I1616" s="223"/>
    </row>
    <row r="1617" spans="1:10" x14ac:dyDescent="0.25">
      <c r="B1617" s="380" t="s">
        <v>6644</v>
      </c>
      <c r="D1617" s="257" t="s">
        <v>6744</v>
      </c>
      <c r="E1617" s="222"/>
      <c r="F1617" s="222"/>
      <c r="G1617" s="201"/>
      <c r="H1617" s="337" t="s">
        <v>19</v>
      </c>
      <c r="I1617" s="337" t="s">
        <v>20</v>
      </c>
    </row>
    <row r="1618" spans="1:10" x14ac:dyDescent="0.25">
      <c r="B1618" s="201" t="s">
        <v>6970</v>
      </c>
      <c r="D1618" s="222">
        <v>1</v>
      </c>
      <c r="E1618" s="222"/>
      <c r="F1618" s="222"/>
      <c r="G1618" s="201" t="s">
        <v>21</v>
      </c>
      <c r="H1618" s="222">
        <f>D1618</f>
        <v>1</v>
      </c>
      <c r="I1618" s="223" t="str">
        <f>$J$1615</f>
        <v>und</v>
      </c>
    </row>
    <row r="1619" spans="1:10" ht="15.75" thickBot="1" x14ac:dyDescent="0.3"/>
    <row r="1620" spans="1:10" s="39" customFormat="1" ht="15.75" thickBot="1" x14ac:dyDescent="0.3">
      <c r="A1620" s="580" t="str">
        <f>PO!A291</f>
        <v>14.2.3</v>
      </c>
      <c r="B1620" s="70" t="str">
        <f>VLOOKUP(A1620,PO!$A$8:$K$410,4,FALSE)</f>
        <v>Curva 90 graus, PVC, soldável, DN 25mm, instalado em ramal ou sub-ramal de água - fornecimento e instalação</v>
      </c>
      <c r="C1620" s="51"/>
      <c r="D1620" s="52"/>
      <c r="E1620" s="51"/>
      <c r="F1620" s="53"/>
      <c r="G1620" s="54"/>
      <c r="H1620" s="54"/>
      <c r="I1620" s="54">
        <f>H1623</f>
        <v>2</v>
      </c>
      <c r="J1620" s="420" t="str">
        <f>VLOOKUP(A1620,PO!$A$8:$K$410,5,FALSE)</f>
        <v>und</v>
      </c>
    </row>
    <row r="1621" spans="1:10" x14ac:dyDescent="0.25">
      <c r="B1621" s="201"/>
      <c r="D1621" s="222"/>
      <c r="E1621" s="222"/>
      <c r="F1621" s="222"/>
      <c r="G1621" s="201"/>
      <c r="H1621" s="222"/>
      <c r="I1621" s="223"/>
    </row>
    <row r="1622" spans="1:10" x14ac:dyDescent="0.25">
      <c r="B1622" s="380" t="s">
        <v>6644</v>
      </c>
      <c r="D1622" s="257" t="s">
        <v>6744</v>
      </c>
      <c r="E1622" s="222"/>
      <c r="F1622" s="222"/>
      <c r="G1622" s="201"/>
      <c r="H1622" s="337" t="s">
        <v>19</v>
      </c>
      <c r="I1622" s="337" t="s">
        <v>20</v>
      </c>
    </row>
    <row r="1623" spans="1:10" x14ac:dyDescent="0.25">
      <c r="B1623" s="201" t="s">
        <v>6970</v>
      </c>
      <c r="D1623" s="222">
        <v>2</v>
      </c>
      <c r="E1623" s="222"/>
      <c r="F1623" s="222"/>
      <c r="G1623" s="201" t="s">
        <v>21</v>
      </c>
      <c r="H1623" s="222">
        <f>D1623</f>
        <v>2</v>
      </c>
      <c r="I1623" s="223" t="str">
        <f>$J$1620</f>
        <v>und</v>
      </c>
    </row>
    <row r="1624" spans="1:10" ht="15.75" thickBot="1" x14ac:dyDescent="0.3"/>
    <row r="1625" spans="1:10" s="39" customFormat="1" ht="15.75" thickBot="1" x14ac:dyDescent="0.3">
      <c r="A1625" s="580" t="str">
        <f>PO!A292</f>
        <v>14.2.4</v>
      </c>
      <c r="B1625" s="70" t="str">
        <f>VLOOKUP(A1625,PO!$A$8:$K$410,4,FALSE)</f>
        <v>Curva 90 graus, PVC, soldável, DN 32mm, instalado em ramal ou sub-ramal de água - fornecimento e instalação</v>
      </c>
      <c r="C1625" s="51"/>
      <c r="D1625" s="52"/>
      <c r="E1625" s="51"/>
      <c r="F1625" s="53"/>
      <c r="G1625" s="54"/>
      <c r="H1625" s="54"/>
      <c r="I1625" s="54">
        <f>H1628</f>
        <v>2</v>
      </c>
      <c r="J1625" s="420" t="str">
        <f>VLOOKUP(A1625,PO!$A$8:$K$410,5,FALSE)</f>
        <v>und</v>
      </c>
    </row>
    <row r="1626" spans="1:10" x14ac:dyDescent="0.25">
      <c r="B1626" s="201"/>
      <c r="D1626" s="222"/>
      <c r="E1626" s="222"/>
      <c r="F1626" s="222"/>
      <c r="G1626" s="201"/>
      <c r="H1626" s="222"/>
      <c r="I1626" s="223"/>
    </row>
    <row r="1627" spans="1:10" x14ac:dyDescent="0.25">
      <c r="B1627" s="380" t="s">
        <v>6644</v>
      </c>
      <c r="D1627" s="257" t="s">
        <v>6744</v>
      </c>
      <c r="E1627" s="222"/>
      <c r="F1627" s="222"/>
      <c r="G1627" s="201"/>
      <c r="H1627" s="337" t="s">
        <v>19</v>
      </c>
      <c r="I1627" s="337" t="s">
        <v>20</v>
      </c>
    </row>
    <row r="1628" spans="1:10" x14ac:dyDescent="0.25">
      <c r="B1628" s="201" t="s">
        <v>6970</v>
      </c>
      <c r="D1628" s="222">
        <v>2</v>
      </c>
      <c r="E1628" s="222"/>
      <c r="F1628" s="222"/>
      <c r="G1628" s="201" t="s">
        <v>21</v>
      </c>
      <c r="H1628" s="222">
        <f>D1628</f>
        <v>2</v>
      </c>
      <c r="I1628" s="223" t="str">
        <f>$J$1625</f>
        <v>und</v>
      </c>
    </row>
    <row r="1629" spans="1:10" ht="15.75" thickBot="1" x14ac:dyDescent="0.3"/>
    <row r="1630" spans="1:10" s="39" customFormat="1" ht="15.75" thickBot="1" x14ac:dyDescent="0.3">
      <c r="A1630" s="580" t="str">
        <f>PO!A293</f>
        <v>14.2.5</v>
      </c>
      <c r="B1630" s="70" t="str">
        <f>VLOOKUP(A1630,PO!$A$8:$K$410,4,FALSE)</f>
        <v>Curva 45 graus, PVC, soldável, DN 25mm, instalado em ramal ou sub-ramal de água </v>
      </c>
      <c r="C1630" s="51"/>
      <c r="D1630" s="52"/>
      <c r="E1630" s="51"/>
      <c r="F1630" s="53"/>
      <c r="G1630" s="54"/>
      <c r="H1630" s="54"/>
      <c r="I1630" s="54">
        <f>H1633</f>
        <v>13</v>
      </c>
      <c r="J1630" s="420" t="str">
        <f>VLOOKUP(A1630,PO!$A$8:$K$410,5,FALSE)</f>
        <v>und</v>
      </c>
    </row>
    <row r="1631" spans="1:10" x14ac:dyDescent="0.25">
      <c r="B1631" s="201"/>
      <c r="D1631" s="222"/>
      <c r="E1631" s="222"/>
      <c r="F1631" s="222"/>
      <c r="G1631" s="201"/>
      <c r="H1631" s="222"/>
      <c r="I1631" s="223"/>
    </row>
    <row r="1632" spans="1:10" x14ac:dyDescent="0.25">
      <c r="B1632" s="380" t="s">
        <v>6644</v>
      </c>
      <c r="D1632" s="257" t="s">
        <v>6744</v>
      </c>
      <c r="E1632" s="222"/>
      <c r="F1632" s="222"/>
      <c r="G1632" s="201"/>
      <c r="H1632" s="337" t="s">
        <v>19</v>
      </c>
      <c r="I1632" s="337" t="s">
        <v>20</v>
      </c>
    </row>
    <row r="1633" spans="1:10" x14ac:dyDescent="0.25">
      <c r="B1633" s="201" t="s">
        <v>6970</v>
      </c>
      <c r="D1633" s="222">
        <v>13</v>
      </c>
      <c r="E1633" s="222"/>
      <c r="F1633" s="222"/>
      <c r="G1633" s="201" t="s">
        <v>21</v>
      </c>
      <c r="H1633" s="222">
        <f>D1633</f>
        <v>13</v>
      </c>
      <c r="I1633" s="223" t="str">
        <f>$J$1630</f>
        <v>und</v>
      </c>
    </row>
    <row r="1634" spans="1:10" ht="15.75" thickBot="1" x14ac:dyDescent="0.3"/>
    <row r="1635" spans="1:10" s="39" customFormat="1" ht="15.75" thickBot="1" x14ac:dyDescent="0.3">
      <c r="A1635" s="580" t="str">
        <f>PO!A294</f>
        <v>14.2.6</v>
      </c>
      <c r="B1635" s="70" t="str">
        <f>VLOOKUP(A1635,PO!$A$8:$K$410,4,FALSE)</f>
        <v>Joelho 90 graus, PVC, soldável, DN 25mm, instalado em dreno de ar-condicionado - fornecimento e instalação. </v>
      </c>
      <c r="C1635" s="51"/>
      <c r="D1635" s="52"/>
      <c r="E1635" s="51"/>
      <c r="F1635" s="53"/>
      <c r="G1635" s="54"/>
      <c r="H1635" s="54"/>
      <c r="I1635" s="54">
        <f>H1638</f>
        <v>12</v>
      </c>
      <c r="J1635" s="420" t="str">
        <f>VLOOKUP(A1635,PO!$A$8:$K$410,5,FALSE)</f>
        <v>und</v>
      </c>
    </row>
    <row r="1636" spans="1:10" x14ac:dyDescent="0.25">
      <c r="B1636" s="201"/>
      <c r="D1636" s="222"/>
      <c r="E1636" s="222"/>
      <c r="F1636" s="222"/>
      <c r="G1636" s="201"/>
      <c r="H1636" s="222"/>
      <c r="I1636" s="223"/>
    </row>
    <row r="1637" spans="1:10" x14ac:dyDescent="0.25">
      <c r="B1637" s="380" t="s">
        <v>6644</v>
      </c>
      <c r="D1637" s="257" t="s">
        <v>6744</v>
      </c>
      <c r="E1637" s="222"/>
      <c r="F1637" s="222"/>
      <c r="G1637" s="201"/>
      <c r="H1637" s="337" t="s">
        <v>19</v>
      </c>
      <c r="I1637" s="337" t="s">
        <v>20</v>
      </c>
    </row>
    <row r="1638" spans="1:10" x14ac:dyDescent="0.25">
      <c r="B1638" s="201" t="s">
        <v>6970</v>
      </c>
      <c r="D1638" s="222">
        <v>12</v>
      </c>
      <c r="E1638" s="222"/>
      <c r="F1638" s="222"/>
      <c r="G1638" s="201" t="s">
        <v>21</v>
      </c>
      <c r="H1638" s="222">
        <f>D1638</f>
        <v>12</v>
      </c>
      <c r="I1638" s="223" t="str">
        <f>$J$1635</f>
        <v>und</v>
      </c>
    </row>
    <row r="1639" spans="1:10" ht="15.75" thickBot="1" x14ac:dyDescent="0.3"/>
    <row r="1640" spans="1:10" s="39" customFormat="1" ht="15.75" thickBot="1" x14ac:dyDescent="0.3">
      <c r="A1640" s="580" t="str">
        <f>PO!A295</f>
        <v>14.2.7</v>
      </c>
      <c r="B1640" s="70" t="str">
        <f>VLOOKUP(A1640,PO!$A$8:$K$410,4,FALSE)</f>
        <v>Joelho 90° de redução soldável PVC Ø 32 x 25 mm</v>
      </c>
      <c r="C1640" s="51"/>
      <c r="D1640" s="52"/>
      <c r="E1640" s="51"/>
      <c r="F1640" s="53"/>
      <c r="G1640" s="54"/>
      <c r="H1640" s="54"/>
      <c r="I1640" s="54">
        <f>H1643</f>
        <v>3</v>
      </c>
      <c r="J1640" s="420" t="str">
        <f>VLOOKUP(A1640,PO!$A$8:$K$410,5,FALSE)</f>
        <v>und</v>
      </c>
    </row>
    <row r="1641" spans="1:10" x14ac:dyDescent="0.25">
      <c r="B1641" s="201"/>
      <c r="D1641" s="222"/>
      <c r="E1641" s="222"/>
      <c r="F1641" s="222"/>
      <c r="G1641" s="201"/>
      <c r="H1641" s="222"/>
      <c r="I1641" s="223"/>
    </row>
    <row r="1642" spans="1:10" x14ac:dyDescent="0.25">
      <c r="B1642" s="382" t="s">
        <v>6644</v>
      </c>
      <c r="D1642" s="257" t="s">
        <v>6744</v>
      </c>
      <c r="E1642" s="222"/>
      <c r="F1642" s="222"/>
      <c r="G1642" s="201"/>
      <c r="H1642" s="337" t="s">
        <v>19</v>
      </c>
      <c r="I1642" s="337" t="s">
        <v>20</v>
      </c>
    </row>
    <row r="1643" spans="1:10" x14ac:dyDescent="0.25">
      <c r="B1643" s="201" t="s">
        <v>6970</v>
      </c>
      <c r="D1643" s="222">
        <v>3</v>
      </c>
      <c r="E1643" s="222"/>
      <c r="F1643" s="222"/>
      <c r="G1643" s="201" t="s">
        <v>21</v>
      </c>
      <c r="H1643" s="222">
        <f>D1643</f>
        <v>3</v>
      </c>
      <c r="I1643" s="223" t="str">
        <f>$J$1635</f>
        <v>und</v>
      </c>
    </row>
    <row r="1644" spans="1:10" ht="15.75" thickBot="1" x14ac:dyDescent="0.3"/>
    <row r="1645" spans="1:10" s="39" customFormat="1" ht="15.75" thickBot="1" x14ac:dyDescent="0.3">
      <c r="A1645" s="580" t="str">
        <f>PO!A296</f>
        <v>14.2.8</v>
      </c>
      <c r="B1645" s="70" t="str">
        <f>VLOOKUP(A1645,PO!$A$8:$K$410,4,FALSE)</f>
        <v>Tê de redução, PVC, soldável, DN 32mm x 25mm, instalado em prumada de água - fornecimento e instalação.</v>
      </c>
      <c r="C1645" s="51"/>
      <c r="D1645" s="52"/>
      <c r="E1645" s="51"/>
      <c r="F1645" s="53"/>
      <c r="G1645" s="54"/>
      <c r="H1645" s="54"/>
      <c r="I1645" s="54">
        <f>H1648</f>
        <v>3</v>
      </c>
      <c r="J1645" s="420" t="str">
        <f>VLOOKUP(A1645,PO!$A$8:$K$410,5,FALSE)</f>
        <v>und</v>
      </c>
    </row>
    <row r="1646" spans="1:10" x14ac:dyDescent="0.25">
      <c r="B1646" s="201"/>
      <c r="D1646" s="222"/>
      <c r="E1646" s="222"/>
      <c r="F1646" s="222"/>
      <c r="G1646" s="201"/>
      <c r="H1646" s="222"/>
      <c r="I1646" s="223"/>
    </row>
    <row r="1647" spans="1:10" x14ac:dyDescent="0.25">
      <c r="B1647" s="382" t="s">
        <v>6644</v>
      </c>
      <c r="D1647" s="257" t="s">
        <v>6744</v>
      </c>
      <c r="E1647" s="222"/>
      <c r="F1647" s="222"/>
      <c r="G1647" s="201"/>
      <c r="H1647" s="337" t="s">
        <v>19</v>
      </c>
      <c r="I1647" s="337" t="s">
        <v>20</v>
      </c>
    </row>
    <row r="1648" spans="1:10" x14ac:dyDescent="0.25">
      <c r="B1648" s="201" t="s">
        <v>6970</v>
      </c>
      <c r="D1648" s="222">
        <v>3</v>
      </c>
      <c r="E1648" s="222"/>
      <c r="F1648" s="222"/>
      <c r="G1648" s="201" t="s">
        <v>21</v>
      </c>
      <c r="H1648" s="222">
        <f>D1648</f>
        <v>3</v>
      </c>
      <c r="I1648" s="223" t="str">
        <f>$J$1635</f>
        <v>und</v>
      </c>
    </row>
    <row r="1649" spans="1:10" ht="15.75" thickBot="1" x14ac:dyDescent="0.3"/>
    <row r="1650" spans="1:10" ht="15.75" thickBot="1" x14ac:dyDescent="0.3">
      <c r="A1650" s="40" t="str">
        <f>PO!A298</f>
        <v>14.3</v>
      </c>
      <c r="B1650" s="41" t="str">
        <f>VLOOKUP(A1650,PO!$A$8:$K$410,4,FALSE)</f>
        <v>CAIXAS</v>
      </c>
      <c r="C1650" s="42"/>
      <c r="D1650" s="42"/>
      <c r="E1650" s="42"/>
      <c r="F1650" s="272"/>
      <c r="G1650" s="42"/>
      <c r="H1650" s="42"/>
      <c r="I1650" s="42"/>
      <c r="J1650" s="43"/>
    </row>
    <row r="1651" spans="1:10" ht="15.75" thickBot="1" x14ac:dyDescent="0.3">
      <c r="A1651" s="44"/>
      <c r="B1651" s="45"/>
      <c r="C1651" s="45"/>
      <c r="D1651" s="46"/>
      <c r="E1651" s="45"/>
      <c r="F1651" s="47"/>
      <c r="G1651" s="48"/>
      <c r="H1651" s="48"/>
      <c r="I1651" s="48"/>
      <c r="J1651" s="49"/>
    </row>
    <row r="1652" spans="1:10" s="39" customFormat="1" ht="15.75" thickBot="1" x14ac:dyDescent="0.3">
      <c r="A1652" s="580" t="str">
        <f>PO!A299</f>
        <v>14.3.1</v>
      </c>
      <c r="B1652" s="70" t="str">
        <f>VLOOKUP(A1652,PO!$A$8:$K$410,4,FALSE)</f>
        <v>Caixa de inspeção em concreto pré-moldado dn 60cm com tampa h= 60cm - fornecimento e instalação</v>
      </c>
      <c r="C1652" s="51"/>
      <c r="D1652" s="52"/>
      <c r="E1652" s="51"/>
      <c r="F1652" s="53"/>
      <c r="G1652" s="54"/>
      <c r="H1652" s="54"/>
      <c r="I1652" s="54">
        <f>H1655</f>
        <v>5</v>
      </c>
      <c r="J1652" s="420" t="str">
        <f>VLOOKUP(A1652,PO!$A$8:$K$410,5,FALSE)</f>
        <v>und</v>
      </c>
    </row>
    <row r="1653" spans="1:10" x14ac:dyDescent="0.25">
      <c r="B1653" s="201"/>
      <c r="D1653" s="222"/>
      <c r="E1653" s="222"/>
      <c r="F1653" s="222"/>
      <c r="G1653" s="201"/>
      <c r="H1653" s="222"/>
      <c r="I1653" s="223"/>
    </row>
    <row r="1654" spans="1:10" x14ac:dyDescent="0.25">
      <c r="B1654" s="293" t="s">
        <v>6644</v>
      </c>
      <c r="D1654" s="257" t="s">
        <v>6744</v>
      </c>
      <c r="E1654" s="222"/>
      <c r="F1654" s="222"/>
      <c r="G1654" s="201"/>
      <c r="H1654" s="234" t="s">
        <v>19</v>
      </c>
      <c r="I1654" s="234" t="s">
        <v>20</v>
      </c>
    </row>
    <row r="1655" spans="1:10" x14ac:dyDescent="0.25">
      <c r="B1655" s="201" t="s">
        <v>6713</v>
      </c>
      <c r="D1655" s="222">
        <v>5</v>
      </c>
      <c r="E1655" s="222"/>
      <c r="F1655" s="222"/>
      <c r="G1655" s="201" t="s">
        <v>21</v>
      </c>
      <c r="H1655" s="222">
        <f>D1655</f>
        <v>5</v>
      </c>
      <c r="I1655" s="223" t="str">
        <f>$J$1652</f>
        <v>und</v>
      </c>
    </row>
    <row r="1656" spans="1:10" ht="15.75" thickBot="1" x14ac:dyDescent="0.3"/>
    <row r="1657" spans="1:10" ht="15.75" thickBot="1" x14ac:dyDescent="0.3">
      <c r="A1657" s="40" t="str">
        <f>PO!A301</f>
        <v>14.4</v>
      </c>
      <c r="B1657" s="41" t="str">
        <f>VLOOKUP(A1657,PO!$A$8:$K$410,4,FALSE)</f>
        <v>RASGO E CHUMBAMENTO EM ALVENARIA</v>
      </c>
      <c r="C1657" s="42"/>
      <c r="D1657" s="42"/>
      <c r="E1657" s="42"/>
      <c r="F1657" s="272"/>
      <c r="G1657" s="42"/>
      <c r="H1657" s="42"/>
      <c r="I1657" s="42"/>
      <c r="J1657" s="43"/>
    </row>
    <row r="1658" spans="1:10" ht="15.75" thickBot="1" x14ac:dyDescent="0.3">
      <c r="A1658" s="44"/>
      <c r="B1658" s="45"/>
      <c r="C1658" s="45"/>
      <c r="D1658" s="46"/>
      <c r="E1658" s="45"/>
      <c r="F1658" s="47"/>
      <c r="G1658" s="48"/>
      <c r="H1658" s="48"/>
      <c r="I1658" s="48"/>
      <c r="J1658" s="49"/>
    </row>
    <row r="1659" spans="1:10" s="39" customFormat="1" ht="15.75" thickBot="1" x14ac:dyDescent="0.3">
      <c r="A1659" s="580" t="str">
        <f>PO!A302</f>
        <v>14.4.1</v>
      </c>
      <c r="B1659" s="70" t="str">
        <f>VLOOKUP(A1659,PO!$A$8:$K$410,4,FALSE)</f>
        <v>Rasgo em alvenaria para dreno de ar-condicionado com diâmetros menores ou iguais a 40 mm</v>
      </c>
      <c r="C1659" s="51"/>
      <c r="D1659" s="52"/>
      <c r="E1659" s="51"/>
      <c r="F1659" s="53"/>
      <c r="G1659" s="54"/>
      <c r="H1659" s="54"/>
      <c r="I1659" s="54">
        <f>SUM(H1662:H1663)</f>
        <v>35</v>
      </c>
      <c r="J1659" s="420" t="str">
        <f>VLOOKUP(A1659,PO!$A$8:$K$410,5,FALSE)</f>
        <v>m</v>
      </c>
    </row>
    <row r="1660" spans="1:10" x14ac:dyDescent="0.25">
      <c r="B1660" s="201"/>
      <c r="D1660" s="222"/>
      <c r="E1660" s="222"/>
      <c r="F1660" s="222"/>
      <c r="G1660" s="201"/>
      <c r="H1660" s="222"/>
      <c r="I1660" s="223"/>
    </row>
    <row r="1661" spans="1:10" x14ac:dyDescent="0.25">
      <c r="B1661" s="489" t="s">
        <v>6644</v>
      </c>
      <c r="D1661" s="257" t="s">
        <v>6606</v>
      </c>
      <c r="E1661" s="222"/>
      <c r="F1661" s="222"/>
      <c r="G1661" s="201"/>
      <c r="H1661" s="337" t="s">
        <v>19</v>
      </c>
      <c r="I1661" s="337" t="s">
        <v>20</v>
      </c>
    </row>
    <row r="1662" spans="1:10" x14ac:dyDescent="0.25">
      <c r="B1662" s="201" t="s">
        <v>6970</v>
      </c>
      <c r="D1662" s="222">
        <v>35</v>
      </c>
      <c r="E1662" s="222"/>
      <c r="F1662" s="222"/>
      <c r="G1662" s="201" t="s">
        <v>21</v>
      </c>
      <c r="H1662" s="222">
        <f>D1662</f>
        <v>35</v>
      </c>
      <c r="I1662" s="223" t="str">
        <f>$J$1912</f>
        <v>und</v>
      </c>
    </row>
    <row r="1663" spans="1:10" ht="15.75" thickBot="1" x14ac:dyDescent="0.3"/>
    <row r="1664" spans="1:10" s="39" customFormat="1" ht="15.75" thickBot="1" x14ac:dyDescent="0.3">
      <c r="A1664" s="580" t="str">
        <f>PO!A303</f>
        <v>14.4.2</v>
      </c>
      <c r="B1664" s="70" t="str">
        <f>VLOOKUP(A1664,PO!$A$8:$K$410,4,FALSE)</f>
        <v>Enchimento de rasgo em alvenaria com argamassa mista traço 1:4, para tubulação de 1/2" a 25 mm</v>
      </c>
      <c r="C1664" s="51"/>
      <c r="D1664" s="52"/>
      <c r="E1664" s="51"/>
      <c r="F1664" s="53"/>
      <c r="G1664" s="54"/>
      <c r="H1664" s="54"/>
      <c r="I1664" s="54">
        <f>SUM(H1667:H1668)</f>
        <v>35</v>
      </c>
      <c r="J1664" s="420" t="str">
        <f>VLOOKUP(A1664,PO!$A$8:$K$410,5,FALSE)</f>
        <v>m</v>
      </c>
    </row>
    <row r="1665" spans="1:10" x14ac:dyDescent="0.25">
      <c r="B1665" s="201"/>
      <c r="D1665" s="222"/>
      <c r="E1665" s="222"/>
      <c r="F1665" s="222"/>
      <c r="G1665" s="201"/>
      <c r="H1665" s="222"/>
      <c r="I1665" s="223"/>
    </row>
    <row r="1666" spans="1:10" x14ac:dyDescent="0.25">
      <c r="B1666" s="489" t="s">
        <v>6644</v>
      </c>
      <c r="D1666" s="257" t="s">
        <v>6606</v>
      </c>
      <c r="E1666" s="222"/>
      <c r="F1666" s="222"/>
      <c r="G1666" s="201"/>
      <c r="H1666" s="337" t="s">
        <v>19</v>
      </c>
      <c r="I1666" s="337" t="s">
        <v>20</v>
      </c>
    </row>
    <row r="1667" spans="1:10" x14ac:dyDescent="0.25">
      <c r="B1667" s="201" t="s">
        <v>6970</v>
      </c>
      <c r="D1667" s="222">
        <v>35</v>
      </c>
      <c r="E1667" s="222"/>
      <c r="F1667" s="222"/>
      <c r="G1667" s="201" t="s">
        <v>21</v>
      </c>
      <c r="H1667" s="222">
        <f>D1667</f>
        <v>35</v>
      </c>
      <c r="I1667" s="223" t="str">
        <f>$J$1912</f>
        <v>und</v>
      </c>
    </row>
    <row r="1668" spans="1:10" ht="15.75" thickBot="1" x14ac:dyDescent="0.3"/>
    <row r="1669" spans="1:10" ht="15.75" thickBot="1" x14ac:dyDescent="0.3">
      <c r="A1669" s="35" t="str">
        <f>PO!A305</f>
        <v>15.0</v>
      </c>
      <c r="B1669" s="36" t="str">
        <f>VLOOKUP(A1669,PO!$A$8:$K$410,4,FALSE)</f>
        <v>INSTALAÇÕES ELÉTRICAS</v>
      </c>
      <c r="C1669" s="37"/>
      <c r="D1669" s="36"/>
      <c r="E1669" s="37"/>
      <c r="F1669" s="271"/>
      <c r="G1669" s="37"/>
      <c r="H1669" s="37"/>
      <c r="I1669" s="37"/>
      <c r="J1669" s="38"/>
    </row>
    <row r="1670" spans="1:10" ht="15.75" thickBot="1" x14ac:dyDescent="0.3"/>
    <row r="1671" spans="1:10" ht="15.75" thickBot="1" x14ac:dyDescent="0.3">
      <c r="A1671" s="40" t="str">
        <f>PO!A306</f>
        <v>15.1</v>
      </c>
      <c r="B1671" s="41" t="str">
        <f>VLOOKUP(A1671,PO!$A$8:$K$410,4,FALSE)</f>
        <v>ELETRODUTOS E ELETROCALHAS</v>
      </c>
      <c r="C1671" s="42"/>
      <c r="D1671" s="42"/>
      <c r="E1671" s="42"/>
      <c r="F1671" s="272"/>
      <c r="G1671" s="42"/>
      <c r="H1671" s="42"/>
      <c r="I1671" s="42"/>
      <c r="J1671" s="43"/>
    </row>
    <row r="1672" spans="1:10" ht="15.75" thickBot="1" x14ac:dyDescent="0.3">
      <c r="A1672" s="44"/>
      <c r="B1672" s="45"/>
      <c r="C1672" s="45"/>
      <c r="D1672" s="46"/>
      <c r="E1672" s="45"/>
      <c r="F1672" s="47"/>
      <c r="G1672" s="48"/>
      <c r="H1672" s="48"/>
      <c r="I1672" s="48"/>
      <c r="J1672" s="49"/>
    </row>
    <row r="1673" spans="1:10" s="39" customFormat="1" ht="15.75" thickBot="1" x14ac:dyDescent="0.3">
      <c r="A1673" s="580" t="str">
        <f>PO!A307</f>
        <v>15.1.1</v>
      </c>
      <c r="B1673" s="70" t="str">
        <f>VLOOKUP(A1673,PO!$A$8:$K$410,4,FALSE)</f>
        <v>Eletroduto de PVC rígido roscável, com conexões Ø 25 mm (3/4") - fornecimento e instalação</v>
      </c>
      <c r="C1673" s="51"/>
      <c r="D1673" s="52"/>
      <c r="E1673" s="51"/>
      <c r="F1673" s="53"/>
      <c r="G1673" s="54"/>
      <c r="H1673" s="54"/>
      <c r="I1673" s="54">
        <f>SUM(H1676:H1676)</f>
        <v>480</v>
      </c>
      <c r="J1673" s="420" t="str">
        <f>VLOOKUP(A1673,PO!$A$8:$K$410,5,FALSE)</f>
        <v>m</v>
      </c>
    </row>
    <row r="1674" spans="1:10" x14ac:dyDescent="0.25">
      <c r="B1674" s="201"/>
      <c r="D1674" s="222"/>
      <c r="E1674" s="222"/>
      <c r="F1674" s="222"/>
      <c r="G1674" s="201"/>
      <c r="H1674" s="222"/>
      <c r="I1674" s="223"/>
    </row>
    <row r="1675" spans="1:10" x14ac:dyDescent="0.25">
      <c r="B1675" s="382" t="s">
        <v>6644</v>
      </c>
      <c r="D1675" s="257" t="s">
        <v>6606</v>
      </c>
      <c r="E1675" s="222"/>
      <c r="F1675" s="222"/>
      <c r="G1675" s="201"/>
      <c r="H1675" s="337" t="s">
        <v>19</v>
      </c>
      <c r="I1675" s="337" t="s">
        <v>20</v>
      </c>
    </row>
    <row r="1676" spans="1:10" x14ac:dyDescent="0.25">
      <c r="B1676" s="201" t="s">
        <v>7045</v>
      </c>
      <c r="D1676" s="222">
        <v>480</v>
      </c>
      <c r="E1676" s="222"/>
      <c r="F1676" s="222"/>
      <c r="G1676" s="201" t="s">
        <v>21</v>
      </c>
      <c r="H1676" s="222">
        <f>D1676</f>
        <v>480</v>
      </c>
      <c r="I1676" s="223" t="str">
        <f>$J$1673</f>
        <v>m</v>
      </c>
    </row>
    <row r="1677" spans="1:10" ht="15.75" thickBot="1" x14ac:dyDescent="0.3"/>
    <row r="1678" spans="1:10" s="39" customFormat="1" ht="15.75" thickBot="1" x14ac:dyDescent="0.3">
      <c r="A1678" s="580" t="str">
        <f>PO!A308</f>
        <v>15.1.2</v>
      </c>
      <c r="B1678" s="70" t="str">
        <f>VLOOKUP(A1678,PO!$A$8:$K$410,4,FALSE)</f>
        <v>Eletroduto rígido roscável, PVC, DN 32 mm (1"), para circuitos terminais, instalado em laje - fornecimento e instalação. </v>
      </c>
      <c r="C1678" s="51"/>
      <c r="D1678" s="52"/>
      <c r="E1678" s="51"/>
      <c r="F1678" s="53"/>
      <c r="G1678" s="54"/>
      <c r="H1678" s="54"/>
      <c r="I1678" s="54">
        <f>H1681</f>
        <v>51</v>
      </c>
      <c r="J1678" s="420" t="str">
        <f>VLOOKUP(A1678,PO!$A$8:$K$410,5,FALSE)</f>
        <v>m</v>
      </c>
    </row>
    <row r="1679" spans="1:10" x14ac:dyDescent="0.25">
      <c r="B1679" s="201"/>
      <c r="D1679" s="222"/>
      <c r="E1679" s="222"/>
      <c r="F1679" s="222"/>
      <c r="G1679" s="201"/>
      <c r="H1679" s="222"/>
      <c r="I1679" s="223"/>
    </row>
    <row r="1680" spans="1:10" x14ac:dyDescent="0.25">
      <c r="B1680" s="382" t="s">
        <v>6644</v>
      </c>
      <c r="D1680" s="257" t="s">
        <v>6606</v>
      </c>
      <c r="E1680" s="222"/>
      <c r="F1680" s="222"/>
      <c r="G1680" s="201"/>
      <c r="H1680" s="337" t="s">
        <v>19</v>
      </c>
      <c r="I1680" s="337" t="s">
        <v>20</v>
      </c>
    </row>
    <row r="1681" spans="1:10" x14ac:dyDescent="0.25">
      <c r="B1681" s="201" t="s">
        <v>7045</v>
      </c>
      <c r="D1681" s="222">
        <v>51</v>
      </c>
      <c r="E1681" s="222"/>
      <c r="F1681" s="222"/>
      <c r="G1681" s="201" t="s">
        <v>21</v>
      </c>
      <c r="H1681" s="222">
        <f>D1681</f>
        <v>51</v>
      </c>
      <c r="I1681" s="223" t="str">
        <f>$J$1678</f>
        <v>m</v>
      </c>
    </row>
    <row r="1682" spans="1:10" ht="15.75" thickBot="1" x14ac:dyDescent="0.3"/>
    <row r="1683" spans="1:10" s="39" customFormat="1" ht="15.75" thickBot="1" x14ac:dyDescent="0.3">
      <c r="A1683" s="580" t="str">
        <f>PO!A309</f>
        <v>15.1.3</v>
      </c>
      <c r="B1683" s="70" t="str">
        <f>VLOOKUP(A1683,PO!$A$8:$K$410,4,FALSE)</f>
        <v xml:space="preserve">Eletroduto rígido roscável, PVC, DN 60 mm (2") - fornecimento e instalação. </v>
      </c>
      <c r="C1683" s="51"/>
      <c r="D1683" s="52"/>
      <c r="E1683" s="51"/>
      <c r="F1683" s="53"/>
      <c r="G1683" s="54"/>
      <c r="H1683" s="54"/>
      <c r="I1683" s="54">
        <f>H1686</f>
        <v>6</v>
      </c>
      <c r="J1683" s="420" t="str">
        <f>VLOOKUP(A1683,PO!$A$8:$K$410,5,FALSE)</f>
        <v>m</v>
      </c>
    </row>
    <row r="1684" spans="1:10" x14ac:dyDescent="0.25">
      <c r="B1684" s="201"/>
      <c r="D1684" s="222"/>
      <c r="E1684" s="222"/>
      <c r="F1684" s="222"/>
      <c r="G1684" s="201"/>
      <c r="H1684" s="222"/>
      <c r="I1684" s="223"/>
    </row>
    <row r="1685" spans="1:10" x14ac:dyDescent="0.25">
      <c r="B1685" s="382" t="s">
        <v>6644</v>
      </c>
      <c r="D1685" s="257" t="s">
        <v>6606</v>
      </c>
      <c r="E1685" s="222"/>
      <c r="F1685" s="222"/>
      <c r="G1685" s="201"/>
      <c r="H1685" s="337" t="s">
        <v>19</v>
      </c>
      <c r="I1685" s="337" t="s">
        <v>20</v>
      </c>
    </row>
    <row r="1686" spans="1:10" x14ac:dyDescent="0.25">
      <c r="B1686" s="201" t="s">
        <v>7045</v>
      </c>
      <c r="D1686" s="222">
        <v>6</v>
      </c>
      <c r="E1686" s="222"/>
      <c r="F1686" s="222"/>
      <c r="G1686" s="201" t="s">
        <v>21</v>
      </c>
      <c r="H1686" s="222">
        <f>D1686</f>
        <v>6</v>
      </c>
      <c r="I1686" s="223" t="str">
        <f>$J$1683</f>
        <v>m</v>
      </c>
    </row>
    <row r="1687" spans="1:10" ht="15.75" thickBot="1" x14ac:dyDescent="0.3"/>
    <row r="1688" spans="1:10" s="39" customFormat="1" ht="15.75" thickBot="1" x14ac:dyDescent="0.3">
      <c r="A1688" s="580" t="str">
        <f>PO!A310</f>
        <v>15.1.4</v>
      </c>
      <c r="B1688" s="70" t="str">
        <f>VLOOKUP(A1688,PO!$A$8:$K$410,4,FALSE)</f>
        <v xml:space="preserve">Eletroduto rígido roscável, pvc, dn 85 mm (3") - fornecimento e instalação. </v>
      </c>
      <c r="C1688" s="51"/>
      <c r="D1688" s="52"/>
      <c r="E1688" s="51"/>
      <c r="F1688" s="53"/>
      <c r="G1688" s="54"/>
      <c r="H1688" s="54"/>
      <c r="I1688" s="54">
        <f>H1691</f>
        <v>30</v>
      </c>
      <c r="J1688" s="420" t="str">
        <f>VLOOKUP(A1688,PO!$A$8:$K$410,5,FALSE)</f>
        <v>m</v>
      </c>
    </row>
    <row r="1689" spans="1:10" x14ac:dyDescent="0.25">
      <c r="B1689" s="201"/>
      <c r="D1689" s="222"/>
      <c r="E1689" s="222"/>
      <c r="F1689" s="222"/>
      <c r="G1689" s="201"/>
      <c r="H1689" s="222"/>
      <c r="I1689" s="223"/>
    </row>
    <row r="1690" spans="1:10" x14ac:dyDescent="0.25">
      <c r="B1690" s="382" t="s">
        <v>6644</v>
      </c>
      <c r="D1690" s="257" t="s">
        <v>6606</v>
      </c>
      <c r="E1690" s="222"/>
      <c r="F1690" s="222"/>
      <c r="G1690" s="201"/>
      <c r="H1690" s="337" t="s">
        <v>19</v>
      </c>
      <c r="I1690" s="337" t="s">
        <v>20</v>
      </c>
    </row>
    <row r="1691" spans="1:10" x14ac:dyDescent="0.25">
      <c r="B1691" s="201" t="s">
        <v>7045</v>
      </c>
      <c r="D1691" s="222">
        <v>30</v>
      </c>
      <c r="E1691" s="222"/>
      <c r="F1691" s="222"/>
      <c r="G1691" s="201" t="s">
        <v>21</v>
      </c>
      <c r="H1691" s="222">
        <f>D1691</f>
        <v>30</v>
      </c>
      <c r="I1691" s="223" t="str">
        <f>$J$1688</f>
        <v>m</v>
      </c>
    </row>
    <row r="1692" spans="1:10" ht="15.75" thickBot="1" x14ac:dyDescent="0.3"/>
    <row r="1693" spans="1:10" s="39" customFormat="1" ht="15.75" thickBot="1" x14ac:dyDescent="0.3">
      <c r="A1693" s="580" t="str">
        <f>PO!A311</f>
        <v>15.1.5</v>
      </c>
      <c r="B1693" s="70" t="str">
        <f>VLOOKUP(A1693,PO!$A$8:$K$410,4,FALSE)</f>
        <v>Eletrocalha lisa em chapa de aço galvanizado, tipo "U", com tampa largura 100 mm x altura 100 mm, inclusive conexões - fornecimento e instalação</v>
      </c>
      <c r="C1693" s="51"/>
      <c r="D1693" s="52"/>
      <c r="E1693" s="51"/>
      <c r="F1693" s="53"/>
      <c r="G1693" s="54"/>
      <c r="H1693" s="54"/>
      <c r="I1693" s="54">
        <f>SUM(H1696:H1696)</f>
        <v>36</v>
      </c>
      <c r="J1693" s="420" t="str">
        <f>VLOOKUP(A1693,PO!$A$8:$K$410,5,FALSE)</f>
        <v>m</v>
      </c>
    </row>
    <row r="1694" spans="1:10" x14ac:dyDescent="0.25">
      <c r="B1694" s="201"/>
      <c r="D1694" s="222"/>
      <c r="E1694" s="222"/>
      <c r="F1694" s="222"/>
      <c r="G1694" s="201"/>
      <c r="H1694" s="222"/>
      <c r="I1694" s="223"/>
    </row>
    <row r="1695" spans="1:10" x14ac:dyDescent="0.25">
      <c r="B1695" s="382" t="s">
        <v>6644</v>
      </c>
      <c r="D1695" s="257" t="s">
        <v>6606</v>
      </c>
      <c r="E1695" s="222"/>
      <c r="F1695" s="222"/>
      <c r="G1695" s="201"/>
      <c r="H1695" s="337" t="s">
        <v>19</v>
      </c>
      <c r="I1695" s="337" t="s">
        <v>20</v>
      </c>
    </row>
    <row r="1696" spans="1:10" x14ac:dyDescent="0.25">
      <c r="B1696" s="201" t="s">
        <v>7045</v>
      </c>
      <c r="D1696" s="222">
        <v>36</v>
      </c>
      <c r="E1696" s="222"/>
      <c r="F1696" s="222"/>
      <c r="G1696" s="201" t="s">
        <v>21</v>
      </c>
      <c r="H1696" s="222">
        <f>D1696</f>
        <v>36</v>
      </c>
      <c r="I1696" s="223" t="str">
        <f>$J$1693</f>
        <v>m</v>
      </c>
    </row>
    <row r="1697" spans="1:10" ht="15.75" thickBot="1" x14ac:dyDescent="0.3"/>
    <row r="1698" spans="1:10" ht="15.75" thickBot="1" x14ac:dyDescent="0.3">
      <c r="A1698" s="40" t="str">
        <f>PO!A313</f>
        <v>15.2</v>
      </c>
      <c r="B1698" s="41" t="str">
        <f>VLOOKUP(A1698,PO!$A$8:$K$410,4,FALSE)</f>
        <v>FIOS E CABOS</v>
      </c>
      <c r="C1698" s="42"/>
      <c r="D1698" s="42"/>
      <c r="E1698" s="42"/>
      <c r="F1698" s="272"/>
      <c r="G1698" s="42"/>
      <c r="H1698" s="42"/>
      <c r="I1698" s="42"/>
      <c r="J1698" s="43"/>
    </row>
    <row r="1699" spans="1:10" ht="15.75" thickBot="1" x14ac:dyDescent="0.3">
      <c r="A1699" s="44"/>
      <c r="B1699" s="45"/>
      <c r="C1699" s="45"/>
      <c r="D1699" s="46"/>
      <c r="E1699" s="45"/>
      <c r="F1699" s="47"/>
      <c r="G1699" s="48"/>
      <c r="H1699" s="48"/>
      <c r="I1699" s="48"/>
      <c r="J1699" s="49"/>
    </row>
    <row r="1700" spans="1:10" s="39" customFormat="1" ht="15.75" thickBot="1" x14ac:dyDescent="0.3">
      <c r="A1700" s="580" t="str">
        <f>PO!A314</f>
        <v>15.2.1</v>
      </c>
      <c r="B1700" s="70" t="str">
        <f>VLOOKUP(A1700,PO!$A$8:$K$410,4,FALSE)</f>
        <v>Cabo de cobre flexível isolado, 2,5mm² anti-chama - 450/750V - fornecimento e instalação</v>
      </c>
      <c r="C1700" s="51"/>
      <c r="D1700" s="52"/>
      <c r="E1700" s="51"/>
      <c r="F1700" s="53"/>
      <c r="G1700" s="54"/>
      <c r="H1700" s="54"/>
      <c r="I1700" s="54">
        <f>H1703</f>
        <v>840</v>
      </c>
      <c r="J1700" s="420" t="str">
        <f>VLOOKUP(A1700,PO!$A$8:$K$410,5,FALSE)</f>
        <v>m</v>
      </c>
    </row>
    <row r="1701" spans="1:10" x14ac:dyDescent="0.25">
      <c r="B1701" s="201"/>
      <c r="D1701" s="222"/>
      <c r="E1701" s="222"/>
      <c r="F1701" s="222"/>
      <c r="G1701" s="201"/>
      <c r="H1701" s="222"/>
      <c r="I1701" s="223"/>
    </row>
    <row r="1702" spans="1:10" x14ac:dyDescent="0.25">
      <c r="B1702" s="382" t="s">
        <v>6644</v>
      </c>
      <c r="D1702" s="257" t="s">
        <v>6606</v>
      </c>
      <c r="E1702" s="222"/>
      <c r="F1702" s="222"/>
      <c r="G1702" s="201"/>
      <c r="H1702" s="337" t="s">
        <v>19</v>
      </c>
      <c r="I1702" s="337" t="s">
        <v>20</v>
      </c>
    </row>
    <row r="1703" spans="1:10" x14ac:dyDescent="0.25">
      <c r="B1703" s="201" t="s">
        <v>7045</v>
      </c>
      <c r="D1703" s="222">
        <v>840</v>
      </c>
      <c r="E1703" s="222"/>
      <c r="F1703" s="222"/>
      <c r="G1703" s="201" t="s">
        <v>21</v>
      </c>
      <c r="H1703" s="222">
        <f>D1703</f>
        <v>840</v>
      </c>
      <c r="I1703" s="223" t="str">
        <f>$J$1700</f>
        <v>m</v>
      </c>
    </row>
    <row r="1704" spans="1:10" ht="15.75" thickBot="1" x14ac:dyDescent="0.3">
      <c r="B1704" s="201"/>
      <c r="D1704" s="222"/>
      <c r="E1704" s="222"/>
      <c r="F1704" s="222"/>
      <c r="G1704" s="201"/>
      <c r="H1704" s="222"/>
      <c r="I1704" s="223"/>
    </row>
    <row r="1705" spans="1:10" s="39" customFormat="1" ht="15.75" thickBot="1" x14ac:dyDescent="0.3">
      <c r="A1705" s="580" t="str">
        <f>PO!A315</f>
        <v>15.2.2</v>
      </c>
      <c r="B1705" s="70" t="str">
        <f>VLOOKUP(A1705,PO!$A$8:$K$410,4,FALSE)</f>
        <v>Cabo de cobre flexível isolado, 4,0mm² anti-chama - 450/750V - fornecimento e instalação</v>
      </c>
      <c r="C1705" s="51"/>
      <c r="D1705" s="52"/>
      <c r="E1705" s="51"/>
      <c r="F1705" s="53"/>
      <c r="G1705" s="54"/>
      <c r="H1705" s="54"/>
      <c r="I1705" s="54">
        <f>H1708</f>
        <v>1970</v>
      </c>
      <c r="J1705" s="420" t="str">
        <f>VLOOKUP(A1705,PO!$A$8:$K$410,5,FALSE)</f>
        <v>m</v>
      </c>
    </row>
    <row r="1706" spans="1:10" x14ac:dyDescent="0.25">
      <c r="B1706" s="201"/>
      <c r="D1706" s="222"/>
      <c r="E1706" s="222"/>
      <c r="F1706" s="222"/>
      <c r="G1706" s="201"/>
      <c r="H1706" s="222"/>
      <c r="I1706" s="223"/>
    </row>
    <row r="1707" spans="1:10" x14ac:dyDescent="0.25">
      <c r="B1707" s="382" t="s">
        <v>6644</v>
      </c>
      <c r="D1707" s="257" t="s">
        <v>6606</v>
      </c>
      <c r="E1707" s="222"/>
      <c r="F1707" s="222"/>
      <c r="G1707" s="201"/>
      <c r="H1707" s="337" t="s">
        <v>19</v>
      </c>
      <c r="I1707" s="337" t="s">
        <v>20</v>
      </c>
    </row>
    <row r="1708" spans="1:10" x14ac:dyDescent="0.25">
      <c r="B1708" s="201" t="s">
        <v>7045</v>
      </c>
      <c r="D1708" s="222">
        <v>1970</v>
      </c>
      <c r="E1708" s="222"/>
      <c r="F1708" s="222"/>
      <c r="G1708" s="201" t="s">
        <v>21</v>
      </c>
      <c r="H1708" s="222">
        <f>D1708</f>
        <v>1970</v>
      </c>
      <c r="I1708" s="223" t="str">
        <f>$J$1705</f>
        <v>m</v>
      </c>
    </row>
    <row r="1709" spans="1:10" ht="15.75" thickBot="1" x14ac:dyDescent="0.3">
      <c r="B1709" s="201"/>
      <c r="D1709" s="222"/>
      <c r="E1709" s="222"/>
      <c r="F1709" s="222"/>
      <c r="G1709" s="201"/>
      <c r="H1709" s="222"/>
      <c r="I1709" s="223"/>
    </row>
    <row r="1710" spans="1:10" s="39" customFormat="1" ht="15.75" thickBot="1" x14ac:dyDescent="0.3">
      <c r="A1710" s="580" t="str">
        <f>PO!A316</f>
        <v>15.2.3</v>
      </c>
      <c r="B1710" s="70" t="str">
        <f>VLOOKUP(A1710,PO!$A$8:$K$410,4,FALSE)</f>
        <v>Cabo de cobre flexível isolado, 6,0mm² anti-chama - 450/750V - fornecimento e instalação</v>
      </c>
      <c r="C1710" s="51"/>
      <c r="D1710" s="52"/>
      <c r="E1710" s="51"/>
      <c r="F1710" s="53"/>
      <c r="G1710" s="54"/>
      <c r="H1710" s="54"/>
      <c r="I1710" s="54">
        <f>H1713</f>
        <v>150</v>
      </c>
      <c r="J1710" s="420" t="str">
        <f>VLOOKUP(A1710,PO!$A$8:$K$410,5,FALSE)</f>
        <v>m</v>
      </c>
    </row>
    <row r="1711" spans="1:10" x14ac:dyDescent="0.25">
      <c r="B1711" s="201"/>
      <c r="D1711" s="222"/>
      <c r="E1711" s="222"/>
      <c r="F1711" s="222"/>
      <c r="G1711" s="201"/>
      <c r="H1711" s="222"/>
      <c r="I1711" s="223"/>
    </row>
    <row r="1712" spans="1:10" x14ac:dyDescent="0.25">
      <c r="B1712" s="382" t="s">
        <v>6644</v>
      </c>
      <c r="D1712" s="257" t="s">
        <v>6606</v>
      </c>
      <c r="E1712" s="222"/>
      <c r="F1712" s="222"/>
      <c r="G1712" s="201"/>
      <c r="H1712" s="337" t="s">
        <v>19</v>
      </c>
      <c r="I1712" s="337" t="s">
        <v>20</v>
      </c>
    </row>
    <row r="1713" spans="1:10" x14ac:dyDescent="0.25">
      <c r="B1713" s="201" t="s">
        <v>7045</v>
      </c>
      <c r="D1713" s="222">
        <v>150</v>
      </c>
      <c r="E1713" s="222"/>
      <c r="F1713" s="222"/>
      <c r="G1713" s="201" t="s">
        <v>21</v>
      </c>
      <c r="H1713" s="222">
        <f>D1713</f>
        <v>150</v>
      </c>
      <c r="I1713" s="223" t="str">
        <f>$J$1710</f>
        <v>m</v>
      </c>
    </row>
    <row r="1714" spans="1:10" ht="15.75" thickBot="1" x14ac:dyDescent="0.3">
      <c r="B1714" s="201"/>
      <c r="D1714" s="222"/>
      <c r="E1714" s="222"/>
      <c r="F1714" s="222"/>
      <c r="G1714" s="201"/>
      <c r="H1714" s="222"/>
      <c r="I1714" s="223"/>
    </row>
    <row r="1715" spans="1:10" s="39" customFormat="1" ht="15.75" thickBot="1" x14ac:dyDescent="0.3">
      <c r="A1715" s="580" t="str">
        <f>PO!A317</f>
        <v>15.2.4</v>
      </c>
      <c r="B1715" s="70" t="str">
        <f>VLOOKUP(A1715,PO!$A$8:$K$410,4,FALSE)</f>
        <v>Cabo isolado em EPR 10,00 mm² - 0,6/1 KV - 90°C - flexível  - fornecimento e instalação</v>
      </c>
      <c r="C1715" s="51"/>
      <c r="D1715" s="52"/>
      <c r="E1715" s="51"/>
      <c r="F1715" s="53"/>
      <c r="G1715" s="54"/>
      <c r="H1715" s="54"/>
      <c r="I1715" s="54">
        <f>H1718</f>
        <v>12</v>
      </c>
      <c r="J1715" s="420" t="str">
        <f>VLOOKUP(A1715,PO!$A$8:$K$410,5,FALSE)</f>
        <v>m</v>
      </c>
    </row>
    <row r="1716" spans="1:10" x14ac:dyDescent="0.25">
      <c r="B1716" s="201"/>
      <c r="D1716" s="222"/>
      <c r="E1716" s="222"/>
      <c r="F1716" s="222"/>
      <c r="G1716" s="201"/>
      <c r="H1716" s="222"/>
      <c r="I1716" s="223"/>
    </row>
    <row r="1717" spans="1:10" x14ac:dyDescent="0.25">
      <c r="B1717" s="387" t="s">
        <v>6644</v>
      </c>
      <c r="D1717" s="257" t="s">
        <v>6606</v>
      </c>
      <c r="E1717" s="222"/>
      <c r="F1717" s="222"/>
      <c r="G1717" s="201"/>
      <c r="H1717" s="337" t="s">
        <v>19</v>
      </c>
      <c r="I1717" s="337" t="s">
        <v>20</v>
      </c>
    </row>
    <row r="1718" spans="1:10" x14ac:dyDescent="0.25">
      <c r="B1718" s="201" t="s">
        <v>7045</v>
      </c>
      <c r="D1718" s="222">
        <v>12</v>
      </c>
      <c r="E1718" s="222"/>
      <c r="F1718" s="222"/>
      <c r="G1718" s="201" t="s">
        <v>21</v>
      </c>
      <c r="H1718" s="222">
        <f>D1718</f>
        <v>12</v>
      </c>
      <c r="I1718" s="223" t="str">
        <f>$J$1715</f>
        <v>m</v>
      </c>
    </row>
    <row r="1719" spans="1:10" ht="15.75" thickBot="1" x14ac:dyDescent="0.3">
      <c r="B1719" s="201"/>
      <c r="D1719" s="222"/>
      <c r="E1719" s="222"/>
      <c r="F1719" s="222"/>
      <c r="G1719" s="201"/>
      <c r="H1719" s="222"/>
      <c r="I1719" s="223"/>
    </row>
    <row r="1720" spans="1:10" s="39" customFormat="1" ht="15.75" thickBot="1" x14ac:dyDescent="0.3">
      <c r="A1720" s="580" t="str">
        <f>PO!A318</f>
        <v>15.2.5</v>
      </c>
      <c r="B1720" s="70" t="str">
        <f>VLOOKUP(A1720,PO!$A$8:$K$410,4,FALSE)</f>
        <v>Cabo isolado em EPR 16,00 mm² - 0,6/1 KV - 90°C - flexível  - fornecimento e instalação</v>
      </c>
      <c r="C1720" s="51"/>
      <c r="D1720" s="52"/>
      <c r="E1720" s="51"/>
      <c r="F1720" s="53"/>
      <c r="G1720" s="54"/>
      <c r="H1720" s="54"/>
      <c r="I1720" s="54">
        <f>H1723</f>
        <v>24</v>
      </c>
      <c r="J1720" s="420" t="str">
        <f>VLOOKUP(A1720,PO!$A$8:$K$410,5,FALSE)</f>
        <v>m</v>
      </c>
    </row>
    <row r="1721" spans="1:10" x14ac:dyDescent="0.25">
      <c r="B1721" s="201"/>
      <c r="D1721" s="222"/>
      <c r="E1721" s="222"/>
      <c r="F1721" s="222"/>
      <c r="G1721" s="201"/>
      <c r="H1721" s="222"/>
      <c r="I1721" s="223"/>
    </row>
    <row r="1722" spans="1:10" x14ac:dyDescent="0.25">
      <c r="B1722" s="387" t="s">
        <v>6644</v>
      </c>
      <c r="D1722" s="257" t="s">
        <v>6606</v>
      </c>
      <c r="E1722" s="222"/>
      <c r="F1722" s="222"/>
      <c r="G1722" s="201"/>
      <c r="H1722" s="337" t="s">
        <v>19</v>
      </c>
      <c r="I1722" s="337" t="s">
        <v>20</v>
      </c>
    </row>
    <row r="1723" spans="1:10" x14ac:dyDescent="0.25">
      <c r="B1723" s="201" t="s">
        <v>7045</v>
      </c>
      <c r="D1723" s="222">
        <v>24</v>
      </c>
      <c r="E1723" s="222"/>
      <c r="F1723" s="222"/>
      <c r="G1723" s="201" t="s">
        <v>21</v>
      </c>
      <c r="H1723" s="222">
        <f>D1723</f>
        <v>24</v>
      </c>
      <c r="I1723" s="223" t="str">
        <f>$J$1720</f>
        <v>m</v>
      </c>
    </row>
    <row r="1724" spans="1:10" ht="15.75" thickBot="1" x14ac:dyDescent="0.3">
      <c r="B1724" s="201"/>
      <c r="D1724" s="222"/>
      <c r="E1724" s="222"/>
      <c r="F1724" s="222"/>
      <c r="G1724" s="201"/>
      <c r="H1724" s="222"/>
      <c r="I1724" s="223"/>
    </row>
    <row r="1725" spans="1:10" s="39" customFormat="1" ht="15.75" thickBot="1" x14ac:dyDescent="0.3">
      <c r="A1725" s="580" t="str">
        <f>PO!A319</f>
        <v>15.2.6</v>
      </c>
      <c r="B1725" s="70" t="str">
        <f>VLOOKUP(A1725,PO!$A$8:$K$410,4,FALSE)</f>
        <v>Cabo isolado em EPR 25,00 mm² - 0,6/1 KV - 90°C - flexível  - fornecimento e instalação</v>
      </c>
      <c r="C1725" s="51"/>
      <c r="D1725" s="52"/>
      <c r="E1725" s="51"/>
      <c r="F1725" s="53"/>
      <c r="G1725" s="54"/>
      <c r="H1725" s="54"/>
      <c r="I1725" s="54">
        <f>H1728</f>
        <v>6</v>
      </c>
      <c r="J1725" s="420" t="str">
        <f>VLOOKUP(A1725,PO!$A$8:$K$410,5,FALSE)</f>
        <v>m</v>
      </c>
    </row>
    <row r="1726" spans="1:10" x14ac:dyDescent="0.25">
      <c r="B1726" s="201"/>
      <c r="D1726" s="222"/>
      <c r="E1726" s="222"/>
      <c r="F1726" s="222"/>
      <c r="G1726" s="201"/>
      <c r="H1726" s="222"/>
      <c r="I1726" s="223"/>
    </row>
    <row r="1727" spans="1:10" x14ac:dyDescent="0.25">
      <c r="B1727" s="387" t="s">
        <v>6644</v>
      </c>
      <c r="D1727" s="257" t="s">
        <v>6606</v>
      </c>
      <c r="E1727" s="222"/>
      <c r="F1727" s="222"/>
      <c r="G1727" s="201"/>
      <c r="H1727" s="337" t="s">
        <v>19</v>
      </c>
      <c r="I1727" s="337" t="s">
        <v>20</v>
      </c>
    </row>
    <row r="1728" spans="1:10" x14ac:dyDescent="0.25">
      <c r="B1728" s="201" t="s">
        <v>7045</v>
      </c>
      <c r="D1728" s="222">
        <v>6</v>
      </c>
      <c r="E1728" s="222"/>
      <c r="F1728" s="222"/>
      <c r="G1728" s="201" t="s">
        <v>21</v>
      </c>
      <c r="H1728" s="222">
        <f>D1728</f>
        <v>6</v>
      </c>
      <c r="I1728" s="223" t="str">
        <f>$J$1725</f>
        <v>m</v>
      </c>
    </row>
    <row r="1729" spans="1:10" ht="15.75" thickBot="1" x14ac:dyDescent="0.3">
      <c r="B1729" s="201"/>
      <c r="D1729" s="222"/>
      <c r="E1729" s="222"/>
      <c r="F1729" s="222"/>
      <c r="G1729" s="201"/>
      <c r="H1729" s="222"/>
      <c r="I1729" s="223"/>
    </row>
    <row r="1730" spans="1:10" s="39" customFormat="1" ht="15.75" thickBot="1" x14ac:dyDescent="0.3">
      <c r="A1730" s="580" t="str">
        <f>PO!A320</f>
        <v>15.2.7</v>
      </c>
      <c r="B1730" s="70" t="str">
        <f>VLOOKUP(A1730,PO!$A$8:$K$410,4,FALSE)</f>
        <v>Cabo isolado em EPR 35,00 mm² - 0,6/1 KV - 90°C - flexível - fornecimento e instalação</v>
      </c>
      <c r="C1730" s="51"/>
      <c r="D1730" s="52"/>
      <c r="E1730" s="51"/>
      <c r="F1730" s="53"/>
      <c r="G1730" s="54"/>
      <c r="H1730" s="54"/>
      <c r="I1730" s="54">
        <f>H1733</f>
        <v>48</v>
      </c>
      <c r="J1730" s="420" t="str">
        <f>VLOOKUP(A1730,PO!$A$8:$K$410,5,FALSE)</f>
        <v>m</v>
      </c>
    </row>
    <row r="1731" spans="1:10" x14ac:dyDescent="0.25">
      <c r="B1731" s="201"/>
      <c r="D1731" s="222"/>
      <c r="E1731" s="222"/>
      <c r="F1731" s="222"/>
      <c r="G1731" s="201"/>
      <c r="H1731" s="222"/>
      <c r="I1731" s="223"/>
    </row>
    <row r="1732" spans="1:10" x14ac:dyDescent="0.25">
      <c r="B1732" s="387" t="s">
        <v>6644</v>
      </c>
      <c r="D1732" s="257" t="s">
        <v>6606</v>
      </c>
      <c r="E1732" s="222"/>
      <c r="F1732" s="222"/>
      <c r="G1732" s="201"/>
      <c r="H1732" s="337" t="s">
        <v>19</v>
      </c>
      <c r="I1732" s="337" t="s">
        <v>20</v>
      </c>
    </row>
    <row r="1733" spans="1:10" x14ac:dyDescent="0.25">
      <c r="B1733" s="201" t="s">
        <v>7045</v>
      </c>
      <c r="D1733" s="222">
        <v>48</v>
      </c>
      <c r="E1733" s="222"/>
      <c r="F1733" s="222"/>
      <c r="G1733" s="201" t="s">
        <v>21</v>
      </c>
      <c r="H1733" s="222">
        <f>D1733</f>
        <v>48</v>
      </c>
      <c r="I1733" s="223" t="str">
        <f>$J$1730</f>
        <v>m</v>
      </c>
    </row>
    <row r="1734" spans="1:10" ht="15.75" thickBot="1" x14ac:dyDescent="0.3">
      <c r="B1734" s="201"/>
      <c r="D1734" s="222"/>
      <c r="E1734" s="222"/>
      <c r="F1734" s="222"/>
      <c r="G1734" s="201"/>
      <c r="H1734" s="222"/>
      <c r="I1734" s="223"/>
    </row>
    <row r="1735" spans="1:10" s="39" customFormat="1" ht="15.75" thickBot="1" x14ac:dyDescent="0.3">
      <c r="A1735" s="580" t="str">
        <f>PO!A321</f>
        <v>15.2.8</v>
      </c>
      <c r="B1735" s="70" t="str">
        <f>VLOOKUP(A1735,PO!$A$8:$K$410,4,FALSE)</f>
        <v>Cabo isolado em EPR 70,00 mm² - 0,6/1 KV - 90°C - flexível - fornecimento e instalação</v>
      </c>
      <c r="C1735" s="51"/>
      <c r="D1735" s="52"/>
      <c r="E1735" s="51"/>
      <c r="F1735" s="53"/>
      <c r="G1735" s="54"/>
      <c r="H1735" s="54"/>
      <c r="I1735" s="54">
        <f>H1738</f>
        <v>120</v>
      </c>
      <c r="J1735" s="420" t="str">
        <f>VLOOKUP(A1735,PO!$A$8:$K$410,5,FALSE)</f>
        <v>m</v>
      </c>
    </row>
    <row r="1736" spans="1:10" x14ac:dyDescent="0.25">
      <c r="B1736" s="201"/>
      <c r="D1736" s="222"/>
      <c r="E1736" s="222"/>
      <c r="F1736" s="222"/>
      <c r="G1736" s="201"/>
      <c r="H1736" s="222"/>
      <c r="I1736" s="223"/>
    </row>
    <row r="1737" spans="1:10" x14ac:dyDescent="0.25">
      <c r="B1737" s="387" t="s">
        <v>6644</v>
      </c>
      <c r="D1737" s="257" t="s">
        <v>6606</v>
      </c>
      <c r="E1737" s="222"/>
      <c r="F1737" s="222"/>
      <c r="G1737" s="201"/>
      <c r="H1737" s="337" t="s">
        <v>19</v>
      </c>
      <c r="I1737" s="337" t="s">
        <v>20</v>
      </c>
    </row>
    <row r="1738" spans="1:10" x14ac:dyDescent="0.25">
      <c r="B1738" s="201" t="s">
        <v>7045</v>
      </c>
      <c r="D1738" s="222">
        <v>120</v>
      </c>
      <c r="E1738" s="222"/>
      <c r="F1738" s="222"/>
      <c r="G1738" s="201" t="s">
        <v>21</v>
      </c>
      <c r="H1738" s="222">
        <f>D1738</f>
        <v>120</v>
      </c>
      <c r="I1738" s="223" t="str">
        <f>$J$1735</f>
        <v>m</v>
      </c>
    </row>
    <row r="1739" spans="1:10" ht="15.75" thickBot="1" x14ac:dyDescent="0.3">
      <c r="B1739" s="201"/>
      <c r="D1739" s="222"/>
      <c r="E1739" s="222"/>
      <c r="F1739" s="222"/>
      <c r="G1739" s="201"/>
      <c r="H1739" s="222"/>
      <c r="I1739" s="223"/>
    </row>
    <row r="1740" spans="1:10" ht="15.75" thickBot="1" x14ac:dyDescent="0.3">
      <c r="A1740" s="40" t="str">
        <f>PO!A323</f>
        <v>15.3</v>
      </c>
      <c r="B1740" s="41" t="str">
        <f>VLOOKUP(A1740,PO!$A$8:$K$410,4,FALSE)</f>
        <v>TOMADAS, INTERRUPTORES E OUTROS</v>
      </c>
      <c r="C1740" s="42"/>
      <c r="D1740" s="42"/>
      <c r="E1740" s="42"/>
      <c r="F1740" s="272"/>
      <c r="G1740" s="42"/>
      <c r="H1740" s="42"/>
      <c r="I1740" s="42"/>
      <c r="J1740" s="43"/>
    </row>
    <row r="1741" spans="1:10" ht="15.75" thickBot="1" x14ac:dyDescent="0.3">
      <c r="A1741" s="44"/>
      <c r="B1741" s="45"/>
      <c r="C1741" s="45"/>
      <c r="D1741" s="46"/>
      <c r="E1741" s="45"/>
      <c r="F1741" s="47"/>
      <c r="G1741" s="48"/>
      <c r="H1741" s="48"/>
      <c r="I1741" s="48"/>
      <c r="J1741" s="49"/>
    </row>
    <row r="1742" spans="1:10" s="39" customFormat="1" ht="15.75" thickBot="1" x14ac:dyDescent="0.3">
      <c r="A1742" s="580" t="str">
        <f>PO!A324</f>
        <v>15.3.1</v>
      </c>
      <c r="B1742" s="70" t="str">
        <f>VLOOKUP(A1742,PO!$A$8:$K$410,4,FALSE)</f>
        <v>Caixa retangular 4" x 2" alta (2,20 m do piso), PVC, instalada em parede - fornecimento e instalação. </v>
      </c>
      <c r="C1742" s="51"/>
      <c r="D1742" s="52"/>
      <c r="E1742" s="51"/>
      <c r="F1742" s="53"/>
      <c r="G1742" s="54"/>
      <c r="H1742" s="54"/>
      <c r="I1742" s="54">
        <f>H1745</f>
        <v>18</v>
      </c>
      <c r="J1742" s="420" t="str">
        <f>VLOOKUP(A1742,PO!$A$8:$K$410,5,FALSE)</f>
        <v>unid.</v>
      </c>
    </row>
    <row r="1743" spans="1:10" x14ac:dyDescent="0.25">
      <c r="B1743" s="201"/>
      <c r="D1743" s="222"/>
      <c r="E1743" s="222"/>
      <c r="F1743" s="222"/>
      <c r="G1743" s="201"/>
      <c r="H1743" s="222"/>
      <c r="I1743" s="223"/>
    </row>
    <row r="1744" spans="1:10" x14ac:dyDescent="0.25">
      <c r="B1744" s="382" t="s">
        <v>6644</v>
      </c>
      <c r="D1744" s="257" t="s">
        <v>240</v>
      </c>
      <c r="E1744" s="222"/>
      <c r="F1744" s="222"/>
      <c r="G1744" s="201"/>
      <c r="H1744" s="337" t="s">
        <v>19</v>
      </c>
      <c r="I1744" s="337" t="s">
        <v>20</v>
      </c>
    </row>
    <row r="1745" spans="1:10" x14ac:dyDescent="0.25">
      <c r="B1745" s="201" t="s">
        <v>7045</v>
      </c>
      <c r="D1745" s="222">
        <f>13+5</f>
        <v>18</v>
      </c>
      <c r="E1745" s="222"/>
      <c r="F1745" s="222"/>
      <c r="G1745" s="201" t="s">
        <v>21</v>
      </c>
      <c r="H1745" s="222">
        <f>D1745</f>
        <v>18</v>
      </c>
      <c r="I1745" s="223" t="str">
        <f>$J$1742</f>
        <v>unid.</v>
      </c>
    </row>
    <row r="1746" spans="1:10" ht="15.75" thickBot="1" x14ac:dyDescent="0.3">
      <c r="B1746" s="201"/>
      <c r="D1746" s="222"/>
      <c r="E1746" s="222"/>
      <c r="F1746" s="222"/>
      <c r="G1746" s="201"/>
      <c r="H1746" s="222"/>
      <c r="I1746" s="223"/>
    </row>
    <row r="1747" spans="1:10" s="39" customFormat="1" ht="15.75" thickBot="1" x14ac:dyDescent="0.3">
      <c r="A1747" s="580" t="str">
        <f>PO!A325</f>
        <v>15.3.2</v>
      </c>
      <c r="B1747" s="70" t="str">
        <f>VLOOKUP(A1747,PO!$A$8:$K$410,4,FALSE)</f>
        <v>Caixa retangular 4" x 2" baixa (0,30 m do piso), PVC, instalada em parede - fornecimento e instalação. </v>
      </c>
      <c r="C1747" s="51"/>
      <c r="D1747" s="52"/>
      <c r="E1747" s="51"/>
      <c r="F1747" s="53"/>
      <c r="G1747" s="54"/>
      <c r="H1747" s="54"/>
      <c r="I1747" s="54">
        <f>H1750</f>
        <v>80</v>
      </c>
      <c r="J1747" s="420" t="str">
        <f>VLOOKUP(A1747,PO!$A$8:$K$410,5,FALSE)</f>
        <v>unid.</v>
      </c>
    </row>
    <row r="1748" spans="1:10" x14ac:dyDescent="0.25">
      <c r="B1748" s="201"/>
      <c r="D1748" s="222"/>
      <c r="E1748" s="222"/>
      <c r="F1748" s="222"/>
      <c r="G1748" s="201"/>
      <c r="H1748" s="222"/>
      <c r="I1748" s="223"/>
    </row>
    <row r="1749" spans="1:10" x14ac:dyDescent="0.25">
      <c r="B1749" s="382" t="s">
        <v>6644</v>
      </c>
      <c r="D1749" s="257" t="s">
        <v>240</v>
      </c>
      <c r="E1749" s="222"/>
      <c r="F1749" s="222"/>
      <c r="G1749" s="201"/>
      <c r="H1749" s="337" t="s">
        <v>19</v>
      </c>
      <c r="I1749" s="337" t="s">
        <v>20</v>
      </c>
    </row>
    <row r="1750" spans="1:10" x14ac:dyDescent="0.25">
      <c r="B1750" s="201" t="s">
        <v>7045</v>
      </c>
      <c r="D1750" s="222">
        <f>58+22</f>
        <v>80</v>
      </c>
      <c r="E1750" s="222"/>
      <c r="F1750" s="222"/>
      <c r="G1750" s="201" t="s">
        <v>21</v>
      </c>
      <c r="H1750" s="222">
        <f>D1750</f>
        <v>80</v>
      </c>
      <c r="I1750" s="223" t="str">
        <f>$J$1747</f>
        <v>unid.</v>
      </c>
    </row>
    <row r="1751" spans="1:10" ht="15.75" thickBot="1" x14ac:dyDescent="0.3">
      <c r="B1751" s="201"/>
      <c r="D1751" s="222"/>
      <c r="E1751" s="222"/>
      <c r="F1751" s="222"/>
      <c r="G1751" s="201"/>
      <c r="H1751" s="222"/>
      <c r="I1751" s="223"/>
    </row>
    <row r="1752" spans="1:10" s="39" customFormat="1" ht="15.75" thickBot="1" x14ac:dyDescent="0.3">
      <c r="A1752" s="580" t="str">
        <f>PO!A326</f>
        <v>15.3.3</v>
      </c>
      <c r="B1752" s="70" t="str">
        <f>VLOOKUP(A1752,PO!$A$8:$K$410,4,FALSE)</f>
        <v>Caixa retangular 4" x 2" média (1,30 m do piso), PVC, instalada em parede - fornecimento e instalação. </v>
      </c>
      <c r="C1752" s="51"/>
      <c r="D1752" s="52"/>
      <c r="E1752" s="51"/>
      <c r="F1752" s="53"/>
      <c r="G1752" s="54"/>
      <c r="H1752" s="54"/>
      <c r="I1752" s="54">
        <f>H1755</f>
        <v>28</v>
      </c>
      <c r="J1752" s="420" t="str">
        <f>VLOOKUP(A1752,PO!$A$8:$K$410,5,FALSE)</f>
        <v>unid.</v>
      </c>
    </row>
    <row r="1753" spans="1:10" x14ac:dyDescent="0.25">
      <c r="B1753" s="201"/>
      <c r="D1753" s="222"/>
      <c r="E1753" s="222"/>
      <c r="F1753" s="222"/>
      <c r="G1753" s="201"/>
      <c r="H1753" s="222"/>
      <c r="I1753" s="223"/>
    </row>
    <row r="1754" spans="1:10" x14ac:dyDescent="0.25">
      <c r="B1754" s="382" t="s">
        <v>6644</v>
      </c>
      <c r="D1754" s="257" t="s">
        <v>240</v>
      </c>
      <c r="E1754" s="222"/>
      <c r="F1754" s="222"/>
      <c r="G1754" s="201"/>
      <c r="H1754" s="337" t="s">
        <v>19</v>
      </c>
      <c r="I1754" s="337" t="s">
        <v>20</v>
      </c>
    </row>
    <row r="1755" spans="1:10" x14ac:dyDescent="0.25">
      <c r="B1755" s="201" t="s">
        <v>7045</v>
      </c>
      <c r="D1755" s="222">
        <f>28</f>
        <v>28</v>
      </c>
      <c r="E1755" s="222"/>
      <c r="F1755" s="222"/>
      <c r="G1755" s="201" t="s">
        <v>21</v>
      </c>
      <c r="H1755" s="222">
        <f>D1755</f>
        <v>28</v>
      </c>
      <c r="I1755" s="223" t="str">
        <f>$J$1752</f>
        <v>unid.</v>
      </c>
    </row>
    <row r="1756" spans="1:10" ht="15.75" thickBot="1" x14ac:dyDescent="0.3">
      <c r="B1756" s="201"/>
      <c r="D1756" s="222"/>
      <c r="E1756" s="222"/>
      <c r="F1756" s="222"/>
      <c r="G1756" s="201"/>
      <c r="H1756" s="222"/>
      <c r="I1756" s="223"/>
    </row>
    <row r="1757" spans="1:10" s="39" customFormat="1" ht="15.75" thickBot="1" x14ac:dyDescent="0.3">
      <c r="A1757" s="580" t="str">
        <f>PO!A327</f>
        <v>15.3.4</v>
      </c>
      <c r="B1757" s="70" t="str">
        <f>VLOOKUP(A1757,PO!$A$8:$K$410,4,FALSE)</f>
        <v>Interruptor simples (1 tecla), 10A/250V, incluindo suporte e placa - fornecimento e instalação</v>
      </c>
      <c r="C1757" s="51"/>
      <c r="D1757" s="52"/>
      <c r="E1757" s="51"/>
      <c r="F1757" s="53"/>
      <c r="G1757" s="54"/>
      <c r="H1757" s="54"/>
      <c r="I1757" s="54">
        <f>H1760</f>
        <v>13</v>
      </c>
      <c r="J1757" s="420" t="str">
        <f>VLOOKUP(A1757,PO!$A$8:$K$410,5,FALSE)</f>
        <v>unid.</v>
      </c>
    </row>
    <row r="1758" spans="1:10" x14ac:dyDescent="0.25">
      <c r="B1758" s="201"/>
      <c r="D1758" s="222"/>
      <c r="E1758" s="222"/>
      <c r="F1758" s="222"/>
      <c r="G1758" s="201"/>
      <c r="H1758" s="222"/>
      <c r="I1758" s="223"/>
    </row>
    <row r="1759" spans="1:10" x14ac:dyDescent="0.25">
      <c r="B1759" s="388" t="s">
        <v>6644</v>
      </c>
      <c r="D1759" s="257" t="s">
        <v>240</v>
      </c>
      <c r="E1759" s="222"/>
      <c r="F1759" s="222"/>
      <c r="G1759" s="201"/>
      <c r="H1759" s="337" t="s">
        <v>19</v>
      </c>
      <c r="I1759" s="337" t="s">
        <v>20</v>
      </c>
    </row>
    <row r="1760" spans="1:10" x14ac:dyDescent="0.25">
      <c r="B1760" s="201" t="s">
        <v>7045</v>
      </c>
      <c r="D1760" s="222">
        <v>13</v>
      </c>
      <c r="E1760" s="222"/>
      <c r="F1760" s="222"/>
      <c r="G1760" s="201" t="s">
        <v>21</v>
      </c>
      <c r="H1760" s="222">
        <f>D1760</f>
        <v>13</v>
      </c>
      <c r="I1760" s="223" t="str">
        <f>$J$1757</f>
        <v>unid.</v>
      </c>
    </row>
    <row r="1761" spans="1:10" ht="15.75" thickBot="1" x14ac:dyDescent="0.3">
      <c r="B1761" s="201"/>
      <c r="D1761" s="222"/>
      <c r="E1761" s="222"/>
      <c r="F1761" s="222"/>
      <c r="G1761" s="201"/>
      <c r="H1761" s="222"/>
      <c r="I1761" s="223"/>
    </row>
    <row r="1762" spans="1:10" s="39" customFormat="1" ht="15.75" thickBot="1" x14ac:dyDescent="0.3">
      <c r="A1762" s="580" t="str">
        <f>PO!A328</f>
        <v>15.3.5</v>
      </c>
      <c r="B1762" s="70" t="str">
        <f>VLOOKUP(A1762,PO!$A$8:$K$410,4,FALSE)</f>
        <v>Interruptor simples (2 teclas), 10A/250V, incluindo suporte e placa - fornecimento e instalação</v>
      </c>
      <c r="C1762" s="51"/>
      <c r="D1762" s="52"/>
      <c r="E1762" s="51"/>
      <c r="F1762" s="53"/>
      <c r="G1762" s="54"/>
      <c r="H1762" s="54"/>
      <c r="I1762" s="54">
        <f>H1765</f>
        <v>7</v>
      </c>
      <c r="J1762" s="420" t="str">
        <f>VLOOKUP(A1762,PO!$A$8:$K$410,5,FALSE)</f>
        <v>unid.</v>
      </c>
    </row>
    <row r="1763" spans="1:10" x14ac:dyDescent="0.25">
      <c r="B1763" s="201"/>
      <c r="D1763" s="222"/>
      <c r="E1763" s="222"/>
      <c r="F1763" s="222"/>
      <c r="G1763" s="201"/>
      <c r="H1763" s="222"/>
      <c r="I1763" s="223"/>
    </row>
    <row r="1764" spans="1:10" x14ac:dyDescent="0.25">
      <c r="B1764" s="388" t="s">
        <v>6644</v>
      </c>
      <c r="D1764" s="257" t="s">
        <v>240</v>
      </c>
      <c r="E1764" s="222"/>
      <c r="F1764" s="222"/>
      <c r="G1764" s="201"/>
      <c r="H1764" s="337" t="s">
        <v>19</v>
      </c>
      <c r="I1764" s="337" t="s">
        <v>20</v>
      </c>
    </row>
    <row r="1765" spans="1:10" x14ac:dyDescent="0.25">
      <c r="B1765" s="201" t="s">
        <v>7045</v>
      </c>
      <c r="D1765" s="222">
        <v>7</v>
      </c>
      <c r="E1765" s="222"/>
      <c r="F1765" s="222"/>
      <c r="G1765" s="201" t="s">
        <v>21</v>
      </c>
      <c r="H1765" s="222">
        <f>D1765</f>
        <v>7</v>
      </c>
      <c r="I1765" s="223" t="str">
        <f>$J$1762</f>
        <v>unid.</v>
      </c>
    </row>
    <row r="1766" spans="1:10" ht="15.75" thickBot="1" x14ac:dyDescent="0.3">
      <c r="B1766" s="201"/>
      <c r="D1766" s="222"/>
      <c r="E1766" s="222"/>
      <c r="F1766" s="222"/>
      <c r="G1766" s="201"/>
      <c r="H1766" s="222"/>
      <c r="I1766" s="223"/>
    </row>
    <row r="1767" spans="1:10" s="39" customFormat="1" ht="15.75" thickBot="1" x14ac:dyDescent="0.3">
      <c r="A1767" s="580" t="str">
        <f>PO!A329</f>
        <v>15.3.6</v>
      </c>
      <c r="B1767" s="70" t="str">
        <f>VLOOKUP(A1767,PO!$A$8:$K$410,4,FALSE)</f>
        <v>Interruptor simples (3 teclas), 10A/250V, incluindo suporte e placa - fornecimento e instalação</v>
      </c>
      <c r="C1767" s="51"/>
      <c r="D1767" s="52"/>
      <c r="E1767" s="51"/>
      <c r="F1767" s="53"/>
      <c r="G1767" s="54"/>
      <c r="H1767" s="54"/>
      <c r="I1767" s="54">
        <f>H1770</f>
        <v>1</v>
      </c>
      <c r="J1767" s="420" t="str">
        <f>VLOOKUP(A1767,PO!$A$8:$K$410,5,FALSE)</f>
        <v>unid.</v>
      </c>
    </row>
    <row r="1768" spans="1:10" x14ac:dyDescent="0.25">
      <c r="B1768" s="201"/>
      <c r="D1768" s="222"/>
      <c r="E1768" s="222"/>
      <c r="F1768" s="222"/>
      <c r="G1768" s="201"/>
      <c r="H1768" s="222"/>
      <c r="I1768" s="223"/>
    </row>
    <row r="1769" spans="1:10" x14ac:dyDescent="0.25">
      <c r="B1769" s="388" t="s">
        <v>6644</v>
      </c>
      <c r="D1769" s="257" t="s">
        <v>240</v>
      </c>
      <c r="E1769" s="222"/>
      <c r="F1769" s="222"/>
      <c r="G1769" s="201"/>
      <c r="H1769" s="337" t="s">
        <v>19</v>
      </c>
      <c r="I1769" s="337" t="s">
        <v>20</v>
      </c>
    </row>
    <row r="1770" spans="1:10" x14ac:dyDescent="0.25">
      <c r="B1770" s="201" t="s">
        <v>7045</v>
      </c>
      <c r="D1770" s="222">
        <v>1</v>
      </c>
      <c r="E1770" s="222"/>
      <c r="F1770" s="222"/>
      <c r="G1770" s="201" t="s">
        <v>21</v>
      </c>
      <c r="H1770" s="222">
        <f>D1770</f>
        <v>1</v>
      </c>
      <c r="I1770" s="223" t="str">
        <f>$J$1767</f>
        <v>unid.</v>
      </c>
    </row>
    <row r="1771" spans="1:10" ht="15.75" thickBot="1" x14ac:dyDescent="0.3">
      <c r="B1771" s="201"/>
      <c r="D1771" s="222"/>
      <c r="E1771" s="222"/>
      <c r="F1771" s="222"/>
      <c r="G1771" s="201"/>
      <c r="H1771" s="222"/>
      <c r="I1771" s="223"/>
    </row>
    <row r="1772" spans="1:10" s="39" customFormat="1" ht="15.75" thickBot="1" x14ac:dyDescent="0.3">
      <c r="A1772" s="580" t="str">
        <f>PO!A330</f>
        <v>15.3.7</v>
      </c>
      <c r="B1772" s="70" t="str">
        <f>VLOOKUP(A1772,PO!$A$8:$K$410,4,FALSE)</f>
        <v>Interruptor Paralelo (2 teclas), 10A/250V, incluindo suporte e placa - fornecimento e instalação</v>
      </c>
      <c r="C1772" s="51"/>
      <c r="D1772" s="52"/>
      <c r="E1772" s="51"/>
      <c r="F1772" s="53"/>
      <c r="G1772" s="54"/>
      <c r="H1772" s="54"/>
      <c r="I1772" s="54">
        <f>H1775</f>
        <v>2</v>
      </c>
      <c r="J1772" s="420" t="str">
        <f>VLOOKUP(A1772,PO!$A$8:$K$410,5,FALSE)</f>
        <v>unid.</v>
      </c>
    </row>
    <row r="1773" spans="1:10" x14ac:dyDescent="0.25">
      <c r="B1773" s="201"/>
      <c r="D1773" s="222"/>
      <c r="E1773" s="222"/>
      <c r="F1773" s="222"/>
      <c r="G1773" s="201"/>
      <c r="H1773" s="222"/>
      <c r="I1773" s="223"/>
    </row>
    <row r="1774" spans="1:10" x14ac:dyDescent="0.25">
      <c r="B1774" s="388" t="s">
        <v>6644</v>
      </c>
      <c r="D1774" s="257" t="s">
        <v>240</v>
      </c>
      <c r="E1774" s="222"/>
      <c r="F1774" s="222"/>
      <c r="G1774" s="201"/>
      <c r="H1774" s="337" t="s">
        <v>19</v>
      </c>
      <c r="I1774" s="337" t="s">
        <v>20</v>
      </c>
    </row>
    <row r="1775" spans="1:10" x14ac:dyDescent="0.25">
      <c r="B1775" s="201" t="s">
        <v>7045</v>
      </c>
      <c r="D1775" s="222">
        <v>2</v>
      </c>
      <c r="E1775" s="222"/>
      <c r="F1775" s="222"/>
      <c r="G1775" s="201" t="s">
        <v>21</v>
      </c>
      <c r="H1775" s="222">
        <f>D1775</f>
        <v>2</v>
      </c>
      <c r="I1775" s="223" t="str">
        <f>$J$1772</f>
        <v>unid.</v>
      </c>
    </row>
    <row r="1776" spans="1:10" ht="15.75" thickBot="1" x14ac:dyDescent="0.3">
      <c r="B1776" s="201"/>
      <c r="D1776" s="222"/>
      <c r="E1776" s="222"/>
      <c r="F1776" s="222"/>
      <c r="G1776" s="201"/>
      <c r="H1776" s="222"/>
      <c r="I1776" s="223"/>
    </row>
    <row r="1777" spans="1:10" s="39" customFormat="1" ht="15.75" thickBot="1" x14ac:dyDescent="0.3">
      <c r="A1777" s="580" t="str">
        <f>PO!A331</f>
        <v>15.3.8</v>
      </c>
      <c r="B1777" s="70" t="str">
        <f>VLOOKUP(A1777,PO!$A$8:$K$410,4,FALSE)</f>
        <v>Tomada alta de embutir (1 módulo), 2P+T 10 A, incluindo suporte e placa - fornecimento e instalação.</v>
      </c>
      <c r="C1777" s="51"/>
      <c r="D1777" s="52"/>
      <c r="E1777" s="51"/>
      <c r="F1777" s="53"/>
      <c r="G1777" s="54"/>
      <c r="H1777" s="54"/>
      <c r="I1777" s="54">
        <f>H1780</f>
        <v>5</v>
      </c>
      <c r="J1777" s="420" t="str">
        <f>VLOOKUP(A1777,PO!$A$8:$K$410,5,FALSE)</f>
        <v>unid.</v>
      </c>
    </row>
    <row r="1778" spans="1:10" x14ac:dyDescent="0.25">
      <c r="B1778" s="201"/>
      <c r="D1778" s="222"/>
      <c r="E1778" s="222"/>
      <c r="F1778" s="222"/>
      <c r="G1778" s="201"/>
      <c r="H1778" s="222"/>
      <c r="I1778" s="223"/>
    </row>
    <row r="1779" spans="1:10" x14ac:dyDescent="0.25">
      <c r="B1779" s="388" t="s">
        <v>6644</v>
      </c>
      <c r="D1779" s="257" t="s">
        <v>240</v>
      </c>
      <c r="E1779" s="222"/>
      <c r="F1779" s="222"/>
      <c r="G1779" s="201"/>
      <c r="H1779" s="337" t="s">
        <v>19</v>
      </c>
      <c r="I1779" s="337" t="s">
        <v>20</v>
      </c>
    </row>
    <row r="1780" spans="1:10" x14ac:dyDescent="0.25">
      <c r="B1780" s="201" t="s">
        <v>7045</v>
      </c>
      <c r="D1780" s="222">
        <v>5</v>
      </c>
      <c r="E1780" s="222"/>
      <c r="F1780" s="222"/>
      <c r="G1780" s="201" t="s">
        <v>21</v>
      </c>
      <c r="H1780" s="222">
        <f>D1780</f>
        <v>5</v>
      </c>
      <c r="I1780" s="223" t="str">
        <f>$J$1777</f>
        <v>unid.</v>
      </c>
    </row>
    <row r="1781" spans="1:10" ht="15.75" thickBot="1" x14ac:dyDescent="0.3">
      <c r="B1781" s="201"/>
      <c r="D1781" s="222"/>
      <c r="E1781" s="222"/>
      <c r="F1781" s="222"/>
      <c r="G1781" s="201"/>
      <c r="H1781" s="222"/>
      <c r="I1781" s="223"/>
    </row>
    <row r="1782" spans="1:10" s="39" customFormat="1" ht="15.75" thickBot="1" x14ac:dyDescent="0.3">
      <c r="A1782" s="580" t="str">
        <f>PO!A332</f>
        <v>15.3.9</v>
      </c>
      <c r="B1782" s="70" t="str">
        <f>VLOOKUP(A1782,PO!$A$8:$K$410,4,FALSE)</f>
        <v>Tomada alta de embutir (1 módulo), 2P+T 20 A, incluindo suporte e placa - fornecimento e instalação.</v>
      </c>
      <c r="C1782" s="51"/>
      <c r="D1782" s="52"/>
      <c r="E1782" s="51"/>
      <c r="F1782" s="53"/>
      <c r="G1782" s="54"/>
      <c r="H1782" s="54"/>
      <c r="I1782" s="54">
        <f>H1785</f>
        <v>13</v>
      </c>
      <c r="J1782" s="420" t="str">
        <f>VLOOKUP(A1782,PO!$A$8:$K$410,5,FALSE)</f>
        <v>unid.</v>
      </c>
    </row>
    <row r="1783" spans="1:10" x14ac:dyDescent="0.25">
      <c r="B1783" s="201"/>
      <c r="D1783" s="222"/>
      <c r="E1783" s="222"/>
      <c r="F1783" s="222"/>
      <c r="G1783" s="201"/>
      <c r="H1783" s="222"/>
      <c r="I1783" s="223"/>
    </row>
    <row r="1784" spans="1:10" x14ac:dyDescent="0.25">
      <c r="B1784" s="391" t="s">
        <v>6644</v>
      </c>
      <c r="D1784" s="257" t="s">
        <v>240</v>
      </c>
      <c r="E1784" s="222"/>
      <c r="F1784" s="222"/>
      <c r="G1784" s="201"/>
      <c r="H1784" s="337" t="s">
        <v>19</v>
      </c>
      <c r="I1784" s="337" t="s">
        <v>20</v>
      </c>
    </row>
    <row r="1785" spans="1:10" x14ac:dyDescent="0.25">
      <c r="B1785" s="201" t="s">
        <v>7045</v>
      </c>
      <c r="D1785" s="222">
        <v>13</v>
      </c>
      <c r="E1785" s="222"/>
      <c r="F1785" s="222"/>
      <c r="G1785" s="201" t="s">
        <v>21</v>
      </c>
      <c r="H1785" s="222">
        <f>D1785</f>
        <v>13</v>
      </c>
      <c r="I1785" s="223" t="str">
        <f>$J$1777</f>
        <v>unid.</v>
      </c>
    </row>
    <row r="1786" spans="1:10" ht="15.75" thickBot="1" x14ac:dyDescent="0.3">
      <c r="B1786" s="201"/>
      <c r="D1786" s="222"/>
      <c r="E1786" s="222"/>
      <c r="F1786" s="222"/>
      <c r="G1786" s="201"/>
      <c r="H1786" s="222"/>
      <c r="I1786" s="223"/>
    </row>
    <row r="1787" spans="1:10" s="39" customFormat="1" ht="15.75" thickBot="1" x14ac:dyDescent="0.3">
      <c r="A1787" s="580" t="str">
        <f>PO!A333</f>
        <v>15.3.10</v>
      </c>
      <c r="B1787" s="70" t="str">
        <f>VLOOKUP(A1787,PO!$A$8:$K$410,4,FALSE)</f>
        <v>Tomada baixa de embutir (1 módulo), 2P+T 10 A, incluindo suporte e placa - fornecimento e instalação.</v>
      </c>
      <c r="C1787" s="51"/>
      <c r="D1787" s="52"/>
      <c r="E1787" s="51"/>
      <c r="F1787" s="53"/>
      <c r="G1787" s="54"/>
      <c r="H1787" s="54"/>
      <c r="I1787" s="54">
        <f>H1790</f>
        <v>58</v>
      </c>
      <c r="J1787" s="420" t="str">
        <f>VLOOKUP(A1787,PO!$A$8:$K$410,5,FALSE)</f>
        <v>unid.</v>
      </c>
    </row>
    <row r="1788" spans="1:10" x14ac:dyDescent="0.25">
      <c r="B1788" s="201"/>
      <c r="D1788" s="222"/>
      <c r="E1788" s="222"/>
      <c r="F1788" s="222"/>
      <c r="G1788" s="201"/>
      <c r="H1788" s="222"/>
      <c r="I1788" s="223"/>
    </row>
    <row r="1789" spans="1:10" x14ac:dyDescent="0.25">
      <c r="B1789" s="388" t="s">
        <v>6644</v>
      </c>
      <c r="D1789" s="257" t="s">
        <v>240</v>
      </c>
      <c r="E1789" s="222"/>
      <c r="F1789" s="222"/>
      <c r="G1789" s="201"/>
      <c r="H1789" s="337" t="s">
        <v>19</v>
      </c>
      <c r="I1789" s="337" t="s">
        <v>20</v>
      </c>
    </row>
    <row r="1790" spans="1:10" x14ac:dyDescent="0.25">
      <c r="B1790" s="201" t="s">
        <v>7045</v>
      </c>
      <c r="D1790" s="222">
        <v>58</v>
      </c>
      <c r="E1790" s="222"/>
      <c r="F1790" s="222"/>
      <c r="G1790" s="201" t="s">
        <v>21</v>
      </c>
      <c r="H1790" s="222">
        <f>D1790</f>
        <v>58</v>
      </c>
      <c r="I1790" s="223" t="str">
        <f>$J$1787</f>
        <v>unid.</v>
      </c>
    </row>
    <row r="1791" spans="1:10" ht="15.75" thickBot="1" x14ac:dyDescent="0.3">
      <c r="B1791" s="201"/>
      <c r="D1791" s="222"/>
      <c r="E1791" s="222"/>
      <c r="F1791" s="222"/>
      <c r="G1791" s="201"/>
      <c r="H1791" s="222"/>
      <c r="I1791" s="223"/>
    </row>
    <row r="1792" spans="1:10" s="39" customFormat="1" ht="15.75" thickBot="1" x14ac:dyDescent="0.3">
      <c r="A1792" s="580" t="str">
        <f>PO!A334</f>
        <v>15.3.11</v>
      </c>
      <c r="B1792" s="70" t="str">
        <f>VLOOKUP(A1792,PO!$A$8:$K$410,4,FALSE)</f>
        <v>Tomada média de embutir (1 módulo), 2P+T 10 A, incluindo suporte e placa - fornecimento e instalação.</v>
      </c>
      <c r="C1792" s="51"/>
      <c r="D1792" s="52"/>
      <c r="E1792" s="51"/>
      <c r="F1792" s="53"/>
      <c r="G1792" s="54"/>
      <c r="H1792" s="54"/>
      <c r="I1792" s="54">
        <f>H1795</f>
        <v>28</v>
      </c>
      <c r="J1792" s="420" t="str">
        <f>VLOOKUP(A1792,PO!$A$8:$K$410,5,FALSE)</f>
        <v>unid.</v>
      </c>
    </row>
    <row r="1793" spans="1:10" x14ac:dyDescent="0.25">
      <c r="B1793" s="201"/>
      <c r="D1793" s="222"/>
      <c r="E1793" s="222"/>
      <c r="F1793" s="222"/>
      <c r="G1793" s="201"/>
      <c r="H1793" s="222"/>
      <c r="I1793" s="223"/>
    </row>
    <row r="1794" spans="1:10" x14ac:dyDescent="0.25">
      <c r="B1794" s="388" t="s">
        <v>6644</v>
      </c>
      <c r="D1794" s="257" t="s">
        <v>240</v>
      </c>
      <c r="E1794" s="222"/>
      <c r="F1794" s="222"/>
      <c r="G1794" s="201"/>
      <c r="H1794" s="337" t="s">
        <v>19</v>
      </c>
      <c r="I1794" s="337" t="s">
        <v>20</v>
      </c>
    </row>
    <row r="1795" spans="1:10" x14ac:dyDescent="0.25">
      <c r="B1795" s="201" t="s">
        <v>7045</v>
      </c>
      <c r="D1795" s="222">
        <v>28</v>
      </c>
      <c r="E1795" s="222"/>
      <c r="F1795" s="222"/>
      <c r="G1795" s="201" t="s">
        <v>21</v>
      </c>
      <c r="H1795" s="222">
        <f>D1795</f>
        <v>28</v>
      </c>
      <c r="I1795" s="223" t="str">
        <f>$J$1792</f>
        <v>unid.</v>
      </c>
    </row>
    <row r="1796" spans="1:10" ht="15.75" thickBot="1" x14ac:dyDescent="0.3">
      <c r="B1796" s="201"/>
      <c r="D1796" s="222"/>
      <c r="E1796" s="222"/>
      <c r="F1796" s="222"/>
      <c r="G1796" s="201"/>
      <c r="H1796" s="222"/>
      <c r="I1796" s="223"/>
    </row>
    <row r="1797" spans="1:10" ht="15.75" thickBot="1" x14ac:dyDescent="0.3">
      <c r="A1797" s="40" t="str">
        <f>PO!A336</f>
        <v>15.4</v>
      </c>
      <c r="B1797" s="41" t="str">
        <f>VLOOKUP(A1797,PO!$A$8:$K$410,4,FALSE)</f>
        <v>DISPOSITIVOS DE PROTEÇÃO</v>
      </c>
      <c r="C1797" s="42"/>
      <c r="D1797" s="42"/>
      <c r="E1797" s="42"/>
      <c r="F1797" s="272"/>
      <c r="G1797" s="42"/>
      <c r="H1797" s="42"/>
      <c r="I1797" s="42"/>
      <c r="J1797" s="43"/>
    </row>
    <row r="1798" spans="1:10" ht="15.75" thickBot="1" x14ac:dyDescent="0.3">
      <c r="A1798" s="44"/>
      <c r="B1798" s="45"/>
      <c r="C1798" s="45"/>
      <c r="D1798" s="46"/>
      <c r="E1798" s="45"/>
      <c r="F1798" s="47"/>
      <c r="G1798" s="48"/>
      <c r="H1798" s="48"/>
      <c r="I1798" s="48"/>
      <c r="J1798" s="49"/>
    </row>
    <row r="1799" spans="1:10" s="39" customFormat="1" ht="15.75" thickBot="1" x14ac:dyDescent="0.3">
      <c r="A1799" s="580" t="str">
        <f>PO!A337</f>
        <v>15.4.1</v>
      </c>
      <c r="B1799" s="70" t="str">
        <f>VLOOKUP(A1799,PO!$A$8:$K$410,4,FALSE)</f>
        <v>Disjuntor DIN monopolar termomagnético de 10 A em quadro de distribuição  - fornecimento e instalação.</v>
      </c>
      <c r="C1799" s="51"/>
      <c r="D1799" s="52"/>
      <c r="E1799" s="51"/>
      <c r="F1799" s="53"/>
      <c r="G1799" s="54"/>
      <c r="H1799" s="54"/>
      <c r="I1799" s="54">
        <f>H1802</f>
        <v>4</v>
      </c>
      <c r="J1799" s="420" t="str">
        <f>VLOOKUP(A1799,PO!$A$8:$K$410,5,FALSE)</f>
        <v>unid.</v>
      </c>
    </row>
    <row r="1800" spans="1:10" x14ac:dyDescent="0.25">
      <c r="B1800" s="201"/>
      <c r="D1800" s="222"/>
      <c r="E1800" s="222"/>
      <c r="F1800" s="222"/>
      <c r="G1800" s="201"/>
      <c r="H1800" s="222"/>
      <c r="I1800" s="223"/>
    </row>
    <row r="1801" spans="1:10" x14ac:dyDescent="0.25">
      <c r="B1801" s="382" t="s">
        <v>6644</v>
      </c>
      <c r="D1801" s="257" t="s">
        <v>240</v>
      </c>
      <c r="E1801" s="222"/>
      <c r="F1801" s="222"/>
      <c r="G1801" s="201"/>
      <c r="H1801" s="337" t="s">
        <v>19</v>
      </c>
      <c r="I1801" s="337" t="s">
        <v>20</v>
      </c>
    </row>
    <row r="1802" spans="1:10" x14ac:dyDescent="0.25">
      <c r="B1802" s="201" t="s">
        <v>7045</v>
      </c>
      <c r="D1802" s="222">
        <v>4</v>
      </c>
      <c r="E1802" s="222"/>
      <c r="F1802" s="222"/>
      <c r="G1802" s="201" t="s">
        <v>21</v>
      </c>
      <c r="H1802" s="222">
        <f>D1802</f>
        <v>4</v>
      </c>
      <c r="I1802" s="223" t="str">
        <f>$J$1799</f>
        <v>unid.</v>
      </c>
    </row>
    <row r="1803" spans="1:10" ht="15.75" thickBot="1" x14ac:dyDescent="0.3">
      <c r="B1803" s="201"/>
      <c r="D1803" s="222"/>
      <c r="E1803" s="222"/>
      <c r="F1803" s="222"/>
      <c r="G1803" s="201"/>
      <c r="H1803" s="222"/>
      <c r="I1803" s="223"/>
    </row>
    <row r="1804" spans="1:10" s="39" customFormat="1" ht="15.75" thickBot="1" x14ac:dyDescent="0.3">
      <c r="A1804" s="580" t="str">
        <f>PO!A338</f>
        <v>15.4.2</v>
      </c>
      <c r="B1804" s="70" t="str">
        <f>VLOOKUP(A1804,PO!$A$8:$K$410,4,FALSE)</f>
        <v>Disjuntor DIN monopolar termomagnético de 25 A em quadro de distribuição  - fornecimento e instalação.</v>
      </c>
      <c r="C1804" s="51"/>
      <c r="D1804" s="52"/>
      <c r="E1804" s="51"/>
      <c r="F1804" s="53"/>
      <c r="G1804" s="54"/>
      <c r="H1804" s="54"/>
      <c r="I1804" s="54">
        <f>H1807</f>
        <v>12</v>
      </c>
      <c r="J1804" s="420" t="str">
        <f>VLOOKUP(A1804,PO!$A$8:$K$410,5,FALSE)</f>
        <v>unid.</v>
      </c>
    </row>
    <row r="1805" spans="1:10" x14ac:dyDescent="0.25">
      <c r="B1805" s="201"/>
      <c r="D1805" s="222"/>
      <c r="E1805" s="222"/>
      <c r="F1805" s="222"/>
      <c r="G1805" s="201"/>
      <c r="H1805" s="222"/>
      <c r="I1805" s="223"/>
    </row>
    <row r="1806" spans="1:10" x14ac:dyDescent="0.25">
      <c r="B1806" s="388" t="s">
        <v>6644</v>
      </c>
      <c r="D1806" s="257" t="s">
        <v>240</v>
      </c>
      <c r="E1806" s="222"/>
      <c r="F1806" s="222"/>
      <c r="G1806" s="201"/>
      <c r="H1806" s="337" t="s">
        <v>19</v>
      </c>
      <c r="I1806" s="337" t="s">
        <v>20</v>
      </c>
    </row>
    <row r="1807" spans="1:10" x14ac:dyDescent="0.25">
      <c r="B1807" s="201" t="s">
        <v>7045</v>
      </c>
      <c r="D1807" s="222">
        <v>12</v>
      </c>
      <c r="E1807" s="222"/>
      <c r="F1807" s="222"/>
      <c r="G1807" s="201" t="s">
        <v>21</v>
      </c>
      <c r="H1807" s="222">
        <f>D1807</f>
        <v>12</v>
      </c>
      <c r="I1807" s="223" t="str">
        <f>$J$1804</f>
        <v>unid.</v>
      </c>
    </row>
    <row r="1808" spans="1:10" ht="15.75" thickBot="1" x14ac:dyDescent="0.3">
      <c r="B1808" s="201"/>
      <c r="D1808" s="222"/>
      <c r="E1808" s="222"/>
      <c r="F1808" s="222"/>
      <c r="G1808" s="201"/>
      <c r="H1808" s="222"/>
      <c r="I1808" s="223"/>
    </row>
    <row r="1809" spans="1:10" s="39" customFormat="1" ht="15.75" thickBot="1" x14ac:dyDescent="0.3">
      <c r="A1809" s="580" t="str">
        <f>PO!A339</f>
        <v>15.4.3</v>
      </c>
      <c r="B1809" s="70" t="str">
        <f>VLOOKUP(A1809,PO!$A$8:$K$410,4,FALSE)</f>
        <v>Disjuntor DIN bipolar termomagnético de 16 A em quadro de distribuição  - fornecimento e instalação.</v>
      </c>
      <c r="C1809" s="51"/>
      <c r="D1809" s="52"/>
      <c r="E1809" s="51"/>
      <c r="F1809" s="53"/>
      <c r="G1809" s="54"/>
      <c r="H1809" s="54"/>
      <c r="I1809" s="54">
        <f>H1812</f>
        <v>10</v>
      </c>
      <c r="J1809" s="420" t="str">
        <f>VLOOKUP(A1809,PO!$A$8:$K$410,5,FALSE)</f>
        <v>unid.</v>
      </c>
    </row>
    <row r="1810" spans="1:10" x14ac:dyDescent="0.25">
      <c r="B1810" s="201"/>
      <c r="D1810" s="222"/>
      <c r="E1810" s="222"/>
      <c r="F1810" s="222"/>
      <c r="G1810" s="201"/>
      <c r="H1810" s="222"/>
      <c r="I1810" s="223"/>
    </row>
    <row r="1811" spans="1:10" x14ac:dyDescent="0.25">
      <c r="B1811" s="388" t="s">
        <v>6644</v>
      </c>
      <c r="D1811" s="257" t="s">
        <v>240</v>
      </c>
      <c r="E1811" s="222"/>
      <c r="F1811" s="222"/>
      <c r="G1811" s="201"/>
      <c r="H1811" s="337" t="s">
        <v>19</v>
      </c>
      <c r="I1811" s="337" t="s">
        <v>20</v>
      </c>
    </row>
    <row r="1812" spans="1:10" x14ac:dyDescent="0.25">
      <c r="B1812" s="201" t="s">
        <v>7045</v>
      </c>
      <c r="D1812" s="222">
        <v>10</v>
      </c>
      <c r="E1812" s="222"/>
      <c r="F1812" s="222"/>
      <c r="G1812" s="201" t="s">
        <v>21</v>
      </c>
      <c r="H1812" s="222">
        <f>D1812</f>
        <v>10</v>
      </c>
      <c r="I1812" s="223" t="str">
        <f>$J$1809</f>
        <v>unid.</v>
      </c>
    </row>
    <row r="1813" spans="1:10" ht="15.75" thickBot="1" x14ac:dyDescent="0.3">
      <c r="B1813" s="201"/>
      <c r="D1813" s="222"/>
      <c r="E1813" s="222"/>
      <c r="F1813" s="222"/>
      <c r="G1813" s="201"/>
      <c r="H1813" s="222"/>
      <c r="I1813" s="223"/>
    </row>
    <row r="1814" spans="1:10" s="39" customFormat="1" ht="15.75" thickBot="1" x14ac:dyDescent="0.3">
      <c r="A1814" s="580" t="str">
        <f>PO!A340</f>
        <v>15.4.4</v>
      </c>
      <c r="B1814" s="70" t="str">
        <f>VLOOKUP(A1814,PO!$A$8:$K$410,4,FALSE)</f>
        <v>Disjuntor DIN bipolar termomagnético de 25 A em quadro de distribuição  - fornecimento e instalação.</v>
      </c>
      <c r="C1814" s="51"/>
      <c r="D1814" s="52"/>
      <c r="E1814" s="51"/>
      <c r="F1814" s="53"/>
      <c r="G1814" s="54"/>
      <c r="H1814" s="54"/>
      <c r="I1814" s="54">
        <f>H1817</f>
        <v>3</v>
      </c>
      <c r="J1814" s="420" t="str">
        <f>VLOOKUP(A1814,PO!$A$8:$K$410,5,FALSE)</f>
        <v>unid.</v>
      </c>
    </row>
    <row r="1815" spans="1:10" x14ac:dyDescent="0.25">
      <c r="B1815" s="201"/>
      <c r="D1815" s="222"/>
      <c r="E1815" s="222"/>
      <c r="F1815" s="222"/>
      <c r="G1815" s="201"/>
      <c r="H1815" s="222"/>
      <c r="I1815" s="223"/>
    </row>
    <row r="1816" spans="1:10" x14ac:dyDescent="0.25">
      <c r="B1816" s="388" t="s">
        <v>6644</v>
      </c>
      <c r="D1816" s="257" t="s">
        <v>240</v>
      </c>
      <c r="E1816" s="222"/>
      <c r="F1816" s="222"/>
      <c r="G1816" s="201"/>
      <c r="H1816" s="337" t="s">
        <v>19</v>
      </c>
      <c r="I1816" s="337" t="s">
        <v>20</v>
      </c>
    </row>
    <row r="1817" spans="1:10" x14ac:dyDescent="0.25">
      <c r="B1817" s="201" t="s">
        <v>7045</v>
      </c>
      <c r="D1817" s="222">
        <v>3</v>
      </c>
      <c r="E1817" s="222"/>
      <c r="F1817" s="222"/>
      <c r="G1817" s="201" t="s">
        <v>21</v>
      </c>
      <c r="H1817" s="222">
        <f>D1817</f>
        <v>3</v>
      </c>
      <c r="I1817" s="223" t="str">
        <f>$J$1814</f>
        <v>unid.</v>
      </c>
    </row>
    <row r="1818" spans="1:10" ht="15.75" thickBot="1" x14ac:dyDescent="0.3">
      <c r="B1818" s="201"/>
      <c r="D1818" s="222"/>
      <c r="E1818" s="222"/>
      <c r="F1818" s="222"/>
      <c r="G1818" s="201"/>
      <c r="H1818" s="222"/>
      <c r="I1818" s="223"/>
    </row>
    <row r="1819" spans="1:10" s="39" customFormat="1" ht="15.75" thickBot="1" x14ac:dyDescent="0.3">
      <c r="A1819" s="580" t="str">
        <f>PO!A341</f>
        <v>15.4.5</v>
      </c>
      <c r="B1819" s="70" t="str">
        <f>VLOOKUP(A1819,PO!$A$8:$K$410,4,FALSE)</f>
        <v>Disjuntor DIN bipolar DR de 25 A em quadro de distribuição  - fornecimento e instalação.</v>
      </c>
      <c r="C1819" s="51"/>
      <c r="D1819" s="52"/>
      <c r="E1819" s="51"/>
      <c r="F1819" s="53"/>
      <c r="G1819" s="54"/>
      <c r="H1819" s="54"/>
      <c r="I1819" s="54">
        <f>H1822</f>
        <v>3</v>
      </c>
      <c r="J1819" s="420" t="str">
        <f>VLOOKUP(A1819,PO!$A$8:$K$410,5,FALSE)</f>
        <v>unid.</v>
      </c>
    </row>
    <row r="1820" spans="1:10" x14ac:dyDescent="0.25">
      <c r="B1820" s="201"/>
      <c r="D1820" s="222"/>
      <c r="E1820" s="222"/>
      <c r="F1820" s="222"/>
      <c r="G1820" s="201"/>
      <c r="H1820" s="222"/>
      <c r="I1820" s="223"/>
    </row>
    <row r="1821" spans="1:10" x14ac:dyDescent="0.25">
      <c r="B1821" s="388" t="s">
        <v>6644</v>
      </c>
      <c r="D1821" s="257" t="s">
        <v>240</v>
      </c>
      <c r="E1821" s="222"/>
      <c r="F1821" s="222"/>
      <c r="G1821" s="201"/>
      <c r="H1821" s="337" t="s">
        <v>19</v>
      </c>
      <c r="I1821" s="337" t="s">
        <v>20</v>
      </c>
    </row>
    <row r="1822" spans="1:10" x14ac:dyDescent="0.25">
      <c r="B1822" s="201" t="s">
        <v>7045</v>
      </c>
      <c r="D1822" s="222">
        <v>3</v>
      </c>
      <c r="E1822" s="222"/>
      <c r="F1822" s="222"/>
      <c r="G1822" s="201" t="s">
        <v>21</v>
      </c>
      <c r="H1822" s="222">
        <f>D1822</f>
        <v>3</v>
      </c>
      <c r="I1822" s="223" t="str">
        <f>$J$1819</f>
        <v>unid.</v>
      </c>
    </row>
    <row r="1823" spans="1:10" ht="15.75" thickBot="1" x14ac:dyDescent="0.3">
      <c r="B1823" s="201"/>
      <c r="D1823" s="222"/>
      <c r="E1823" s="222"/>
      <c r="F1823" s="222"/>
      <c r="G1823" s="201"/>
      <c r="H1823" s="222"/>
      <c r="I1823" s="223"/>
    </row>
    <row r="1824" spans="1:10" s="39" customFormat="1" ht="15.75" thickBot="1" x14ac:dyDescent="0.3">
      <c r="A1824" s="580" t="str">
        <f>PO!A342</f>
        <v>15.4.6</v>
      </c>
      <c r="B1824" s="70" t="str">
        <f>VLOOKUP(A1824,PO!$A$8:$K$410,4,FALSE)</f>
        <v>Disjuntor DIN tripolar termomagnético de 63A - fornecimento e instalação</v>
      </c>
      <c r="C1824" s="51"/>
      <c r="D1824" s="52"/>
      <c r="E1824" s="51"/>
      <c r="F1824" s="53"/>
      <c r="G1824" s="54"/>
      <c r="H1824" s="54"/>
      <c r="I1824" s="54">
        <f>H1827</f>
        <v>1</v>
      </c>
      <c r="J1824" s="420" t="str">
        <f>VLOOKUP(A1824,PO!$A$8:$K$410,5,FALSE)</f>
        <v>unid.</v>
      </c>
    </row>
    <row r="1825" spans="1:10" x14ac:dyDescent="0.25">
      <c r="B1825" s="201"/>
      <c r="D1825" s="222"/>
      <c r="E1825" s="222"/>
      <c r="F1825" s="222"/>
      <c r="G1825" s="201"/>
      <c r="H1825" s="222"/>
      <c r="I1825" s="223"/>
    </row>
    <row r="1826" spans="1:10" x14ac:dyDescent="0.25">
      <c r="B1826" s="388" t="s">
        <v>6644</v>
      </c>
      <c r="D1826" s="257" t="s">
        <v>240</v>
      </c>
      <c r="E1826" s="222"/>
      <c r="F1826" s="222"/>
      <c r="G1826" s="201"/>
      <c r="H1826" s="337" t="s">
        <v>19</v>
      </c>
      <c r="I1826" s="337" t="s">
        <v>20</v>
      </c>
    </row>
    <row r="1827" spans="1:10" x14ac:dyDescent="0.25">
      <c r="B1827" s="201" t="s">
        <v>7045</v>
      </c>
      <c r="D1827" s="222">
        <v>1</v>
      </c>
      <c r="E1827" s="222"/>
      <c r="F1827" s="222"/>
      <c r="G1827" s="201" t="s">
        <v>21</v>
      </c>
      <c r="H1827" s="222">
        <f>D1827</f>
        <v>1</v>
      </c>
      <c r="I1827" s="223" t="str">
        <f>$J$1824</f>
        <v>unid.</v>
      </c>
    </row>
    <row r="1828" spans="1:10" ht="15.75" thickBot="1" x14ac:dyDescent="0.3">
      <c r="B1828" s="201"/>
      <c r="D1828" s="222"/>
      <c r="E1828" s="222"/>
      <c r="F1828" s="222"/>
      <c r="G1828" s="201"/>
      <c r="H1828" s="222"/>
      <c r="I1828" s="223"/>
    </row>
    <row r="1829" spans="1:10" s="39" customFormat="1" ht="15.75" thickBot="1" x14ac:dyDescent="0.3">
      <c r="A1829" s="580" t="str">
        <f>PO!A343</f>
        <v>15.4.7</v>
      </c>
      <c r="B1829" s="70" t="str">
        <f>VLOOKUP(A1829,PO!$A$8:$K$410,4,FALSE)</f>
        <v>Disjuntor DIN tripolar termomagnético de 70A - fornecimento e instalação</v>
      </c>
      <c r="C1829" s="51"/>
      <c r="D1829" s="52"/>
      <c r="E1829" s="51"/>
      <c r="F1829" s="53"/>
      <c r="G1829" s="54"/>
      <c r="H1829" s="54"/>
      <c r="I1829" s="54">
        <f>H1832</f>
        <v>1</v>
      </c>
      <c r="J1829" s="420" t="str">
        <f>VLOOKUP(A1829,PO!$A$8:$K$410,5,FALSE)</f>
        <v>unid.</v>
      </c>
    </row>
    <row r="1830" spans="1:10" x14ac:dyDescent="0.25">
      <c r="B1830" s="201"/>
      <c r="D1830" s="222"/>
      <c r="E1830" s="222"/>
      <c r="F1830" s="222"/>
      <c r="G1830" s="201"/>
      <c r="H1830" s="222"/>
      <c r="I1830" s="223"/>
    </row>
    <row r="1831" spans="1:10" x14ac:dyDescent="0.25">
      <c r="B1831" s="388" t="s">
        <v>6644</v>
      </c>
      <c r="D1831" s="257" t="s">
        <v>240</v>
      </c>
      <c r="E1831" s="222"/>
      <c r="F1831" s="222"/>
      <c r="G1831" s="201"/>
      <c r="H1831" s="337" t="s">
        <v>19</v>
      </c>
      <c r="I1831" s="337" t="s">
        <v>20</v>
      </c>
    </row>
    <row r="1832" spans="1:10" x14ac:dyDescent="0.25">
      <c r="B1832" s="201" t="s">
        <v>7045</v>
      </c>
      <c r="D1832" s="222">
        <v>1</v>
      </c>
      <c r="E1832" s="222"/>
      <c r="F1832" s="222"/>
      <c r="G1832" s="201" t="s">
        <v>21</v>
      </c>
      <c r="H1832" s="222">
        <f>D1832</f>
        <v>1</v>
      </c>
      <c r="I1832" s="223" t="str">
        <f>$J$1829</f>
        <v>unid.</v>
      </c>
    </row>
    <row r="1833" spans="1:10" ht="15.75" thickBot="1" x14ac:dyDescent="0.3">
      <c r="B1833" s="201"/>
      <c r="D1833" s="222"/>
      <c r="E1833" s="222"/>
      <c r="F1833" s="222"/>
      <c r="G1833" s="201"/>
      <c r="H1833" s="222"/>
      <c r="I1833" s="223"/>
    </row>
    <row r="1834" spans="1:10" s="39" customFormat="1" ht="15.75" thickBot="1" x14ac:dyDescent="0.3">
      <c r="A1834" s="580" t="str">
        <f>PO!A344</f>
        <v>15.4.8</v>
      </c>
      <c r="B1834" s="70" t="str">
        <f>VLOOKUP(A1834,PO!$A$8:$K$410,4,FALSE)</f>
        <v>Disjuntor DIN tripolar termomagnético de 80A - fornecimento e instalação</v>
      </c>
      <c r="C1834" s="51"/>
      <c r="D1834" s="52"/>
      <c r="E1834" s="51"/>
      <c r="F1834" s="53"/>
      <c r="G1834" s="54"/>
      <c r="H1834" s="54"/>
      <c r="I1834" s="54">
        <f>H1837</f>
        <v>1</v>
      </c>
      <c r="J1834" s="420" t="str">
        <f>VLOOKUP(A1834,PO!$A$8:$K$410,5,FALSE)</f>
        <v>unid.</v>
      </c>
    </row>
    <row r="1835" spans="1:10" x14ac:dyDescent="0.25">
      <c r="B1835" s="201"/>
      <c r="D1835" s="222"/>
      <c r="E1835" s="222"/>
      <c r="F1835" s="222"/>
      <c r="G1835" s="201"/>
      <c r="H1835" s="222"/>
      <c r="I1835" s="223"/>
    </row>
    <row r="1836" spans="1:10" x14ac:dyDescent="0.25">
      <c r="B1836" s="388" t="s">
        <v>6644</v>
      </c>
      <c r="D1836" s="257" t="s">
        <v>240</v>
      </c>
      <c r="E1836" s="222"/>
      <c r="F1836" s="222"/>
      <c r="G1836" s="201"/>
      <c r="H1836" s="337" t="s">
        <v>19</v>
      </c>
      <c r="I1836" s="337" t="s">
        <v>20</v>
      </c>
    </row>
    <row r="1837" spans="1:10" x14ac:dyDescent="0.25">
      <c r="B1837" s="201" t="s">
        <v>7045</v>
      </c>
      <c r="D1837" s="222">
        <v>1</v>
      </c>
      <c r="E1837" s="222"/>
      <c r="F1837" s="222"/>
      <c r="G1837" s="201" t="s">
        <v>21</v>
      </c>
      <c r="H1837" s="222">
        <f>D1837</f>
        <v>1</v>
      </c>
      <c r="I1837" s="223" t="str">
        <f>$J$1834</f>
        <v>unid.</v>
      </c>
    </row>
    <row r="1838" spans="1:10" ht="15.75" thickBot="1" x14ac:dyDescent="0.3">
      <c r="B1838" s="201"/>
      <c r="D1838" s="222"/>
      <c r="E1838" s="222"/>
      <c r="F1838" s="222"/>
      <c r="G1838" s="201"/>
      <c r="H1838" s="222"/>
      <c r="I1838" s="223"/>
    </row>
    <row r="1839" spans="1:10" s="39" customFormat="1" ht="15.75" thickBot="1" x14ac:dyDescent="0.3">
      <c r="A1839" s="580" t="str">
        <f>PO!A345</f>
        <v>15.4.9</v>
      </c>
      <c r="B1839" s="70" t="str">
        <f>VLOOKUP(A1839,PO!$A$8:$K$410,4,FALSE)</f>
        <v>Disjuntor DIN tripolar termomagnético de 100A - fornecimento e instalação</v>
      </c>
      <c r="C1839" s="51"/>
      <c r="D1839" s="52"/>
      <c r="E1839" s="51"/>
      <c r="F1839" s="53"/>
      <c r="G1839" s="54"/>
      <c r="H1839" s="54"/>
      <c r="I1839" s="54">
        <f>H1842</f>
        <v>1</v>
      </c>
      <c r="J1839" s="420" t="str">
        <f>VLOOKUP(A1839,PO!$A$8:$K$410,5,FALSE)</f>
        <v>unid.</v>
      </c>
    </row>
    <row r="1840" spans="1:10" x14ac:dyDescent="0.25">
      <c r="B1840" s="201"/>
      <c r="D1840" s="222"/>
      <c r="E1840" s="222"/>
      <c r="F1840" s="222"/>
      <c r="G1840" s="201"/>
      <c r="H1840" s="222"/>
      <c r="I1840" s="223"/>
    </row>
    <row r="1841" spans="1:10" x14ac:dyDescent="0.25">
      <c r="B1841" s="388" t="s">
        <v>6644</v>
      </c>
      <c r="D1841" s="257" t="s">
        <v>240</v>
      </c>
      <c r="E1841" s="222"/>
      <c r="F1841" s="222"/>
      <c r="G1841" s="201"/>
      <c r="H1841" s="337" t="s">
        <v>19</v>
      </c>
      <c r="I1841" s="337" t="s">
        <v>20</v>
      </c>
    </row>
    <row r="1842" spans="1:10" x14ac:dyDescent="0.25">
      <c r="B1842" s="201" t="s">
        <v>7045</v>
      </c>
      <c r="D1842" s="222">
        <v>1</v>
      </c>
      <c r="E1842" s="222"/>
      <c r="F1842" s="222"/>
      <c r="G1842" s="201" t="s">
        <v>21</v>
      </c>
      <c r="H1842" s="222">
        <f>D1842</f>
        <v>1</v>
      </c>
      <c r="I1842" s="223" t="str">
        <f>$J$1839</f>
        <v>unid.</v>
      </c>
    </row>
    <row r="1843" spans="1:10" ht="15.75" thickBot="1" x14ac:dyDescent="0.3">
      <c r="B1843" s="201"/>
      <c r="D1843" s="222"/>
      <c r="E1843" s="222"/>
      <c r="F1843" s="222"/>
      <c r="G1843" s="201"/>
      <c r="H1843" s="222"/>
      <c r="I1843" s="223"/>
    </row>
    <row r="1844" spans="1:10" s="39" customFormat="1" ht="15.75" thickBot="1" x14ac:dyDescent="0.3">
      <c r="A1844" s="580" t="str">
        <f>PO!A346</f>
        <v>15.4.10</v>
      </c>
      <c r="B1844" s="70" t="str">
        <f>VLOOKUP(A1844,PO!$A$8:$K$410,4,FALSE)</f>
        <v>Disjuntor DIN tripolar termomagnético de 125A - fornecimento e instalação</v>
      </c>
      <c r="C1844" s="51"/>
      <c r="D1844" s="52"/>
      <c r="E1844" s="51"/>
      <c r="F1844" s="53"/>
      <c r="G1844" s="54"/>
      <c r="H1844" s="54"/>
      <c r="I1844" s="54">
        <f>H1847</f>
        <v>1</v>
      </c>
      <c r="J1844" s="420" t="str">
        <f>VLOOKUP(A1844,PO!$A$8:$K$410,5,FALSE)</f>
        <v>unid.</v>
      </c>
    </row>
    <row r="1845" spans="1:10" x14ac:dyDescent="0.25">
      <c r="B1845" s="201"/>
      <c r="D1845" s="222"/>
      <c r="E1845" s="222"/>
      <c r="F1845" s="222"/>
      <c r="G1845" s="201"/>
      <c r="H1845" s="222"/>
      <c r="I1845" s="223"/>
    </row>
    <row r="1846" spans="1:10" x14ac:dyDescent="0.25">
      <c r="B1846" s="388" t="s">
        <v>6644</v>
      </c>
      <c r="D1846" s="257" t="s">
        <v>240</v>
      </c>
      <c r="E1846" s="222"/>
      <c r="F1846" s="222"/>
      <c r="G1846" s="201"/>
      <c r="H1846" s="337" t="s">
        <v>19</v>
      </c>
      <c r="I1846" s="337" t="s">
        <v>20</v>
      </c>
    </row>
    <row r="1847" spans="1:10" x14ac:dyDescent="0.25">
      <c r="B1847" s="201" t="s">
        <v>7045</v>
      </c>
      <c r="D1847" s="222">
        <v>1</v>
      </c>
      <c r="E1847" s="222"/>
      <c r="F1847" s="222"/>
      <c r="G1847" s="201" t="s">
        <v>21</v>
      </c>
      <c r="H1847" s="222">
        <f>D1847</f>
        <v>1</v>
      </c>
      <c r="I1847" s="223" t="str">
        <f>$J$1844</f>
        <v>unid.</v>
      </c>
    </row>
    <row r="1848" spans="1:10" ht="15.75" thickBot="1" x14ac:dyDescent="0.3">
      <c r="B1848" s="201"/>
      <c r="D1848" s="222"/>
      <c r="E1848" s="222"/>
      <c r="F1848" s="222"/>
      <c r="G1848" s="201"/>
      <c r="H1848" s="222"/>
      <c r="I1848" s="223"/>
    </row>
    <row r="1849" spans="1:10" s="39" customFormat="1" ht="15.75" thickBot="1" x14ac:dyDescent="0.3">
      <c r="A1849" s="580" t="str">
        <f>PO!A347</f>
        <v>15.4.11</v>
      </c>
      <c r="B1849" s="70" t="str">
        <f>VLOOKUP(A1849,PO!$A$8:$K$410,4,FALSE)</f>
        <v>Dispositivo DPS, classe II, 01 Pólo, 175V, 8kA - Fornecimento e Instalação</v>
      </c>
      <c r="C1849" s="51"/>
      <c r="D1849" s="52"/>
      <c r="E1849" s="51"/>
      <c r="F1849" s="53"/>
      <c r="G1849" s="54"/>
      <c r="H1849" s="54"/>
      <c r="I1849" s="54">
        <f>H1852</f>
        <v>8</v>
      </c>
      <c r="J1849" s="420" t="str">
        <f>VLOOKUP(A1849,PO!$A$8:$K$410,5,FALSE)</f>
        <v>unid.</v>
      </c>
    </row>
    <row r="1850" spans="1:10" x14ac:dyDescent="0.25">
      <c r="B1850" s="201"/>
      <c r="D1850" s="222"/>
      <c r="E1850" s="222"/>
      <c r="F1850" s="222"/>
      <c r="G1850" s="201"/>
      <c r="H1850" s="222"/>
      <c r="I1850" s="223"/>
    </row>
    <row r="1851" spans="1:10" x14ac:dyDescent="0.25">
      <c r="B1851" s="388" t="s">
        <v>6644</v>
      </c>
      <c r="D1851" s="257" t="s">
        <v>240</v>
      </c>
      <c r="E1851" s="222"/>
      <c r="F1851" s="222"/>
      <c r="G1851" s="201"/>
      <c r="H1851" s="337" t="s">
        <v>19</v>
      </c>
      <c r="I1851" s="337" t="s">
        <v>20</v>
      </c>
    </row>
    <row r="1852" spans="1:10" x14ac:dyDescent="0.25">
      <c r="B1852" s="201" t="s">
        <v>7045</v>
      </c>
      <c r="D1852" s="222">
        <v>8</v>
      </c>
      <c r="E1852" s="222"/>
      <c r="F1852" s="222"/>
      <c r="G1852" s="201" t="s">
        <v>21</v>
      </c>
      <c r="H1852" s="222">
        <f>D1852</f>
        <v>8</v>
      </c>
      <c r="I1852" s="223" t="str">
        <f>$J$1849</f>
        <v>unid.</v>
      </c>
    </row>
    <row r="1853" spans="1:10" ht="15.75" thickBot="1" x14ac:dyDescent="0.3">
      <c r="B1853" s="201"/>
      <c r="D1853" s="222"/>
      <c r="E1853" s="222"/>
      <c r="F1853" s="222"/>
      <c r="G1853" s="201"/>
      <c r="H1853" s="222"/>
      <c r="I1853" s="223"/>
    </row>
    <row r="1854" spans="1:10" s="39" customFormat="1" ht="15.75" thickBot="1" x14ac:dyDescent="0.3">
      <c r="A1854" s="580" t="str">
        <f>PO!A348</f>
        <v>15.4.12</v>
      </c>
      <c r="B1854" s="70" t="str">
        <f>VLOOKUP(A1854,PO!$A$8:$K$410,4,FALSE)</f>
        <v>Dispositivo DPS, classe II, 01 Pólo, 175V, 40kA - Fornecimento e Instalação</v>
      </c>
      <c r="C1854" s="51"/>
      <c r="D1854" s="52"/>
      <c r="E1854" s="51"/>
      <c r="F1854" s="53"/>
      <c r="G1854" s="54"/>
      <c r="H1854" s="54"/>
      <c r="I1854" s="54">
        <f>H1857</f>
        <v>4</v>
      </c>
      <c r="J1854" s="420" t="str">
        <f>VLOOKUP(A1854,PO!$A$8:$K$410,5,FALSE)</f>
        <v>unid.</v>
      </c>
    </row>
    <row r="1855" spans="1:10" x14ac:dyDescent="0.25">
      <c r="B1855" s="201"/>
      <c r="D1855" s="222"/>
      <c r="E1855" s="222"/>
      <c r="F1855" s="222"/>
      <c r="G1855" s="201"/>
      <c r="H1855" s="222"/>
      <c r="I1855" s="223"/>
    </row>
    <row r="1856" spans="1:10" x14ac:dyDescent="0.25">
      <c r="B1856" s="388" t="s">
        <v>6644</v>
      </c>
      <c r="D1856" s="257" t="s">
        <v>240</v>
      </c>
      <c r="E1856" s="222"/>
      <c r="F1856" s="222"/>
      <c r="G1856" s="201"/>
      <c r="H1856" s="337" t="s">
        <v>19</v>
      </c>
      <c r="I1856" s="337" t="s">
        <v>20</v>
      </c>
    </row>
    <row r="1857" spans="1:10" x14ac:dyDescent="0.25">
      <c r="B1857" s="201" t="s">
        <v>7045</v>
      </c>
      <c r="D1857" s="222">
        <v>4</v>
      </c>
      <c r="E1857" s="222"/>
      <c r="F1857" s="222"/>
      <c r="G1857" s="201" t="s">
        <v>21</v>
      </c>
      <c r="H1857" s="222">
        <f>D1857</f>
        <v>4</v>
      </c>
      <c r="I1857" s="223" t="str">
        <f>$J$1854</f>
        <v>unid.</v>
      </c>
    </row>
    <row r="1858" spans="1:10" ht="15.75" thickBot="1" x14ac:dyDescent="0.3">
      <c r="B1858" s="201"/>
      <c r="D1858" s="222"/>
      <c r="E1858" s="222"/>
      <c r="F1858" s="222"/>
      <c r="G1858" s="201"/>
      <c r="H1858" s="222"/>
      <c r="I1858" s="223"/>
    </row>
    <row r="1859" spans="1:10" ht="15.75" thickBot="1" x14ac:dyDescent="0.3">
      <c r="A1859" s="40" t="str">
        <f>PO!A350</f>
        <v>15.5</v>
      </c>
      <c r="B1859" s="41" t="str">
        <f>VLOOKUP(A1859,PO!$A$8:$K$410,4,FALSE)</f>
        <v>QUADROS</v>
      </c>
      <c r="C1859" s="42"/>
      <c r="D1859" s="42"/>
      <c r="E1859" s="42"/>
      <c r="F1859" s="272"/>
      <c r="G1859" s="42"/>
      <c r="H1859" s="42"/>
      <c r="I1859" s="42"/>
      <c r="J1859" s="43"/>
    </row>
    <row r="1860" spans="1:10" ht="15.75" thickBot="1" x14ac:dyDescent="0.3">
      <c r="A1860" s="44"/>
      <c r="B1860" s="45"/>
      <c r="C1860" s="45"/>
      <c r="D1860" s="46"/>
      <c r="E1860" s="45"/>
      <c r="F1860" s="47"/>
      <c r="G1860" s="48"/>
      <c r="H1860" s="48"/>
      <c r="I1860" s="48"/>
      <c r="J1860" s="49"/>
    </row>
    <row r="1861" spans="1:10" s="39" customFormat="1" ht="15.75" thickBot="1" x14ac:dyDescent="0.3">
      <c r="A1861" s="580" t="str">
        <f>PO!A351</f>
        <v>15.5.1</v>
      </c>
      <c r="B1861" s="70" t="str">
        <f>VLOOKUP(A1861,PO!$A$8:$K$410,4,FALSE)</f>
        <v>Quadro de distribuição de energia de embutir, em chapa metálica, para 30 disjuntores termomagnéticos monopolares, com barramento trifásico e neutro, 100A - Fornecimento e instalação</v>
      </c>
      <c r="C1861" s="51"/>
      <c r="D1861" s="52"/>
      <c r="E1861" s="51"/>
      <c r="F1861" s="53"/>
      <c r="G1861" s="54"/>
      <c r="H1861" s="54"/>
      <c r="I1861" s="54">
        <f>H1864</f>
        <v>2</v>
      </c>
      <c r="J1861" s="420" t="str">
        <f>VLOOKUP(A1861,PO!$A$8:$K$410,5,FALSE)</f>
        <v>und</v>
      </c>
    </row>
    <row r="1862" spans="1:10" x14ac:dyDescent="0.25">
      <c r="B1862" s="201"/>
      <c r="D1862" s="222"/>
      <c r="E1862" s="222"/>
      <c r="F1862" s="222"/>
      <c r="G1862" s="201"/>
      <c r="H1862" s="222"/>
      <c r="I1862" s="223"/>
    </row>
    <row r="1863" spans="1:10" x14ac:dyDescent="0.25">
      <c r="B1863" s="382" t="s">
        <v>6644</v>
      </c>
      <c r="D1863" s="257" t="s">
        <v>240</v>
      </c>
      <c r="E1863" s="222"/>
      <c r="F1863" s="222"/>
      <c r="G1863" s="201"/>
      <c r="H1863" s="337" t="s">
        <v>19</v>
      </c>
      <c r="I1863" s="337" t="s">
        <v>20</v>
      </c>
    </row>
    <row r="1864" spans="1:10" x14ac:dyDescent="0.25">
      <c r="B1864" s="201" t="s">
        <v>7045</v>
      </c>
      <c r="D1864" s="222">
        <v>2</v>
      </c>
      <c r="E1864" s="222"/>
      <c r="F1864" s="222"/>
      <c r="G1864" s="201" t="s">
        <v>21</v>
      </c>
      <c r="H1864" s="222">
        <f>D1864</f>
        <v>2</v>
      </c>
      <c r="I1864" s="223" t="str">
        <f>$J$1861</f>
        <v>und</v>
      </c>
    </row>
    <row r="1865" spans="1:10" ht="15.75" thickBot="1" x14ac:dyDescent="0.3">
      <c r="B1865" s="201"/>
      <c r="D1865" s="222"/>
      <c r="E1865" s="222"/>
      <c r="F1865" s="222"/>
      <c r="G1865" s="201"/>
      <c r="H1865" s="222"/>
      <c r="I1865" s="223"/>
    </row>
    <row r="1866" spans="1:10" s="39" customFormat="1" ht="15.75" thickBot="1" x14ac:dyDescent="0.3">
      <c r="A1866" s="580" t="str">
        <f>PO!A352</f>
        <v>15.5.2</v>
      </c>
      <c r="B1866" s="70" t="str">
        <f>VLOOKUP(A1866,PO!$A$8:$K$410,4,FALSE)</f>
        <v>Quadro de distribuição de energia de embutir, em chapa metálica, para 40 disjuntores termomagnéticos monopolares, com barramento trifásico e neutro, 225A - Fornecimento e instalação</v>
      </c>
      <c r="C1866" s="51"/>
      <c r="D1866" s="52"/>
      <c r="E1866" s="51"/>
      <c r="F1866" s="53"/>
      <c r="G1866" s="54"/>
      <c r="H1866" s="54"/>
      <c r="I1866" s="54">
        <f>H1869</f>
        <v>1</v>
      </c>
      <c r="J1866" s="420" t="str">
        <f>VLOOKUP(A1866,PO!$A$8:$K$410,5,FALSE)</f>
        <v>und</v>
      </c>
    </row>
    <row r="1867" spans="1:10" x14ac:dyDescent="0.25">
      <c r="B1867" s="201"/>
      <c r="D1867" s="222"/>
      <c r="E1867" s="222"/>
      <c r="F1867" s="222"/>
      <c r="G1867" s="201"/>
      <c r="H1867" s="222"/>
      <c r="I1867" s="223"/>
    </row>
    <row r="1868" spans="1:10" x14ac:dyDescent="0.25">
      <c r="B1868" s="382" t="s">
        <v>6644</v>
      </c>
      <c r="D1868" s="257" t="s">
        <v>240</v>
      </c>
      <c r="E1868" s="222"/>
      <c r="F1868" s="222"/>
      <c r="G1868" s="201"/>
      <c r="H1868" s="337" t="s">
        <v>19</v>
      </c>
      <c r="I1868" s="337" t="s">
        <v>20</v>
      </c>
    </row>
    <row r="1869" spans="1:10" x14ac:dyDescent="0.25">
      <c r="B1869" s="201" t="s">
        <v>7045</v>
      </c>
      <c r="D1869" s="222">
        <v>1</v>
      </c>
      <c r="E1869" s="222"/>
      <c r="F1869" s="222"/>
      <c r="G1869" s="201" t="s">
        <v>21</v>
      </c>
      <c r="H1869" s="222">
        <f>D1869</f>
        <v>1</v>
      </c>
      <c r="I1869" s="223" t="str">
        <f>$J$1866</f>
        <v>und</v>
      </c>
    </row>
    <row r="1870" spans="1:10" ht="15.75" thickBot="1" x14ac:dyDescent="0.3">
      <c r="B1870" s="201"/>
      <c r="D1870" s="222"/>
      <c r="E1870" s="222"/>
      <c r="F1870" s="222"/>
      <c r="G1870" s="201"/>
      <c r="H1870" s="222"/>
      <c r="I1870" s="223"/>
    </row>
    <row r="1871" spans="1:10" s="39" customFormat="1" ht="15.75" thickBot="1" x14ac:dyDescent="0.3">
      <c r="A1871" s="580" t="str">
        <f>PO!A353</f>
        <v>15.5.3</v>
      </c>
      <c r="B1871" s="70" t="str">
        <f>VLOOKUP(A1871,PO!$A$8:$K$410,4,FALSE)</f>
        <v>Quadro de distribuição de energia de embutir, em chapa metálica, para 42 disjuntores termomagnéticos monopolares, com barramento trifásico e neutro, 150A - Fornecimento e instalação</v>
      </c>
      <c r="C1871" s="51"/>
      <c r="D1871" s="52"/>
      <c r="E1871" s="51"/>
      <c r="F1871" s="53"/>
      <c r="G1871" s="54"/>
      <c r="H1871" s="54"/>
      <c r="I1871" s="54">
        <f>H1874</f>
        <v>1</v>
      </c>
      <c r="J1871" s="420" t="str">
        <f>VLOOKUP(A1871,PO!$A$8:$K$410,5,FALSE)</f>
        <v>und</v>
      </c>
    </row>
    <row r="1872" spans="1:10" x14ac:dyDescent="0.25">
      <c r="B1872" s="201"/>
      <c r="D1872" s="222"/>
      <c r="E1872" s="222"/>
      <c r="F1872" s="222"/>
      <c r="G1872" s="201"/>
      <c r="H1872" s="222"/>
      <c r="I1872" s="223"/>
    </row>
    <row r="1873" spans="1:10" x14ac:dyDescent="0.25">
      <c r="B1873" s="388" t="s">
        <v>6644</v>
      </c>
      <c r="D1873" s="257" t="s">
        <v>240</v>
      </c>
      <c r="E1873" s="222"/>
      <c r="F1873" s="222"/>
      <c r="G1873" s="201"/>
      <c r="H1873" s="337" t="s">
        <v>19</v>
      </c>
      <c r="I1873" s="337" t="s">
        <v>20</v>
      </c>
    </row>
    <row r="1874" spans="1:10" x14ac:dyDescent="0.25">
      <c r="B1874" s="201" t="s">
        <v>7045</v>
      </c>
      <c r="D1874" s="222">
        <v>1</v>
      </c>
      <c r="E1874" s="222"/>
      <c r="F1874" s="222"/>
      <c r="G1874" s="201" t="s">
        <v>21</v>
      </c>
      <c r="H1874" s="222">
        <f>D1874</f>
        <v>1</v>
      </c>
      <c r="I1874" s="223" t="str">
        <f>$J$1871</f>
        <v>und</v>
      </c>
    </row>
    <row r="1875" spans="1:10" ht="15.75" thickBot="1" x14ac:dyDescent="0.3">
      <c r="B1875" s="201"/>
      <c r="D1875" s="222"/>
      <c r="E1875" s="222"/>
      <c r="F1875" s="222"/>
      <c r="G1875" s="201"/>
      <c r="H1875" s="222"/>
      <c r="I1875" s="223"/>
    </row>
    <row r="1876" spans="1:10" ht="15.75" thickBot="1" x14ac:dyDescent="0.3">
      <c r="A1876" s="40" t="str">
        <f>PO!A355</f>
        <v>15.6</v>
      </c>
      <c r="B1876" s="41" t="str">
        <f>VLOOKUP(A1876,PO!$A$8:$K$410,4,FALSE)</f>
        <v>LUMINÁRIAS E ACESSÓRIOS</v>
      </c>
      <c r="C1876" s="42"/>
      <c r="D1876" s="42"/>
      <c r="E1876" s="42"/>
      <c r="F1876" s="272"/>
      <c r="G1876" s="42"/>
      <c r="H1876" s="42"/>
      <c r="I1876" s="42"/>
      <c r="J1876" s="43"/>
    </row>
    <row r="1877" spans="1:10" ht="15.75" thickBot="1" x14ac:dyDescent="0.3">
      <c r="A1877" s="44"/>
      <c r="B1877" s="45"/>
      <c r="C1877" s="45"/>
      <c r="D1877" s="46"/>
      <c r="E1877" s="45"/>
      <c r="F1877" s="47"/>
      <c r="G1877" s="48"/>
      <c r="H1877" s="48"/>
      <c r="I1877" s="48"/>
      <c r="J1877" s="49"/>
    </row>
    <row r="1878" spans="1:10" s="39" customFormat="1" ht="15.75" thickBot="1" x14ac:dyDescent="0.3">
      <c r="A1878" s="580" t="str">
        <f>PO!A356</f>
        <v>15.6.1</v>
      </c>
      <c r="B1878" s="70" t="str">
        <f>VLOOKUP(A1878,PO!$A$8:$K$410,4,FALSE)</f>
        <v>Luminária tipo plafon, de sobrepor, com 01 lâmpada de LED 20W, fornecimento e instalação</v>
      </c>
      <c r="C1878" s="51"/>
      <c r="D1878" s="52"/>
      <c r="E1878" s="51"/>
      <c r="F1878" s="53"/>
      <c r="G1878" s="54"/>
      <c r="H1878" s="54"/>
      <c r="I1878" s="54">
        <f>H1881</f>
        <v>9</v>
      </c>
      <c r="J1878" s="420" t="str">
        <f>VLOOKUP(A1878,PO!$A$8:$K$410,5,FALSE)</f>
        <v>unid.</v>
      </c>
    </row>
    <row r="1879" spans="1:10" x14ac:dyDescent="0.25">
      <c r="B1879" s="201"/>
      <c r="D1879" s="222"/>
      <c r="E1879" s="222"/>
      <c r="F1879" s="222"/>
      <c r="G1879" s="201"/>
      <c r="H1879" s="222"/>
      <c r="I1879" s="223"/>
    </row>
    <row r="1880" spans="1:10" x14ac:dyDescent="0.25">
      <c r="B1880" s="474" t="s">
        <v>6644</v>
      </c>
      <c r="D1880" s="257" t="s">
        <v>240</v>
      </c>
      <c r="E1880" s="222"/>
      <c r="F1880" s="222"/>
      <c r="G1880" s="201"/>
      <c r="H1880" s="337" t="s">
        <v>19</v>
      </c>
      <c r="I1880" s="337" t="s">
        <v>20</v>
      </c>
    </row>
    <row r="1881" spans="1:10" x14ac:dyDescent="0.25">
      <c r="B1881" s="201" t="s">
        <v>7045</v>
      </c>
      <c r="D1881" s="222">
        <v>9</v>
      </c>
      <c r="E1881" s="222"/>
      <c r="F1881" s="222"/>
      <c r="G1881" s="201" t="s">
        <v>21</v>
      </c>
      <c r="H1881" s="222">
        <f>D1881</f>
        <v>9</v>
      </c>
      <c r="I1881" s="223" t="str">
        <f>$J$1960</f>
        <v>m³</v>
      </c>
    </row>
    <row r="1882" spans="1:10" ht="15.75" thickBot="1" x14ac:dyDescent="0.3">
      <c r="B1882" s="201"/>
      <c r="D1882" s="222"/>
      <c r="E1882" s="222"/>
      <c r="F1882" s="222"/>
      <c r="G1882" s="201"/>
      <c r="H1882" s="222"/>
      <c r="I1882" s="223"/>
    </row>
    <row r="1883" spans="1:10" s="39" customFormat="1" ht="15.75" thickBot="1" x14ac:dyDescent="0.3">
      <c r="A1883" s="580" t="str">
        <f>PO!A357</f>
        <v>15.6.2</v>
      </c>
      <c r="B1883" s="70" t="str">
        <f>VLOOKUP(A1883,PO!$A$8:$K$410,4,FALSE)</f>
        <v>Luminária tipo plafon, de sobrepor, com 01 lâmpada de LED 30W, fornecimento e instalação</v>
      </c>
      <c r="C1883" s="51"/>
      <c r="D1883" s="52"/>
      <c r="E1883" s="51"/>
      <c r="F1883" s="53"/>
      <c r="G1883" s="54"/>
      <c r="H1883" s="54"/>
      <c r="I1883" s="54">
        <f>H1886</f>
        <v>46</v>
      </c>
      <c r="J1883" s="420" t="str">
        <f>VLOOKUP(A1883,PO!$A$8:$K$410,5,FALSE)</f>
        <v>unid.</v>
      </c>
    </row>
    <row r="1884" spans="1:10" x14ac:dyDescent="0.25">
      <c r="B1884" s="201"/>
      <c r="D1884" s="222"/>
      <c r="E1884" s="222"/>
      <c r="F1884" s="222"/>
      <c r="G1884" s="201"/>
      <c r="H1884" s="222"/>
      <c r="I1884" s="223"/>
    </row>
    <row r="1885" spans="1:10" x14ac:dyDescent="0.25">
      <c r="B1885" s="474" t="s">
        <v>6644</v>
      </c>
      <c r="D1885" s="257" t="s">
        <v>240</v>
      </c>
      <c r="E1885" s="222"/>
      <c r="F1885" s="222"/>
      <c r="G1885" s="201"/>
      <c r="H1885" s="337" t="s">
        <v>19</v>
      </c>
      <c r="I1885" s="337" t="s">
        <v>20</v>
      </c>
    </row>
    <row r="1886" spans="1:10" x14ac:dyDescent="0.25">
      <c r="B1886" s="201" t="s">
        <v>7045</v>
      </c>
      <c r="D1886" s="222">
        <v>46</v>
      </c>
      <c r="E1886" s="222"/>
      <c r="F1886" s="222"/>
      <c r="G1886" s="201" t="s">
        <v>21</v>
      </c>
      <c r="H1886" s="222">
        <f>D1886</f>
        <v>46</v>
      </c>
      <c r="I1886" s="223" t="str">
        <f>$J$1965</f>
        <v>m³</v>
      </c>
    </row>
    <row r="1887" spans="1:10" ht="15.75" thickBot="1" x14ac:dyDescent="0.3">
      <c r="B1887" s="201"/>
      <c r="D1887" s="222"/>
      <c r="E1887" s="222"/>
      <c r="F1887" s="222"/>
      <c r="G1887" s="201"/>
      <c r="H1887" s="222"/>
      <c r="I1887" s="223"/>
    </row>
    <row r="1888" spans="1:10" s="39" customFormat="1" ht="15.75" thickBot="1" x14ac:dyDescent="0.3">
      <c r="A1888" s="580" t="str">
        <f>PO!A358</f>
        <v>15.6.3</v>
      </c>
      <c r="B1888" s="70" t="str">
        <f>VLOOKUP(A1888,PO!$A$8:$K$410,4,FALSE)</f>
        <v>Relé fotoelétrico para comando de iluminação externa 127V/1000W - fornecimento e instalação</v>
      </c>
      <c r="C1888" s="51"/>
      <c r="D1888" s="52"/>
      <c r="E1888" s="51"/>
      <c r="F1888" s="53"/>
      <c r="G1888" s="54"/>
      <c r="H1888" s="54"/>
      <c r="I1888" s="54">
        <f>H1891</f>
        <v>2</v>
      </c>
      <c r="J1888" s="420" t="str">
        <f>VLOOKUP(A1888,PO!$A$8:$K$410,5,FALSE)</f>
        <v>unid.</v>
      </c>
    </row>
    <row r="1889" spans="1:10" x14ac:dyDescent="0.25">
      <c r="B1889" s="201"/>
      <c r="D1889" s="222"/>
      <c r="E1889" s="222"/>
      <c r="F1889" s="222"/>
      <c r="G1889" s="201"/>
      <c r="H1889" s="222"/>
      <c r="I1889" s="223"/>
    </row>
    <row r="1890" spans="1:10" x14ac:dyDescent="0.25">
      <c r="B1890" s="474" t="s">
        <v>6644</v>
      </c>
      <c r="D1890" s="257" t="s">
        <v>240</v>
      </c>
      <c r="E1890" s="222"/>
      <c r="F1890" s="222"/>
      <c r="G1890" s="201"/>
      <c r="H1890" s="337" t="s">
        <v>19</v>
      </c>
      <c r="I1890" s="337" t="s">
        <v>20</v>
      </c>
    </row>
    <row r="1891" spans="1:10" x14ac:dyDescent="0.25">
      <c r="B1891" s="201" t="s">
        <v>7045</v>
      </c>
      <c r="D1891" s="222">
        <v>2</v>
      </c>
      <c r="E1891" s="222"/>
      <c r="F1891" s="222"/>
      <c r="G1891" s="201" t="s">
        <v>21</v>
      </c>
      <c r="H1891" s="222">
        <f>D1891</f>
        <v>2</v>
      </c>
      <c r="I1891" s="223">
        <f>$J$1970</f>
        <v>0</v>
      </c>
    </row>
    <row r="1892" spans="1:10" ht="15.75" thickBot="1" x14ac:dyDescent="0.3">
      <c r="B1892" s="201"/>
      <c r="D1892" s="222"/>
      <c r="E1892" s="222"/>
      <c r="F1892" s="222"/>
      <c r="G1892" s="201"/>
      <c r="H1892" s="222"/>
      <c r="I1892" s="223"/>
    </row>
    <row r="1893" spans="1:10" s="39" customFormat="1" ht="15.75" thickBot="1" x14ac:dyDescent="0.3">
      <c r="A1893" s="580" t="str">
        <f>PO!A359</f>
        <v>15.6.4</v>
      </c>
      <c r="B1893" s="70" t="str">
        <f>VLOOKUP(A1893,PO!$A$8:$K$410,4,FALSE)</f>
        <v>Luminária LED refletor retangular bivolt, luz branca, 20 W - fornecimento e instalação</v>
      </c>
      <c r="C1893" s="51"/>
      <c r="D1893" s="52"/>
      <c r="E1893" s="51"/>
      <c r="F1893" s="53"/>
      <c r="G1893" s="54"/>
      <c r="H1893" s="54"/>
      <c r="I1893" s="54">
        <f>H1896</f>
        <v>11</v>
      </c>
      <c r="J1893" s="420" t="str">
        <f>VLOOKUP(A1893,PO!$A$8:$K$410,5,FALSE)</f>
        <v>unid.</v>
      </c>
    </row>
    <row r="1894" spans="1:10" x14ac:dyDescent="0.25">
      <c r="B1894" s="201"/>
      <c r="D1894" s="222"/>
      <c r="E1894" s="222"/>
      <c r="F1894" s="222"/>
      <c r="G1894" s="201"/>
      <c r="H1894" s="222"/>
      <c r="I1894" s="223"/>
    </row>
    <row r="1895" spans="1:10" x14ac:dyDescent="0.25">
      <c r="B1895" s="474" t="s">
        <v>6644</v>
      </c>
      <c r="D1895" s="257" t="s">
        <v>240</v>
      </c>
      <c r="E1895" s="222"/>
      <c r="F1895" s="222"/>
      <c r="G1895" s="201"/>
      <c r="H1895" s="337" t="s">
        <v>19</v>
      </c>
      <c r="I1895" s="337" t="s">
        <v>20</v>
      </c>
    </row>
    <row r="1896" spans="1:10" x14ac:dyDescent="0.25">
      <c r="B1896" s="201" t="s">
        <v>7045</v>
      </c>
      <c r="D1896" s="222">
        <v>11</v>
      </c>
      <c r="E1896" s="222"/>
      <c r="F1896" s="222"/>
      <c r="G1896" s="201" t="s">
        <v>21</v>
      </c>
      <c r="H1896" s="222">
        <f>D1896</f>
        <v>11</v>
      </c>
      <c r="I1896" s="223">
        <f>$J$1975</f>
        <v>0</v>
      </c>
    </row>
    <row r="1897" spans="1:10" ht="15.75" thickBot="1" x14ac:dyDescent="0.3">
      <c r="B1897" s="201"/>
      <c r="D1897" s="222"/>
      <c r="E1897" s="222"/>
      <c r="F1897" s="222"/>
      <c r="G1897" s="201"/>
      <c r="H1897" s="222"/>
      <c r="I1897" s="223"/>
    </row>
    <row r="1898" spans="1:10" ht="15.75" thickBot="1" x14ac:dyDescent="0.3">
      <c r="A1898" s="40" t="str">
        <f>PO!A361</f>
        <v>15.7</v>
      </c>
      <c r="B1898" s="41" t="str">
        <f>VLOOKUP(A1898,PO!$A$8:$K$410,4,FALSE)</f>
        <v>CAIXA DE INSPEÇÃO</v>
      </c>
      <c r="C1898" s="42"/>
      <c r="D1898" s="42"/>
      <c r="E1898" s="42"/>
      <c r="F1898" s="272"/>
      <c r="G1898" s="42"/>
      <c r="H1898" s="42"/>
      <c r="I1898" s="42"/>
      <c r="J1898" s="43"/>
    </row>
    <row r="1899" spans="1:10" ht="15.75" thickBot="1" x14ac:dyDescent="0.3">
      <c r="A1899" s="44"/>
      <c r="B1899" s="45"/>
      <c r="C1899" s="45"/>
      <c r="D1899" s="46"/>
      <c r="E1899" s="45"/>
      <c r="F1899" s="47"/>
      <c r="G1899" s="48"/>
      <c r="H1899" s="48"/>
      <c r="I1899" s="48"/>
      <c r="J1899" s="49"/>
    </row>
    <row r="1900" spans="1:10" s="39" customFormat="1" ht="15.75" thickBot="1" x14ac:dyDescent="0.3">
      <c r="A1900" s="580" t="str">
        <f>PO!A362</f>
        <v>15.7.1</v>
      </c>
      <c r="B1900" s="70" t="str">
        <f>VLOOKUP(A1900,PO!$A$8:$K$410,4,FALSE)</f>
        <v xml:space="preserve">Caixa enterrada elétrica retangular, em alvenaria com tijolos cerâmicos maciços, fundo com brita, dimensões internas: 0,4x0,4x0,4 m. </v>
      </c>
      <c r="C1900" s="51"/>
      <c r="D1900" s="52"/>
      <c r="E1900" s="51"/>
      <c r="F1900" s="53"/>
      <c r="G1900" s="54"/>
      <c r="H1900" s="54"/>
      <c r="I1900" s="54">
        <f>H1903</f>
        <v>3</v>
      </c>
      <c r="J1900" s="420" t="str">
        <f>VLOOKUP(A1900,PO!$A$8:$K$410,5,FALSE)</f>
        <v>unid.</v>
      </c>
    </row>
    <row r="1901" spans="1:10" x14ac:dyDescent="0.25">
      <c r="B1901" s="201"/>
      <c r="D1901" s="222"/>
      <c r="E1901" s="222"/>
      <c r="F1901" s="222"/>
      <c r="G1901" s="201"/>
      <c r="H1901" s="222"/>
      <c r="I1901" s="223"/>
    </row>
    <row r="1902" spans="1:10" x14ac:dyDescent="0.25">
      <c r="B1902" s="388" t="s">
        <v>6644</v>
      </c>
      <c r="D1902" s="257" t="s">
        <v>240</v>
      </c>
      <c r="E1902" s="222"/>
      <c r="F1902" s="222"/>
      <c r="G1902" s="201"/>
      <c r="H1902" s="337" t="s">
        <v>19</v>
      </c>
      <c r="I1902" s="337" t="s">
        <v>20</v>
      </c>
    </row>
    <row r="1903" spans="1:10" x14ac:dyDescent="0.25">
      <c r="B1903" s="201" t="s">
        <v>7045</v>
      </c>
      <c r="D1903" s="222">
        <v>3</v>
      </c>
      <c r="E1903" s="222"/>
      <c r="F1903" s="222"/>
      <c r="G1903" s="201" t="s">
        <v>21</v>
      </c>
      <c r="H1903" s="222">
        <f>D1903</f>
        <v>3</v>
      </c>
      <c r="I1903" s="223" t="str">
        <f>$J$1900</f>
        <v>unid.</v>
      </c>
    </row>
    <row r="1904" spans="1:10" ht="15.75" thickBot="1" x14ac:dyDescent="0.3"/>
    <row r="1905" spans="1:10" s="39" customFormat="1" ht="15.75" thickBot="1" x14ac:dyDescent="0.3">
      <c r="A1905" s="580" t="str">
        <f>PO!A363</f>
        <v>15.7.2</v>
      </c>
      <c r="B1905" s="70" t="str">
        <f>VLOOKUP(A1905,PO!$A$8:$K$410,4,FALSE)</f>
        <v>Caixa de passagem 30x30x40 com tampa e dreno brita - fornecimento e instalação</v>
      </c>
      <c r="C1905" s="51"/>
      <c r="D1905" s="52"/>
      <c r="E1905" s="51"/>
      <c r="F1905" s="53"/>
      <c r="G1905" s="54"/>
      <c r="H1905" s="54"/>
      <c r="I1905" s="54">
        <f>H1908</f>
        <v>2</v>
      </c>
      <c r="J1905" s="420" t="str">
        <f>VLOOKUP(A1905,PO!$A$8:$K$410,5,FALSE)</f>
        <v>unid.</v>
      </c>
    </row>
    <row r="1906" spans="1:10" x14ac:dyDescent="0.25">
      <c r="B1906" s="201"/>
      <c r="D1906" s="222"/>
      <c r="E1906" s="222"/>
      <c r="F1906" s="222"/>
      <c r="G1906" s="201"/>
      <c r="H1906" s="222"/>
      <c r="I1906" s="223"/>
    </row>
    <row r="1907" spans="1:10" x14ac:dyDescent="0.25">
      <c r="B1907" s="388" t="s">
        <v>6644</v>
      </c>
      <c r="D1907" s="257" t="s">
        <v>240</v>
      </c>
      <c r="E1907" s="222"/>
      <c r="F1907" s="222"/>
      <c r="G1907" s="201"/>
      <c r="H1907" s="337" t="s">
        <v>19</v>
      </c>
      <c r="I1907" s="337" t="s">
        <v>20</v>
      </c>
    </row>
    <row r="1908" spans="1:10" x14ac:dyDescent="0.25">
      <c r="B1908" s="201" t="s">
        <v>7045</v>
      </c>
      <c r="D1908" s="222">
        <v>2</v>
      </c>
      <c r="E1908" s="222"/>
      <c r="F1908" s="222"/>
      <c r="G1908" s="201" t="s">
        <v>21</v>
      </c>
      <c r="H1908" s="222">
        <f>D1908</f>
        <v>2</v>
      </c>
      <c r="I1908" s="223" t="str">
        <f>$J$1905</f>
        <v>unid.</v>
      </c>
    </row>
    <row r="1909" spans="1:10" ht="15.75" thickBot="1" x14ac:dyDescent="0.3"/>
    <row r="1910" spans="1:10" ht="15.75" thickBot="1" x14ac:dyDescent="0.3">
      <c r="A1910" s="40" t="str">
        <f>PO!A365</f>
        <v>15.8</v>
      </c>
      <c r="B1910" s="41" t="str">
        <f>VLOOKUP(A1910,PO!$A$8:$K$410,4,FALSE)</f>
        <v>ATERRAMENTO</v>
      </c>
      <c r="C1910" s="42"/>
      <c r="D1910" s="42"/>
      <c r="E1910" s="42"/>
      <c r="F1910" s="272"/>
      <c r="G1910" s="42"/>
      <c r="H1910" s="42"/>
      <c r="I1910" s="42"/>
      <c r="J1910" s="43"/>
    </row>
    <row r="1911" spans="1:10" ht="15.75" thickBot="1" x14ac:dyDescent="0.3">
      <c r="A1911" s="44"/>
      <c r="B1911" s="45"/>
      <c r="C1911" s="45"/>
      <c r="D1911" s="46"/>
      <c r="E1911" s="45"/>
      <c r="F1911" s="47"/>
      <c r="G1911" s="48"/>
      <c r="H1911" s="48"/>
      <c r="I1911" s="48"/>
      <c r="J1911" s="49"/>
    </row>
    <row r="1912" spans="1:10" s="39" customFormat="1" ht="15.75" thickBot="1" x14ac:dyDescent="0.3">
      <c r="A1912" s="580" t="str">
        <f>PO!A366</f>
        <v>15.8.1</v>
      </c>
      <c r="B1912" s="70" t="str">
        <f>VLOOKUP(A1912,PO!$A$8:$K$410,4,FALSE)</f>
        <v>Grampo paralelo em alumínio fundido ou estrudado de 2 parafusos, para cabo de 6 a 50 mm², pasta antioxidante. Fornecimento e instalação.</v>
      </c>
      <c r="C1912" s="51"/>
      <c r="D1912" s="52"/>
      <c r="E1912" s="51"/>
      <c r="F1912" s="53"/>
      <c r="G1912" s="54"/>
      <c r="H1912" s="54"/>
      <c r="I1912" s="54">
        <f>H1915</f>
        <v>5</v>
      </c>
      <c r="J1912" s="420" t="str">
        <f>VLOOKUP(A1912,PO!$A$8:$K$410,5,FALSE)</f>
        <v>und</v>
      </c>
    </row>
    <row r="1913" spans="1:10" x14ac:dyDescent="0.25">
      <c r="B1913" s="201"/>
      <c r="D1913" s="222"/>
      <c r="E1913" s="222"/>
      <c r="F1913" s="222"/>
      <c r="G1913" s="201"/>
      <c r="H1913" s="222"/>
      <c r="I1913" s="223"/>
    </row>
    <row r="1914" spans="1:10" x14ac:dyDescent="0.25">
      <c r="B1914" s="388" t="s">
        <v>6644</v>
      </c>
      <c r="D1914" s="257" t="s">
        <v>240</v>
      </c>
      <c r="E1914" s="222"/>
      <c r="F1914" s="222"/>
      <c r="G1914" s="201"/>
      <c r="H1914" s="337" t="s">
        <v>19</v>
      </c>
      <c r="I1914" s="337" t="s">
        <v>20</v>
      </c>
    </row>
    <row r="1915" spans="1:10" x14ac:dyDescent="0.25">
      <c r="B1915" s="201" t="s">
        <v>7045</v>
      </c>
      <c r="D1915" s="222">
        <v>5</v>
      </c>
      <c r="E1915" s="222"/>
      <c r="F1915" s="222"/>
      <c r="G1915" s="201" t="s">
        <v>21</v>
      </c>
      <c r="H1915" s="222">
        <f>D1915</f>
        <v>5</v>
      </c>
      <c r="I1915" s="223" t="str">
        <f>$J$1912</f>
        <v>und</v>
      </c>
    </row>
    <row r="1916" spans="1:10" ht="15.75" thickBot="1" x14ac:dyDescent="0.3"/>
    <row r="1917" spans="1:10" s="39" customFormat="1" ht="15.75" thickBot="1" x14ac:dyDescent="0.3">
      <c r="A1917" s="580" t="str">
        <f>PO!A367</f>
        <v>15.8.2</v>
      </c>
      <c r="B1917" s="70" t="str">
        <f>VLOOKUP(A1917,PO!$A$8:$K$410,4,FALSE)</f>
        <v>Haste de aterramento 5/8 para spda - fornecimento e instalação.</v>
      </c>
      <c r="C1917" s="51"/>
      <c r="D1917" s="52"/>
      <c r="E1917" s="51"/>
      <c r="F1917" s="53"/>
      <c r="G1917" s="54"/>
      <c r="H1917" s="54"/>
      <c r="I1917" s="54">
        <f>H1920</f>
        <v>5</v>
      </c>
      <c r="J1917" s="420" t="str">
        <f>VLOOKUP(A1917,PO!$A$8:$K$410,5,FALSE)</f>
        <v>und</v>
      </c>
    </row>
    <row r="1918" spans="1:10" x14ac:dyDescent="0.25">
      <c r="B1918" s="201"/>
      <c r="D1918" s="222"/>
      <c r="E1918" s="222"/>
      <c r="F1918" s="222"/>
      <c r="G1918" s="201"/>
      <c r="H1918" s="222"/>
      <c r="I1918" s="223"/>
    </row>
    <row r="1919" spans="1:10" x14ac:dyDescent="0.25">
      <c r="B1919" s="393" t="s">
        <v>6644</v>
      </c>
      <c r="D1919" s="257" t="s">
        <v>240</v>
      </c>
      <c r="E1919" s="222"/>
      <c r="F1919" s="222"/>
      <c r="G1919" s="201"/>
      <c r="H1919" s="337" t="s">
        <v>19</v>
      </c>
      <c r="I1919" s="337" t="s">
        <v>20</v>
      </c>
    </row>
    <row r="1920" spans="1:10" x14ac:dyDescent="0.25">
      <c r="B1920" s="201" t="s">
        <v>12815</v>
      </c>
      <c r="D1920" s="222">
        <v>5</v>
      </c>
      <c r="E1920" s="222"/>
      <c r="F1920" s="222"/>
      <c r="G1920" s="201" t="s">
        <v>21</v>
      </c>
      <c r="H1920" s="222">
        <f>D1920</f>
        <v>5</v>
      </c>
      <c r="I1920" s="223" t="str">
        <f>$J$1912</f>
        <v>und</v>
      </c>
    </row>
    <row r="1921" spans="1:10" ht="15.75" thickBot="1" x14ac:dyDescent="0.3"/>
    <row r="1922" spans="1:10" s="39" customFormat="1" ht="15.75" thickBot="1" x14ac:dyDescent="0.3">
      <c r="A1922" s="580" t="str">
        <f>PO!A368</f>
        <v>15.8.3</v>
      </c>
      <c r="B1922" s="70" t="str">
        <f>VLOOKUP(A1922,PO!$A$8:$K$410,4,FALSE)</f>
        <v>Cabo de cobre nu 50 mm² - fornecimento e instalação</v>
      </c>
      <c r="C1922" s="51"/>
      <c r="D1922" s="52"/>
      <c r="E1922" s="51"/>
      <c r="F1922" s="53"/>
      <c r="G1922" s="54"/>
      <c r="H1922" s="54"/>
      <c r="I1922" s="54">
        <f>H1925</f>
        <v>20</v>
      </c>
      <c r="J1922" s="420" t="str">
        <f>VLOOKUP(A1922,PO!$A$8:$K$410,5,FALSE)</f>
        <v>m</v>
      </c>
    </row>
    <row r="1923" spans="1:10" x14ac:dyDescent="0.25">
      <c r="B1923" s="201"/>
      <c r="D1923" s="222"/>
      <c r="E1923" s="222"/>
      <c r="F1923" s="222"/>
      <c r="G1923" s="201"/>
      <c r="H1923" s="222"/>
      <c r="I1923" s="223"/>
    </row>
    <row r="1924" spans="1:10" x14ac:dyDescent="0.25">
      <c r="B1924" s="393" t="s">
        <v>6644</v>
      </c>
      <c r="D1924" s="257" t="s">
        <v>6606</v>
      </c>
      <c r="E1924" s="222"/>
      <c r="F1924" s="222"/>
      <c r="G1924" s="201"/>
      <c r="H1924" s="337" t="s">
        <v>19</v>
      </c>
      <c r="I1924" s="337" t="s">
        <v>20</v>
      </c>
    </row>
    <row r="1925" spans="1:10" x14ac:dyDescent="0.25">
      <c r="B1925" s="201" t="s">
        <v>12815</v>
      </c>
      <c r="D1925" s="222">
        <v>20</v>
      </c>
      <c r="E1925" s="222"/>
      <c r="F1925" s="222"/>
      <c r="G1925" s="201" t="s">
        <v>21</v>
      </c>
      <c r="H1925" s="222">
        <f>D1925</f>
        <v>20</v>
      </c>
      <c r="I1925" s="223" t="str">
        <f>J1922</f>
        <v>m</v>
      </c>
    </row>
    <row r="1926" spans="1:10" ht="15.75" thickBot="1" x14ac:dyDescent="0.3">
      <c r="B1926" s="201"/>
      <c r="D1926" s="222"/>
      <c r="E1926" s="222"/>
      <c r="F1926" s="222"/>
      <c r="G1926" s="201"/>
      <c r="H1926" s="222"/>
      <c r="I1926" s="223"/>
    </row>
    <row r="1927" spans="1:10" ht="15.75" thickBot="1" x14ac:dyDescent="0.3">
      <c r="A1927" s="40" t="str">
        <f>PO!A370</f>
        <v>15.9</v>
      </c>
      <c r="B1927" s="41" t="str">
        <f>VLOOKUP(A1927,PO!$A$8:$K$410,4,FALSE)</f>
        <v>RASGO EM ALVENARIA</v>
      </c>
      <c r="C1927" s="42"/>
      <c r="D1927" s="42"/>
      <c r="E1927" s="42"/>
      <c r="F1927" s="272"/>
      <c r="G1927" s="42"/>
      <c r="H1927" s="42"/>
      <c r="I1927" s="42"/>
      <c r="J1927" s="43"/>
    </row>
    <row r="1928" spans="1:10" ht="15.75" thickBot="1" x14ac:dyDescent="0.3">
      <c r="A1928" s="44"/>
      <c r="B1928" s="45"/>
      <c r="C1928" s="45"/>
      <c r="D1928" s="46"/>
      <c r="E1928" s="45"/>
      <c r="F1928" s="47"/>
      <c r="G1928" s="48"/>
      <c r="H1928" s="48"/>
      <c r="I1928" s="48"/>
      <c r="J1928" s="49"/>
    </row>
    <row r="1929" spans="1:10" s="39" customFormat="1" ht="15.75" thickBot="1" x14ac:dyDescent="0.3">
      <c r="A1929" s="580" t="str">
        <f>PO!A371</f>
        <v>15.9.1</v>
      </c>
      <c r="B1929" s="70" t="str">
        <f>VLOOKUP(A1929,PO!$A$8:$K$410,4,FALSE)</f>
        <v>Rasgo em alvenaria para eletroduto com diâmetros menores ou iguais a 40 mm</v>
      </c>
      <c r="C1929" s="51"/>
      <c r="D1929" s="52"/>
      <c r="E1929" s="51"/>
      <c r="F1929" s="53"/>
      <c r="G1929" s="54"/>
      <c r="H1929" s="54"/>
      <c r="I1929" s="54">
        <f>SUM(H1932:H1932)</f>
        <v>493.9</v>
      </c>
      <c r="J1929" s="420" t="str">
        <f>VLOOKUP(A1929,PO!$A$8:$K$410,5,FALSE)</f>
        <v>m</v>
      </c>
    </row>
    <row r="1930" spans="1:10" x14ac:dyDescent="0.25">
      <c r="B1930" s="201"/>
      <c r="D1930" s="222"/>
      <c r="E1930" s="222"/>
      <c r="F1930" s="222"/>
      <c r="G1930" s="201"/>
      <c r="H1930" s="222"/>
      <c r="I1930" s="223"/>
    </row>
    <row r="1931" spans="1:10" x14ac:dyDescent="0.25">
      <c r="B1931" s="489" t="s">
        <v>6644</v>
      </c>
      <c r="D1931" s="257" t="s">
        <v>6606</v>
      </c>
      <c r="E1931" s="222"/>
      <c r="F1931" s="222"/>
      <c r="G1931" s="201"/>
      <c r="H1931" s="337" t="s">
        <v>19</v>
      </c>
      <c r="I1931" s="337" t="s">
        <v>20</v>
      </c>
    </row>
    <row r="1932" spans="1:10" x14ac:dyDescent="0.25">
      <c r="B1932" s="201" t="s">
        <v>12946</v>
      </c>
      <c r="D1932" s="222">
        <f>(D1745*0.8)+(D1750*2.7)+(D1755*1.7)+(D1760*1.7)+(D1765*1.7)+(D1770*1.7)+(D1775*1.7)+(D1780*1.7)+(D1785*1.7)+(D1790*1.7)+(D1795*1.7)</f>
        <v>493.9</v>
      </c>
      <c r="E1932" s="222"/>
      <c r="F1932" s="222"/>
      <c r="G1932" s="201" t="s">
        <v>21</v>
      </c>
      <c r="H1932" s="222">
        <f>D1932</f>
        <v>493.9</v>
      </c>
      <c r="I1932" s="223" t="str">
        <f>J1929</f>
        <v>m</v>
      </c>
    </row>
    <row r="1933" spans="1:10" x14ac:dyDescent="0.25">
      <c r="B1933" s="201"/>
      <c r="D1933" s="222"/>
      <c r="E1933" s="222"/>
      <c r="F1933" s="222"/>
      <c r="G1933" s="201"/>
      <c r="H1933" s="222"/>
      <c r="I1933" s="223"/>
    </row>
    <row r="1934" spans="1:10" x14ac:dyDescent="0.25">
      <c r="B1934" s="201"/>
      <c r="D1934" s="222"/>
      <c r="E1934" s="222"/>
      <c r="F1934" s="222"/>
      <c r="G1934" s="201"/>
      <c r="H1934" s="222"/>
      <c r="I1934" s="223"/>
    </row>
    <row r="1935" spans="1:10" ht="15.75" thickBot="1" x14ac:dyDescent="0.3">
      <c r="B1935" s="201"/>
      <c r="D1935" s="222"/>
      <c r="E1935" s="222"/>
      <c r="F1935" s="222"/>
      <c r="G1935" s="201"/>
      <c r="H1935" s="222"/>
      <c r="I1935" s="223"/>
    </row>
    <row r="1936" spans="1:10" s="39" customFormat="1" ht="15.75" thickBot="1" x14ac:dyDescent="0.3">
      <c r="A1936" s="580" t="str">
        <f>PO!A372</f>
        <v>15.9.2</v>
      </c>
      <c r="B1936" s="70" t="str">
        <f>VLOOKUP(A1936,PO!$A$8:$K$410,4,FALSE)</f>
        <v>Enchimento de rasgo em alvenaria com argamassa mista traço 1:4, para tubulação de 1/2" a 25 mm</v>
      </c>
      <c r="C1936" s="51"/>
      <c r="D1936" s="52"/>
      <c r="E1936" s="51"/>
      <c r="F1936" s="53"/>
      <c r="G1936" s="54"/>
      <c r="H1936" s="54"/>
      <c r="I1936" s="54">
        <f>SUM(H1939:H1939)</f>
        <v>493.9</v>
      </c>
      <c r="J1936" s="420" t="str">
        <f>VLOOKUP(A1936,PO!$A$8:$K$410,5,FALSE)</f>
        <v>m</v>
      </c>
    </row>
    <row r="1937" spans="1:10" x14ac:dyDescent="0.25">
      <c r="B1937" s="201"/>
      <c r="D1937" s="222"/>
      <c r="E1937" s="222"/>
      <c r="F1937" s="222"/>
      <c r="G1937" s="201"/>
      <c r="H1937" s="222"/>
      <c r="I1937" s="223"/>
    </row>
    <row r="1938" spans="1:10" x14ac:dyDescent="0.25">
      <c r="B1938" s="489" t="s">
        <v>6644</v>
      </c>
      <c r="D1938" s="257" t="s">
        <v>6606</v>
      </c>
      <c r="E1938" s="222"/>
      <c r="F1938" s="222"/>
      <c r="G1938" s="201"/>
      <c r="H1938" s="337" t="s">
        <v>19</v>
      </c>
      <c r="I1938" s="337" t="s">
        <v>20</v>
      </c>
    </row>
    <row r="1939" spans="1:10" x14ac:dyDescent="0.25">
      <c r="B1939" s="201" t="s">
        <v>12946</v>
      </c>
      <c r="D1939" s="222">
        <f>D1932</f>
        <v>493.9</v>
      </c>
      <c r="E1939" s="222"/>
      <c r="F1939" s="222"/>
      <c r="G1939" s="201" t="s">
        <v>21</v>
      </c>
      <c r="H1939" s="222">
        <f>D1939</f>
        <v>493.9</v>
      </c>
      <c r="I1939" s="223" t="str">
        <f>J1936</f>
        <v>m</v>
      </c>
    </row>
    <row r="1940" spans="1:10" ht="15.75" thickBot="1" x14ac:dyDescent="0.3">
      <c r="B1940" s="201"/>
      <c r="D1940" s="222"/>
      <c r="E1940" s="222"/>
      <c r="F1940" s="222"/>
      <c r="G1940" s="201"/>
      <c r="H1940" s="222"/>
      <c r="I1940" s="223"/>
    </row>
    <row r="1941" spans="1:10" s="39" customFormat="1" ht="15.75" thickBot="1" x14ac:dyDescent="0.3">
      <c r="A1941" s="580" t="str">
        <f>PO!A373</f>
        <v>15.9.3</v>
      </c>
      <c r="B1941" s="70" t="str">
        <f>VLOOKUP(A1941,PO!$A$8:$K$410,4,FALSE)</f>
        <v xml:space="preserve">Rasgo em alvenaria para ramais/ distribuição com diâmetros maiores que 40 mm e menores ou iguais a 75 mm. </v>
      </c>
      <c r="C1941" s="51"/>
      <c r="D1941" s="52"/>
      <c r="E1941" s="51"/>
      <c r="F1941" s="53"/>
      <c r="G1941" s="54"/>
      <c r="H1941" s="54"/>
      <c r="I1941" s="54">
        <f>SUM(H1944:H1944)</f>
        <v>6</v>
      </c>
      <c r="J1941" s="420" t="str">
        <f>VLOOKUP(A1941,PO!$A$8:$K$410,5,FALSE)</f>
        <v>m</v>
      </c>
    </row>
    <row r="1942" spans="1:10" x14ac:dyDescent="0.25">
      <c r="B1942" s="201"/>
      <c r="D1942" s="222"/>
      <c r="E1942" s="222"/>
      <c r="F1942" s="222"/>
      <c r="G1942" s="201"/>
      <c r="H1942" s="222"/>
      <c r="I1942" s="223"/>
    </row>
    <row r="1943" spans="1:10" x14ac:dyDescent="0.25">
      <c r="B1943" s="489" t="s">
        <v>6644</v>
      </c>
      <c r="D1943" s="257" t="s">
        <v>6606</v>
      </c>
      <c r="E1943" s="222"/>
      <c r="F1943" s="222"/>
      <c r="G1943" s="201"/>
      <c r="H1943" s="337" t="s">
        <v>19</v>
      </c>
      <c r="I1943" s="337" t="s">
        <v>20</v>
      </c>
    </row>
    <row r="1944" spans="1:10" x14ac:dyDescent="0.25">
      <c r="B1944" s="201" t="s">
        <v>12947</v>
      </c>
      <c r="D1944" s="222">
        <f>1.5*($D$1864+$D$1869+$D$1874)</f>
        <v>6</v>
      </c>
      <c r="E1944" s="222"/>
      <c r="F1944" s="222"/>
      <c r="G1944" s="201" t="s">
        <v>21</v>
      </c>
      <c r="H1944" s="222">
        <f>D1944</f>
        <v>6</v>
      </c>
      <c r="I1944" s="223" t="str">
        <f>J1941</f>
        <v>m</v>
      </c>
    </row>
    <row r="1945" spans="1:10" ht="15.75" thickBot="1" x14ac:dyDescent="0.3">
      <c r="B1945" s="201"/>
      <c r="D1945" s="222"/>
      <c r="E1945" s="222"/>
      <c r="F1945" s="222"/>
      <c r="G1945" s="201"/>
      <c r="H1945" s="222"/>
      <c r="I1945" s="223"/>
    </row>
    <row r="1946" spans="1:10" s="39" customFormat="1" ht="15.75" thickBot="1" x14ac:dyDescent="0.3">
      <c r="A1946" s="580" t="str">
        <f>PO!A374</f>
        <v>15.9.4</v>
      </c>
      <c r="B1946" s="70" t="str">
        <f>VLOOKUP(A1946,PO!$A$8:$K$410,4,FALSE)</f>
        <v>Enchimento de rasgo em alvenaria com argamassa mista de cal hidratada e areia traço 1:4, para eletroduto Ø 32 mm - 1 1/4" a 50 mm - 2"</v>
      </c>
      <c r="C1946" s="51"/>
      <c r="D1946" s="52"/>
      <c r="E1946" s="51"/>
      <c r="F1946" s="53"/>
      <c r="G1946" s="54"/>
      <c r="H1946" s="54"/>
      <c r="I1946" s="54">
        <f>SUM(H1949:H1949)</f>
        <v>6</v>
      </c>
      <c r="J1946" s="420" t="str">
        <f>VLOOKUP(A1946,PO!$A$8:$K$410,5,FALSE)</f>
        <v>m</v>
      </c>
    </row>
    <row r="1947" spans="1:10" x14ac:dyDescent="0.25">
      <c r="B1947" s="201"/>
      <c r="D1947" s="222"/>
      <c r="E1947" s="222"/>
      <c r="F1947" s="222"/>
      <c r="G1947" s="201"/>
      <c r="H1947" s="222"/>
      <c r="I1947" s="223"/>
    </row>
    <row r="1948" spans="1:10" x14ac:dyDescent="0.25">
      <c r="B1948" s="489" t="s">
        <v>6644</v>
      </c>
      <c r="D1948" s="257" t="s">
        <v>6606</v>
      </c>
      <c r="E1948" s="222"/>
      <c r="F1948" s="222"/>
      <c r="G1948" s="201"/>
      <c r="H1948" s="337" t="s">
        <v>19</v>
      </c>
      <c r="I1948" s="337" t="s">
        <v>20</v>
      </c>
    </row>
    <row r="1949" spans="1:10" x14ac:dyDescent="0.25">
      <c r="B1949" s="201" t="s">
        <v>12947</v>
      </c>
      <c r="D1949" s="222">
        <f>1.5*($D$1864+$D$1869+$D$1874)</f>
        <v>6</v>
      </c>
      <c r="E1949" s="222"/>
      <c r="F1949" s="222"/>
      <c r="G1949" s="201" t="s">
        <v>21</v>
      </c>
      <c r="H1949" s="222">
        <f>D1949</f>
        <v>6</v>
      </c>
      <c r="I1949" s="223" t="str">
        <f>J1946</f>
        <v>m</v>
      </c>
    </row>
    <row r="1950" spans="1:10" ht="15.75" thickBot="1" x14ac:dyDescent="0.3">
      <c r="B1950" s="201"/>
      <c r="D1950" s="222"/>
      <c r="E1950" s="222"/>
      <c r="F1950" s="222"/>
      <c r="G1950" s="201"/>
      <c r="H1950" s="222"/>
      <c r="I1950" s="223"/>
    </row>
    <row r="1951" spans="1:10" s="39" customFormat="1" ht="15.75" thickBot="1" x14ac:dyDescent="0.3">
      <c r="A1951" s="580" t="str">
        <f>PO!A375</f>
        <v>15.9.5</v>
      </c>
      <c r="B1951" s="70" t="str">
        <f>VLOOKUP(A1951,PO!$A$8:$K$410,4,FALSE)</f>
        <v>Quebra em alvenaria para instalação de quadro distribuição</v>
      </c>
      <c r="C1951" s="51"/>
      <c r="D1951" s="52"/>
      <c r="E1951" s="51"/>
      <c r="F1951" s="53"/>
      <c r="G1951" s="54"/>
      <c r="H1951" s="54"/>
      <c r="I1951" s="54">
        <f>SUM(H1954:H1956)</f>
        <v>1.1299999999999999</v>
      </c>
      <c r="J1951" s="420" t="str">
        <f>VLOOKUP(A1951,PO!$A$8:$K$410,5,FALSE)</f>
        <v>m²</v>
      </c>
    </row>
    <row r="1952" spans="1:10" x14ac:dyDescent="0.25">
      <c r="B1952" s="201"/>
      <c r="D1952" s="222"/>
      <c r="E1952" s="222"/>
      <c r="F1952" s="222"/>
      <c r="G1952" s="201"/>
      <c r="H1952" s="222"/>
      <c r="I1952" s="223"/>
    </row>
    <row r="1953" spans="1:10" x14ac:dyDescent="0.25">
      <c r="B1953" s="489" t="s">
        <v>6644</v>
      </c>
      <c r="D1953" s="257" t="s">
        <v>6629</v>
      </c>
      <c r="E1953" s="257" t="s">
        <v>240</v>
      </c>
      <c r="F1953" s="222"/>
      <c r="G1953" s="201"/>
      <c r="H1953" s="337" t="s">
        <v>19</v>
      </c>
      <c r="I1953" s="337" t="s">
        <v>20</v>
      </c>
    </row>
    <row r="1954" spans="1:10" x14ac:dyDescent="0.25">
      <c r="B1954" s="201" t="s">
        <v>12962</v>
      </c>
      <c r="D1954" s="222">
        <f>ROUND(0.65*0.34,2)</f>
        <v>0.22</v>
      </c>
      <c r="E1954" s="222">
        <v>2</v>
      </c>
      <c r="F1954" s="222"/>
      <c r="G1954" s="201" t="s">
        <v>21</v>
      </c>
      <c r="H1954" s="222">
        <f>D1954*E1954</f>
        <v>0.44</v>
      </c>
      <c r="I1954" s="223" t="str">
        <f>$J$1951</f>
        <v>m²</v>
      </c>
    </row>
    <row r="1955" spans="1:10" x14ac:dyDescent="0.25">
      <c r="B1955" s="201" t="s">
        <v>12963</v>
      </c>
      <c r="D1955" s="222">
        <f>ROUND(0.71*0.6,2)</f>
        <v>0.43</v>
      </c>
      <c r="E1955" s="222">
        <v>1</v>
      </c>
      <c r="F1955" s="222"/>
      <c r="G1955" s="201" t="s">
        <v>21</v>
      </c>
      <c r="H1955" s="222">
        <f t="shared" ref="H1955:H1956" si="133">D1955*E1955</f>
        <v>0.43</v>
      </c>
      <c r="I1955" s="223" t="str">
        <f t="shared" ref="I1955:I1956" si="134">$J$1951</f>
        <v>m²</v>
      </c>
    </row>
    <row r="1956" spans="1:10" x14ac:dyDescent="0.25">
      <c r="B1956" s="201" t="s">
        <v>12964</v>
      </c>
      <c r="D1956" s="222">
        <f>ROUND(0.75*0.34,2)</f>
        <v>0.26</v>
      </c>
      <c r="E1956" s="222">
        <v>1</v>
      </c>
      <c r="F1956" s="222"/>
      <c r="G1956" s="201" t="s">
        <v>21</v>
      </c>
      <c r="H1956" s="222">
        <f t="shared" si="133"/>
        <v>0.26</v>
      </c>
      <c r="I1956" s="223" t="str">
        <f t="shared" si="134"/>
        <v>m²</v>
      </c>
    </row>
    <row r="1957" spans="1:10" ht="15.75" thickBot="1" x14ac:dyDescent="0.3">
      <c r="B1957" s="201"/>
      <c r="D1957" s="222"/>
      <c r="E1957" s="222"/>
      <c r="F1957" s="222"/>
      <c r="G1957" s="201"/>
      <c r="H1957" s="222"/>
      <c r="I1957" s="223"/>
    </row>
    <row r="1958" spans="1:10" ht="15.75" thickBot="1" x14ac:dyDescent="0.3">
      <c r="A1958" s="40" t="str">
        <f>PO!A377</f>
        <v>15.11</v>
      </c>
      <c r="B1958" s="41" t="str">
        <f>VLOOKUP(A1958,PO!$A$8:$K$410,4,FALSE)</f>
        <v>ESCAVAÇÃO E REATERRO DE VALA PARA ELETRODUTO ENTERRADO</v>
      </c>
      <c r="C1958" s="42"/>
      <c r="D1958" s="42"/>
      <c r="E1958" s="42"/>
      <c r="F1958" s="272"/>
      <c r="G1958" s="42"/>
      <c r="H1958" s="42"/>
      <c r="I1958" s="42"/>
      <c r="J1958" s="43"/>
    </row>
    <row r="1959" spans="1:10" ht="15.75" thickBot="1" x14ac:dyDescent="0.3">
      <c r="A1959" s="44"/>
      <c r="B1959" s="45"/>
      <c r="C1959" s="45"/>
      <c r="D1959" s="46"/>
      <c r="E1959" s="45"/>
      <c r="F1959" s="47"/>
      <c r="G1959" s="48"/>
      <c r="H1959" s="48"/>
      <c r="I1959" s="48"/>
      <c r="J1959" s="49"/>
    </row>
    <row r="1960" spans="1:10" s="39" customFormat="1" ht="15.75" thickBot="1" x14ac:dyDescent="0.3">
      <c r="A1960" s="580" t="str">
        <f>PO!A378</f>
        <v>15.11.1</v>
      </c>
      <c r="B1960" s="70" t="str">
        <f>VLOOKUP(A1960,PO!$A$8:$K$410,4,FALSE)</f>
        <v xml:space="preserve">Escavação manual de vala com profundidade menor ou igual a 1,30 m. </v>
      </c>
      <c r="C1960" s="51"/>
      <c r="D1960" s="52"/>
      <c r="E1960" s="51"/>
      <c r="F1960" s="53"/>
      <c r="G1960" s="54"/>
      <c r="H1960" s="54"/>
      <c r="I1960" s="54">
        <f>H1963</f>
        <v>0.85</v>
      </c>
      <c r="J1960" s="420" t="str">
        <f>VLOOKUP(A1960,PO!$A$8:$K$410,5,FALSE)</f>
        <v>m³</v>
      </c>
    </row>
    <row r="1961" spans="1:10" x14ac:dyDescent="0.25">
      <c r="B1961" s="201"/>
      <c r="D1961" s="222"/>
      <c r="E1961" s="222"/>
      <c r="F1961" s="222"/>
      <c r="G1961" s="201"/>
      <c r="H1961" s="222"/>
      <c r="I1961" s="223"/>
    </row>
    <row r="1962" spans="1:10" x14ac:dyDescent="0.25">
      <c r="B1962" s="405" t="s">
        <v>6644</v>
      </c>
      <c r="D1962" s="257" t="s">
        <v>12858</v>
      </c>
      <c r="E1962" s="257" t="s">
        <v>12852</v>
      </c>
      <c r="F1962" s="257" t="s">
        <v>6604</v>
      </c>
      <c r="G1962" s="201"/>
      <c r="H1962" s="337" t="s">
        <v>19</v>
      </c>
      <c r="I1962" s="337" t="s">
        <v>20</v>
      </c>
    </row>
    <row r="1963" spans="1:10" x14ac:dyDescent="0.25">
      <c r="B1963" s="201" t="s">
        <v>12857</v>
      </c>
      <c r="D1963" s="222">
        <f>D1691-6</f>
        <v>24</v>
      </c>
      <c r="E1963" s="222">
        <f>0.085+0.15</f>
        <v>0.23499999999999999</v>
      </c>
      <c r="F1963" s="222">
        <f>0.15</f>
        <v>0.15</v>
      </c>
      <c r="G1963" s="201" t="s">
        <v>21</v>
      </c>
      <c r="H1963" s="222">
        <f>ROUND(D1963*E1963*F1963,2)</f>
        <v>0.85</v>
      </c>
      <c r="I1963" s="223" t="str">
        <f>$J$1960</f>
        <v>m³</v>
      </c>
    </row>
    <row r="1964" spans="1:10" ht="15.75" thickBot="1" x14ac:dyDescent="0.3"/>
    <row r="1965" spans="1:10" s="39" customFormat="1" ht="15.75" thickBot="1" x14ac:dyDescent="0.3">
      <c r="A1965" s="580" t="str">
        <f>PO!A379</f>
        <v>15.11.2</v>
      </c>
      <c r="B1965" s="70" t="str">
        <f>VLOOKUP(A1965,PO!$A$8:$K$410,4,FALSE)</f>
        <v>Reaterro manual de valas com compactação mecanizada.</v>
      </c>
      <c r="C1965" s="51"/>
      <c r="D1965" s="52"/>
      <c r="E1965" s="51"/>
      <c r="F1965" s="53"/>
      <c r="G1965" s="54"/>
      <c r="H1965" s="54"/>
      <c r="I1965" s="54">
        <f>H1971</f>
        <v>0.71</v>
      </c>
      <c r="J1965" s="420" t="str">
        <f>VLOOKUP(A1965,PO!$A$8:$K$410,5,FALSE)</f>
        <v>m³</v>
      </c>
    </row>
    <row r="1966" spans="1:10" x14ac:dyDescent="0.25">
      <c r="B1966" s="201"/>
      <c r="D1966" s="222"/>
      <c r="E1966" s="222"/>
      <c r="F1966" s="222"/>
      <c r="G1966" s="201"/>
      <c r="H1966" s="222"/>
      <c r="I1966" s="223"/>
    </row>
    <row r="1967" spans="1:10" x14ac:dyDescent="0.25">
      <c r="B1967" s="405" t="s">
        <v>6644</v>
      </c>
      <c r="D1967" s="257" t="s">
        <v>12858</v>
      </c>
      <c r="E1967" s="257" t="s">
        <v>12859</v>
      </c>
      <c r="F1967" s="257"/>
      <c r="G1967" s="201"/>
      <c r="H1967" s="337" t="s">
        <v>19</v>
      </c>
      <c r="I1967" s="337" t="s">
        <v>20</v>
      </c>
    </row>
    <row r="1968" spans="1:10" x14ac:dyDescent="0.25">
      <c r="B1968" s="201" t="s">
        <v>12857</v>
      </c>
      <c r="D1968" s="222">
        <f>D1691-6</f>
        <v>24</v>
      </c>
      <c r="E1968" s="222">
        <f>ROUND((3.14159265359*(0.0425^2)*D1968),2)</f>
        <v>0.14000000000000001</v>
      </c>
      <c r="F1968" s="222"/>
      <c r="G1968" s="201" t="s">
        <v>21</v>
      </c>
      <c r="H1968" s="222">
        <f>E1968</f>
        <v>0.14000000000000001</v>
      </c>
      <c r="I1968" s="223" t="str">
        <f>$J$1960</f>
        <v>m³</v>
      </c>
    </row>
    <row r="1969" spans="1:10" x14ac:dyDescent="0.25">
      <c r="B1969" s="34" t="s">
        <v>12860</v>
      </c>
      <c r="E1969" s="222">
        <f>I1960</f>
        <v>0.85</v>
      </c>
      <c r="G1969" s="201" t="s">
        <v>21</v>
      </c>
      <c r="H1969" s="222">
        <f>E1969</f>
        <v>0.85</v>
      </c>
      <c r="I1969" s="223" t="str">
        <f>$J$1960</f>
        <v>m³</v>
      </c>
    </row>
    <row r="1971" spans="1:10" x14ac:dyDescent="0.25">
      <c r="B1971" s="34" t="s">
        <v>12855</v>
      </c>
      <c r="G1971" s="201" t="s">
        <v>21</v>
      </c>
      <c r="H1971" s="222">
        <f>H1969-H1968</f>
        <v>0.71</v>
      </c>
      <c r="I1971" s="223" t="str">
        <f>$J$1965</f>
        <v>m³</v>
      </c>
    </row>
    <row r="1972" spans="1:10" ht="15.75" thickBot="1" x14ac:dyDescent="0.3"/>
    <row r="1973" spans="1:10" ht="15.75" thickBot="1" x14ac:dyDescent="0.3">
      <c r="A1973" s="35" t="str">
        <f>PO!A381</f>
        <v>16.0</v>
      </c>
      <c r="B1973" s="36" t="str">
        <f>VLOOKUP(A1973,PO!$A$8:$K$410,4,FALSE)</f>
        <v>INSTALAÇÃO DE REDE LÓGICA</v>
      </c>
      <c r="C1973" s="37"/>
      <c r="D1973" s="36"/>
      <c r="E1973" s="37"/>
      <c r="F1973" s="271"/>
      <c r="G1973" s="37"/>
      <c r="H1973" s="37"/>
      <c r="I1973" s="37"/>
      <c r="J1973" s="38"/>
    </row>
    <row r="1974" spans="1:10" ht="15.75" thickBot="1" x14ac:dyDescent="0.3"/>
    <row r="1975" spans="1:10" ht="15.75" thickBot="1" x14ac:dyDescent="0.3">
      <c r="A1975" s="40" t="str">
        <f>PO!A382</f>
        <v>16.1</v>
      </c>
      <c r="B1975" s="41" t="str">
        <f>VLOOKUP(A1975,PO!$A$8:$K$410,4,FALSE)</f>
        <v>CABO, ELETRODUTOS E ELETROCALHAS</v>
      </c>
      <c r="C1975" s="42"/>
      <c r="D1975" s="42"/>
      <c r="E1975" s="42"/>
      <c r="F1975" s="272"/>
      <c r="G1975" s="42"/>
      <c r="H1975" s="42"/>
      <c r="I1975" s="42"/>
      <c r="J1975" s="43"/>
    </row>
    <row r="1976" spans="1:10" ht="15.75" thickBot="1" x14ac:dyDescent="0.3"/>
    <row r="1977" spans="1:10" s="39" customFormat="1" ht="15.75" thickBot="1" x14ac:dyDescent="0.3">
      <c r="A1977" s="580" t="str">
        <f>PO!A383</f>
        <v>16.1.1</v>
      </c>
      <c r="B1977" s="70" t="str">
        <f>VLOOKUP(A1977,PO!$A$8:$K$410,4,FALSE)</f>
        <v>Eletroduto de PVC rígido roscável, com conexões Ø 25 mm (3/4") - fornecimento e instalação</v>
      </c>
      <c r="C1977" s="51"/>
      <c r="D1977" s="52"/>
      <c r="E1977" s="51"/>
      <c r="F1977" s="53"/>
      <c r="G1977" s="54"/>
      <c r="H1977" s="54"/>
      <c r="I1977" s="54">
        <f>SUM(H1980:H1980)</f>
        <v>85.5</v>
      </c>
      <c r="J1977" s="420" t="str">
        <f>VLOOKUP(A1977,PO!$A$8:$K$410,5,FALSE)</f>
        <v>m</v>
      </c>
    </row>
    <row r="1978" spans="1:10" x14ac:dyDescent="0.25">
      <c r="B1978" s="201"/>
      <c r="D1978" s="222"/>
      <c r="E1978" s="222"/>
      <c r="F1978" s="222"/>
      <c r="G1978" s="201"/>
      <c r="H1978" s="222"/>
      <c r="I1978" s="223"/>
    </row>
    <row r="1979" spans="1:10" x14ac:dyDescent="0.25">
      <c r="B1979" s="473" t="s">
        <v>6644</v>
      </c>
      <c r="D1979" s="257" t="s">
        <v>6606</v>
      </c>
      <c r="E1979" s="222"/>
      <c r="F1979" s="222"/>
      <c r="G1979" s="201"/>
      <c r="H1979" s="337" t="s">
        <v>19</v>
      </c>
      <c r="I1979" s="337" t="s">
        <v>20</v>
      </c>
    </row>
    <row r="1980" spans="1:10" x14ac:dyDescent="0.25">
      <c r="B1980" s="201" t="s">
        <v>7046</v>
      </c>
      <c r="D1980" s="222">
        <v>85.5</v>
      </c>
      <c r="E1980" s="222"/>
      <c r="F1980" s="222"/>
      <c r="G1980" s="201" t="s">
        <v>21</v>
      </c>
      <c r="H1980" s="222">
        <f>D1980</f>
        <v>85.5</v>
      </c>
      <c r="I1980" s="223" t="str">
        <f>$J$1673</f>
        <v>m</v>
      </c>
    </row>
    <row r="1981" spans="1:10" ht="15.75" thickBot="1" x14ac:dyDescent="0.3"/>
    <row r="1982" spans="1:10" s="39" customFormat="1" ht="15.75" thickBot="1" x14ac:dyDescent="0.3">
      <c r="A1982" s="580" t="str">
        <f>PO!A384</f>
        <v>16.1.2</v>
      </c>
      <c r="B1982" s="70" t="str">
        <f>VLOOKUP(A1982,PO!$A$8:$K$410,4,FALSE)</f>
        <v>Eletrocalha lisa em chapa de aço galvanizado, tipo "U", com tampa largura 100 mm x altura 100 mm, inclusive conexões - fornecimento e instalação</v>
      </c>
      <c r="C1982" s="51"/>
      <c r="D1982" s="52"/>
      <c r="E1982" s="51"/>
      <c r="F1982" s="53"/>
      <c r="G1982" s="54"/>
      <c r="H1982" s="54"/>
      <c r="I1982" s="54">
        <f>SUM(H1985:H1985)</f>
        <v>40.1</v>
      </c>
      <c r="J1982" s="420" t="str">
        <f>VLOOKUP(A1982,PO!$A$8:$K$410,5,FALSE)</f>
        <v>m</v>
      </c>
    </row>
    <row r="1983" spans="1:10" x14ac:dyDescent="0.25">
      <c r="B1983" s="201"/>
      <c r="D1983" s="222"/>
      <c r="E1983" s="222"/>
      <c r="F1983" s="222"/>
      <c r="G1983" s="201"/>
      <c r="H1983" s="222"/>
      <c r="I1983" s="223"/>
    </row>
    <row r="1984" spans="1:10" x14ac:dyDescent="0.25">
      <c r="B1984" s="473" t="s">
        <v>6644</v>
      </c>
      <c r="D1984" s="257" t="s">
        <v>6606</v>
      </c>
      <c r="E1984" s="222"/>
      <c r="F1984" s="222"/>
      <c r="G1984" s="201"/>
      <c r="H1984" s="337" t="s">
        <v>19</v>
      </c>
      <c r="I1984" s="337" t="s">
        <v>20</v>
      </c>
    </row>
    <row r="1985" spans="1:10" x14ac:dyDescent="0.25">
      <c r="B1985" s="201" t="s">
        <v>7046</v>
      </c>
      <c r="D1985" s="222">
        <v>40.1</v>
      </c>
      <c r="E1985" s="222"/>
      <c r="F1985" s="222"/>
      <c r="G1985" s="201" t="s">
        <v>21</v>
      </c>
      <c r="H1985" s="222">
        <f>D1985</f>
        <v>40.1</v>
      </c>
      <c r="I1985" s="223" t="str">
        <f>$J$1693</f>
        <v>m</v>
      </c>
    </row>
    <row r="1986" spans="1:10" ht="15.75" thickBot="1" x14ac:dyDescent="0.3"/>
    <row r="1987" spans="1:10" s="39" customFormat="1" ht="15.75" thickBot="1" x14ac:dyDescent="0.3">
      <c r="A1987" s="580" t="str">
        <f>PO!A385</f>
        <v>16.1.3</v>
      </c>
      <c r="B1987" s="70" t="str">
        <f>VLOOKUP(A1987,PO!$A$8:$K$410,4,FALSE)</f>
        <v>Cabo UTP 4P Categoria 6, Instalado em Edificação Institucional. Fornecimento e Instalação</v>
      </c>
      <c r="C1987" s="51"/>
      <c r="D1987" s="52"/>
      <c r="E1987" s="51"/>
      <c r="F1987" s="53"/>
      <c r="G1987" s="54"/>
      <c r="H1987" s="54"/>
      <c r="I1987" s="54">
        <f>SUM(H1990:H1990)</f>
        <v>610</v>
      </c>
      <c r="J1987" s="420" t="str">
        <f>VLOOKUP(A1987,PO!$A$8:$K$410,5,FALSE)</f>
        <v>m</v>
      </c>
    </row>
    <row r="1988" spans="1:10" x14ac:dyDescent="0.25">
      <c r="B1988" s="201"/>
      <c r="D1988" s="222"/>
      <c r="E1988" s="222"/>
      <c r="F1988" s="222"/>
      <c r="G1988" s="201"/>
      <c r="H1988" s="222"/>
      <c r="I1988" s="223"/>
    </row>
    <row r="1989" spans="1:10" x14ac:dyDescent="0.25">
      <c r="B1989" s="474" t="s">
        <v>6644</v>
      </c>
      <c r="D1989" s="257" t="s">
        <v>6606</v>
      </c>
      <c r="E1989" s="222"/>
      <c r="F1989" s="222"/>
      <c r="G1989" s="201"/>
      <c r="H1989" s="337" t="s">
        <v>19</v>
      </c>
      <c r="I1989" s="337" t="s">
        <v>20</v>
      </c>
    </row>
    <row r="1990" spans="1:10" x14ac:dyDescent="0.25">
      <c r="B1990" s="201" t="s">
        <v>7046</v>
      </c>
      <c r="D1990" s="222">
        <v>610</v>
      </c>
      <c r="E1990" s="222"/>
      <c r="F1990" s="222"/>
      <c r="G1990" s="201" t="s">
        <v>21</v>
      </c>
      <c r="H1990" s="222">
        <f>D1990</f>
        <v>610</v>
      </c>
      <c r="I1990" s="223" t="str">
        <f>$J$1693</f>
        <v>m</v>
      </c>
    </row>
    <row r="1991" spans="1:10" ht="15.75" thickBot="1" x14ac:dyDescent="0.3"/>
    <row r="1992" spans="1:10" ht="15.75" thickBot="1" x14ac:dyDescent="0.3">
      <c r="A1992" s="40" t="str">
        <f>PO!A387</f>
        <v>16.2</v>
      </c>
      <c r="B1992" s="41" t="str">
        <f>VLOOKUP(A1992,PO!$A$8:$K$410,4,FALSE)</f>
        <v>TOMADAS</v>
      </c>
      <c r="C1992" s="42"/>
      <c r="D1992" s="42"/>
      <c r="E1992" s="42"/>
      <c r="F1992" s="272"/>
      <c r="G1992" s="42"/>
      <c r="H1992" s="42"/>
      <c r="I1992" s="42"/>
      <c r="J1992" s="43"/>
    </row>
    <row r="1993" spans="1:10" ht="15.75" thickBot="1" x14ac:dyDescent="0.3"/>
    <row r="1994" spans="1:10" s="39" customFormat="1" ht="15.75" thickBot="1" x14ac:dyDescent="0.3">
      <c r="A1994" s="580" t="str">
        <f>PO!A388</f>
        <v>16.2.1</v>
      </c>
      <c r="B1994" s="70" t="str">
        <f>VLOOKUP(A1994,PO!$A$8:$K$410,4,FALSE)</f>
        <v>Tomada RJ45, CAT 6, com placa 2x4", 1 módulo - fornecimento e instalação.</v>
      </c>
      <c r="C1994" s="51"/>
      <c r="D1994" s="52"/>
      <c r="E1994" s="51"/>
      <c r="F1994" s="53"/>
      <c r="G1994" s="54"/>
      <c r="H1994" s="54"/>
      <c r="I1994" s="54">
        <f>H1997</f>
        <v>8</v>
      </c>
      <c r="J1994" s="420" t="str">
        <f>VLOOKUP(A1994,PO!$A$8:$K$410,5,FALSE)</f>
        <v>unid.</v>
      </c>
    </row>
    <row r="1995" spans="1:10" x14ac:dyDescent="0.25">
      <c r="B1995" s="201"/>
      <c r="D1995" s="222"/>
      <c r="E1995" s="222"/>
      <c r="F1995" s="222"/>
      <c r="G1995" s="201"/>
      <c r="H1995" s="222"/>
      <c r="I1995" s="223"/>
    </row>
    <row r="1996" spans="1:10" x14ac:dyDescent="0.25">
      <c r="B1996" s="473" t="s">
        <v>6644</v>
      </c>
      <c r="D1996" s="257" t="s">
        <v>240</v>
      </c>
      <c r="E1996" s="222"/>
      <c r="F1996" s="222"/>
      <c r="G1996" s="201"/>
      <c r="H1996" s="337" t="s">
        <v>19</v>
      </c>
      <c r="I1996" s="337" t="s">
        <v>20</v>
      </c>
    </row>
    <row r="1997" spans="1:10" x14ac:dyDescent="0.25">
      <c r="B1997" s="201" t="s">
        <v>7046</v>
      </c>
      <c r="D1997" s="222">
        <v>8</v>
      </c>
      <c r="E1997" s="222"/>
      <c r="F1997" s="222"/>
      <c r="G1997" s="201" t="s">
        <v>21</v>
      </c>
      <c r="H1997" s="222">
        <f>D1997</f>
        <v>8</v>
      </c>
      <c r="I1997" s="223" t="e">
        <f>#REF!</f>
        <v>#REF!</v>
      </c>
    </row>
    <row r="1998" spans="1:10" ht="15.75" thickBot="1" x14ac:dyDescent="0.3">
      <c r="B1998" s="201"/>
      <c r="D1998" s="222"/>
      <c r="E1998" s="222"/>
      <c r="F1998" s="222"/>
      <c r="G1998" s="201"/>
      <c r="H1998" s="222"/>
      <c r="I1998" s="223"/>
    </row>
    <row r="1999" spans="1:10" s="39" customFormat="1" ht="15.75" thickBot="1" x14ac:dyDescent="0.3">
      <c r="A1999" s="580" t="str">
        <f>PO!A389</f>
        <v>16.2.2</v>
      </c>
      <c r="B1999" s="70" t="str">
        <f>VLOOKUP(A1999,PO!$A$8:$K$410,4,FALSE)</f>
        <v>Tomada RJ45, CAT 6, com placa 2x4", 2 módulos - fornecimento e instalação.</v>
      </c>
      <c r="C1999" s="51"/>
      <c r="D1999" s="52"/>
      <c r="E1999" s="51"/>
      <c r="F1999" s="53"/>
      <c r="G1999" s="54"/>
      <c r="H1999" s="54"/>
      <c r="I1999" s="54">
        <f>H2002</f>
        <v>11</v>
      </c>
      <c r="J1999" s="420" t="str">
        <f>VLOOKUP(A1999,PO!$A$8:$K$410,5,FALSE)</f>
        <v>unid.</v>
      </c>
    </row>
    <row r="2000" spans="1:10" x14ac:dyDescent="0.25">
      <c r="B2000" s="201"/>
      <c r="D2000" s="222"/>
      <c r="E2000" s="222"/>
      <c r="F2000" s="222"/>
      <c r="G2000" s="201"/>
      <c r="H2000" s="222"/>
      <c r="I2000" s="223"/>
    </row>
    <row r="2001" spans="1:10" x14ac:dyDescent="0.25">
      <c r="B2001" s="473" t="s">
        <v>6644</v>
      </c>
      <c r="D2001" s="257" t="s">
        <v>240</v>
      </c>
      <c r="E2001" s="222"/>
      <c r="F2001" s="222"/>
      <c r="G2001" s="201"/>
      <c r="H2001" s="337" t="s">
        <v>19</v>
      </c>
      <c r="I2001" s="337" t="s">
        <v>20</v>
      </c>
    </row>
    <row r="2002" spans="1:10" x14ac:dyDescent="0.25">
      <c r="B2002" s="201" t="s">
        <v>7046</v>
      </c>
      <c r="D2002" s="222">
        <v>11</v>
      </c>
      <c r="E2002" s="222"/>
      <c r="F2002" s="222"/>
      <c r="G2002" s="201" t="s">
        <v>21</v>
      </c>
      <c r="H2002" s="222">
        <f>D2002</f>
        <v>11</v>
      </c>
      <c r="I2002" s="223" t="e">
        <f>#REF!</f>
        <v>#REF!</v>
      </c>
    </row>
    <row r="2003" spans="1:10" ht="15.75" thickBot="1" x14ac:dyDescent="0.3">
      <c r="B2003" s="201"/>
      <c r="D2003" s="222"/>
      <c r="E2003" s="222"/>
      <c r="F2003" s="222"/>
      <c r="G2003" s="201"/>
      <c r="H2003" s="222"/>
      <c r="I2003" s="223"/>
    </row>
    <row r="2004" spans="1:10" s="39" customFormat="1" ht="15.75" thickBot="1" x14ac:dyDescent="0.3">
      <c r="A2004" s="580" t="str">
        <f>PO!A390</f>
        <v>16.2.3</v>
      </c>
      <c r="B2004" s="70" t="str">
        <f>VLOOKUP(A2004,PO!$A$8:$K$410,4,FALSE)</f>
        <v>Caixa retangular 4" x 2" média (1,30 m do piso), PVC, instalada em parede - fornecimento e instalação. </v>
      </c>
      <c r="C2004" s="51"/>
      <c r="D2004" s="52"/>
      <c r="E2004" s="51"/>
      <c r="F2004" s="53"/>
      <c r="G2004" s="54"/>
      <c r="H2004" s="54"/>
      <c r="I2004" s="54">
        <f>H2007</f>
        <v>19</v>
      </c>
      <c r="J2004" s="420" t="str">
        <f>VLOOKUP(A2004,PO!$A$8:$K$410,5,FALSE)</f>
        <v>unid.</v>
      </c>
    </row>
    <row r="2005" spans="1:10" x14ac:dyDescent="0.25">
      <c r="B2005" s="201"/>
      <c r="D2005" s="222"/>
      <c r="E2005" s="222"/>
      <c r="F2005" s="222"/>
      <c r="G2005" s="201"/>
      <c r="H2005" s="222"/>
      <c r="I2005" s="223"/>
    </row>
    <row r="2006" spans="1:10" x14ac:dyDescent="0.25">
      <c r="B2006" s="473" t="s">
        <v>6644</v>
      </c>
      <c r="D2006" s="257" t="s">
        <v>240</v>
      </c>
      <c r="E2006" s="222"/>
      <c r="F2006" s="222"/>
      <c r="G2006" s="201"/>
      <c r="H2006" s="337" t="s">
        <v>19</v>
      </c>
      <c r="I2006" s="337" t="s">
        <v>20</v>
      </c>
    </row>
    <row r="2007" spans="1:10" x14ac:dyDescent="0.25">
      <c r="B2007" s="201" t="s">
        <v>7045</v>
      </c>
      <c r="D2007" s="222">
        <f>19</f>
        <v>19</v>
      </c>
      <c r="E2007" s="222"/>
      <c r="F2007" s="222"/>
      <c r="G2007" s="201" t="s">
        <v>21</v>
      </c>
      <c r="H2007" s="222">
        <f>D2007</f>
        <v>19</v>
      </c>
      <c r="I2007" s="223" t="str">
        <f>$J$1747</f>
        <v>unid.</v>
      </c>
    </row>
    <row r="2008" spans="1:10" ht="15.75" thickBot="1" x14ac:dyDescent="0.3"/>
    <row r="2009" spans="1:10" ht="15.75" thickBot="1" x14ac:dyDescent="0.3">
      <c r="A2009" s="40" t="str">
        <f>PO!A392</f>
        <v>16.3</v>
      </c>
      <c r="B2009" s="41" t="str">
        <f>VLOOKUP(A2009,PO!$A$8:$K$410,4,FALSE)</f>
        <v>RASGO EM ALVENARIA</v>
      </c>
      <c r="C2009" s="42"/>
      <c r="D2009" s="42"/>
      <c r="E2009" s="42"/>
      <c r="F2009" s="272"/>
      <c r="G2009" s="42"/>
      <c r="H2009" s="42"/>
      <c r="I2009" s="42"/>
      <c r="J2009" s="43"/>
    </row>
    <row r="2010" spans="1:10" ht="15.75" thickBot="1" x14ac:dyDescent="0.3"/>
    <row r="2011" spans="1:10" s="39" customFormat="1" ht="15.75" thickBot="1" x14ac:dyDescent="0.3">
      <c r="A2011" s="580" t="str">
        <f>PO!A393</f>
        <v>16.3.1</v>
      </c>
      <c r="B2011" s="70" t="str">
        <f>VLOOKUP(A2011,PO!$A$8:$K$410,4,FALSE)</f>
        <v>Rasgo em alvenaria para eletroduto com diâmetros menores ou iguais a 40 mm</v>
      </c>
      <c r="C2011" s="51"/>
      <c r="D2011" s="52"/>
      <c r="E2011" s="51"/>
      <c r="F2011" s="53"/>
      <c r="G2011" s="54"/>
      <c r="H2011" s="54"/>
      <c r="I2011" s="54">
        <f>H2014</f>
        <v>51.300000000000004</v>
      </c>
      <c r="J2011" s="420" t="str">
        <f>VLOOKUP(A2011,PO!$A$8:$K$410,5,FALSE)</f>
        <v>m</v>
      </c>
    </row>
    <row r="2012" spans="1:10" x14ac:dyDescent="0.25">
      <c r="B2012" s="201"/>
      <c r="D2012" s="222"/>
      <c r="E2012" s="222"/>
      <c r="F2012" s="222"/>
      <c r="G2012" s="201"/>
      <c r="H2012" s="222"/>
      <c r="I2012" s="223"/>
    </row>
    <row r="2013" spans="1:10" x14ac:dyDescent="0.25">
      <c r="B2013" s="489" t="s">
        <v>6644</v>
      </c>
      <c r="D2013" s="257" t="s">
        <v>6606</v>
      </c>
      <c r="E2013" s="222"/>
      <c r="F2013" s="222"/>
      <c r="G2013" s="201"/>
      <c r="H2013" s="337" t="s">
        <v>19</v>
      </c>
      <c r="I2013" s="337" t="s">
        <v>20</v>
      </c>
    </row>
    <row r="2014" spans="1:10" x14ac:dyDescent="0.25">
      <c r="B2014" s="201" t="s">
        <v>12946</v>
      </c>
      <c r="D2014" s="222">
        <f>(D1997*2.7)+(D2002*2.7)</f>
        <v>51.300000000000004</v>
      </c>
      <c r="G2014" s="34" t="s">
        <v>21</v>
      </c>
      <c r="H2014" s="507">
        <f>D2014</f>
        <v>51.300000000000004</v>
      </c>
      <c r="I2014" s="300" t="str">
        <f>J2011</f>
        <v>m</v>
      </c>
    </row>
    <row r="2015" spans="1:10" ht="15.75" thickBot="1" x14ac:dyDescent="0.3"/>
    <row r="2016" spans="1:10" s="39" customFormat="1" ht="15.75" thickBot="1" x14ac:dyDescent="0.3">
      <c r="A2016" s="580" t="str">
        <f>PO!A394</f>
        <v>16.3.2</v>
      </c>
      <c r="B2016" s="70" t="str">
        <f>VLOOKUP(A2016,PO!$A$8:$K$410,4,FALSE)</f>
        <v>Enchimento de rasgo em alvenaria com argamassa mista traço 1:4, para tubulação de 1/2" a 25 mm</v>
      </c>
      <c r="C2016" s="51"/>
      <c r="D2016" s="52"/>
      <c r="E2016" s="51"/>
      <c r="F2016" s="53"/>
      <c r="G2016" s="54"/>
      <c r="H2016" s="54"/>
      <c r="I2016" s="54">
        <f>H2019</f>
        <v>51.300000000000004</v>
      </c>
      <c r="J2016" s="420" t="str">
        <f>VLOOKUP(A2016,PO!$A$8:$K$410,5,FALSE)</f>
        <v>m</v>
      </c>
    </row>
    <row r="2017" spans="1:10" x14ac:dyDescent="0.25">
      <c r="B2017" s="201"/>
      <c r="D2017" s="222"/>
      <c r="E2017" s="222"/>
      <c r="F2017" s="222"/>
      <c r="G2017" s="201"/>
      <c r="H2017" s="222"/>
      <c r="I2017" s="223"/>
    </row>
    <row r="2018" spans="1:10" x14ac:dyDescent="0.25">
      <c r="B2018" s="489" t="s">
        <v>6644</v>
      </c>
      <c r="D2018" s="257" t="s">
        <v>6606</v>
      </c>
      <c r="E2018" s="222"/>
      <c r="F2018" s="222"/>
      <c r="G2018" s="201"/>
      <c r="H2018" s="337" t="s">
        <v>19</v>
      </c>
      <c r="I2018" s="337" t="s">
        <v>20</v>
      </c>
    </row>
    <row r="2019" spans="1:10" x14ac:dyDescent="0.25">
      <c r="B2019" s="201" t="s">
        <v>12946</v>
      </c>
      <c r="D2019" s="222">
        <f>D2014</f>
        <v>51.300000000000004</v>
      </c>
      <c r="G2019" s="34" t="s">
        <v>21</v>
      </c>
      <c r="H2019" s="507">
        <f>D2019</f>
        <v>51.300000000000004</v>
      </c>
      <c r="I2019" s="300" t="str">
        <f>J2016</f>
        <v>m</v>
      </c>
    </row>
    <row r="2020" spans="1:10" ht="15.75" thickBot="1" x14ac:dyDescent="0.3"/>
    <row r="2021" spans="1:10" ht="15.75" thickBot="1" x14ac:dyDescent="0.3">
      <c r="A2021" s="35" t="str">
        <f>PO!A396</f>
        <v>17.0</v>
      </c>
      <c r="B2021" s="36" t="str">
        <f>VLOOKUP(A2021,PO!$A$8:$K$410,4,FALSE)</f>
        <v>SERVIÇOS DIVERSOS</v>
      </c>
      <c r="C2021" s="37"/>
      <c r="D2021" s="36"/>
      <c r="E2021" s="37"/>
      <c r="F2021" s="271"/>
      <c r="G2021" s="37"/>
      <c r="H2021" s="37"/>
      <c r="I2021" s="37"/>
      <c r="J2021" s="38"/>
    </row>
    <row r="2022" spans="1:10" ht="15.75" thickBot="1" x14ac:dyDescent="0.3"/>
    <row r="2023" spans="1:10" ht="15.75" thickBot="1" x14ac:dyDescent="0.3">
      <c r="A2023" s="40" t="str">
        <f>PO!A397</f>
        <v>17.1</v>
      </c>
      <c r="B2023" s="41" t="str">
        <f>VLOOKUP(A2023,PO!$A$8:$K$410,4,FALSE)</f>
        <v xml:space="preserve">LIMPEZA E ARREMATES FINAIS </v>
      </c>
      <c r="C2023" s="42"/>
      <c r="D2023" s="42"/>
      <c r="E2023" s="42"/>
      <c r="F2023" s="272"/>
      <c r="G2023" s="42"/>
      <c r="H2023" s="42"/>
      <c r="I2023" s="42"/>
      <c r="J2023" s="43"/>
    </row>
    <row r="2024" spans="1:10" ht="15.75" thickBot="1" x14ac:dyDescent="0.3">
      <c r="A2024" s="44"/>
      <c r="B2024" s="45"/>
      <c r="C2024" s="45"/>
      <c r="D2024" s="46"/>
      <c r="E2024" s="45"/>
      <c r="F2024" s="47"/>
      <c r="G2024" s="48"/>
      <c r="H2024" s="48"/>
      <c r="I2024" s="48"/>
      <c r="J2024" s="49"/>
    </row>
    <row r="2025" spans="1:10" s="39" customFormat="1" ht="15.75" thickBot="1" x14ac:dyDescent="0.3">
      <c r="A2025" s="580" t="str">
        <f>PO!A398</f>
        <v>17.1.1</v>
      </c>
      <c r="B2025" s="70" t="str">
        <f>VLOOKUP(A2025,PO!$A$8:$K$410,4,FALSE)</f>
        <v>Limpeza final da obra</v>
      </c>
      <c r="C2025" s="51"/>
      <c r="D2025" s="52"/>
      <c r="E2025" s="51"/>
      <c r="F2025" s="53"/>
      <c r="G2025" s="54"/>
      <c r="H2025" s="54"/>
      <c r="I2025" s="54">
        <f>H2028</f>
        <v>288.91000000000003</v>
      </c>
      <c r="J2025" s="420" t="str">
        <f>VLOOKUP(A2025,PO!$A$8:$K$410,5,FALSE)</f>
        <v>m²</v>
      </c>
    </row>
    <row r="2026" spans="1:10" x14ac:dyDescent="0.25">
      <c r="B2026" s="201"/>
      <c r="D2026" s="222"/>
      <c r="E2026" s="222"/>
      <c r="F2026" s="222"/>
      <c r="G2026" s="201"/>
      <c r="H2026" s="222"/>
      <c r="I2026" s="223"/>
    </row>
    <row r="2027" spans="1:10" x14ac:dyDescent="0.25">
      <c r="B2027" s="325" t="s">
        <v>6644</v>
      </c>
      <c r="D2027" s="257"/>
      <c r="E2027" s="257"/>
      <c r="F2027" s="257" t="s">
        <v>6629</v>
      </c>
      <c r="G2027" s="201"/>
      <c r="H2027" s="327" t="s">
        <v>19</v>
      </c>
      <c r="I2027" s="327" t="s">
        <v>20</v>
      </c>
    </row>
    <row r="2028" spans="1:10" x14ac:dyDescent="0.25">
      <c r="B2028" s="201" t="s">
        <v>12861</v>
      </c>
      <c r="F2028" s="201">
        <v>288.91000000000003</v>
      </c>
      <c r="G2028" s="201" t="s">
        <v>21</v>
      </c>
      <c r="H2028" s="201">
        <f>F2028</f>
        <v>288.91000000000003</v>
      </c>
      <c r="I2028" s="223" t="str">
        <f>J2025</f>
        <v>m²</v>
      </c>
    </row>
  </sheetData>
  <mergeCells count="15">
    <mergeCell ref="B1074:I1074"/>
    <mergeCell ref="B1223:I1223"/>
    <mergeCell ref="B1015:I1015"/>
    <mergeCell ref="B2:J2"/>
    <mergeCell ref="B975:I975"/>
    <mergeCell ref="B36:C36"/>
    <mergeCell ref="A376:B376"/>
    <mergeCell ref="A520:B520"/>
    <mergeCell ref="B42:C42"/>
    <mergeCell ref="B52:C52"/>
    <mergeCell ref="A387:B387"/>
    <mergeCell ref="A894:J894"/>
    <mergeCell ref="B317:D317"/>
    <mergeCell ref="B676:I676"/>
    <mergeCell ref="A6:J6"/>
  </mergeCells>
  <printOptions horizontalCentered="1"/>
  <pageMargins left="0.51181102362204722" right="0.51181102362204722" top="1.0236220472440944" bottom="0.55118110236220474" header="0.31496062992125984" footer="0.31496062992125984"/>
  <pageSetup paperSize="9" scale="61" fitToHeight="0" orientation="portrait" r:id="rId1"/>
  <headerFooter>
    <oddHeader>&amp;LCNPJ: 27.651.907/0001-77&amp;C&amp;G&amp;RIE: 00000004780094</oddHeader>
    <oddFooter>&amp;CPágina &amp;P de &amp;N</oddFooter>
  </headerFooter>
  <rowBreaks count="31" manualBreakCount="31">
    <brk id="58" max="9" man="1"/>
    <brk id="117" max="9" man="1"/>
    <brk id="188" max="9" man="1"/>
    <brk id="253" max="9" man="1"/>
    <brk id="301" max="9" man="1"/>
    <brk id="367" max="9" man="1"/>
    <brk id="430" max="9" man="1"/>
    <brk id="499" max="9" man="1"/>
    <brk id="572" max="9" man="1"/>
    <brk id="642" max="9" man="1"/>
    <brk id="704" max="9" man="1"/>
    <brk id="762" max="9" man="1"/>
    <brk id="818" max="9" man="1"/>
    <brk id="870" max="9" man="1"/>
    <brk id="936" max="9" man="1"/>
    <brk id="1003" max="9" man="1"/>
    <brk id="1057" max="9" man="1"/>
    <brk id="1139" max="9" man="1"/>
    <brk id="1198" max="9" man="1"/>
    <brk id="1257" max="9" man="1"/>
    <brk id="1318" max="9" man="1"/>
    <brk id="1378" max="9" man="1"/>
    <brk id="1435" max="9" man="1"/>
    <brk id="1506" max="9" man="1"/>
    <brk id="1572" max="9" man="1"/>
    <brk id="1649" max="9" man="1"/>
    <brk id="1719" max="9" man="1"/>
    <brk id="1779" max="9" man="1"/>
    <brk id="1853" max="9" man="1"/>
    <brk id="1909" max="9" man="1"/>
    <brk id="1972"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368"/>
  <sheetViews>
    <sheetView showZeros="0" view="pageBreakPreview" topLeftCell="A1314" zoomScaleSheetLayoutView="100" workbookViewId="0">
      <selection activeCell="B20" sqref="B20"/>
    </sheetView>
  </sheetViews>
  <sheetFormatPr defaultColWidth="10.28515625" defaultRowHeight="14.25" x14ac:dyDescent="0.2"/>
  <cols>
    <col min="1" max="1" width="15.5703125" style="132" customWidth="1"/>
    <col min="2" max="2" width="52.42578125" style="134" customWidth="1"/>
    <col min="3" max="3" width="7.28515625" style="132" bestFit="1" customWidth="1"/>
    <col min="4" max="4" width="16.7109375" style="132" customWidth="1"/>
    <col min="5" max="5" width="11.140625" style="132" bestFit="1" customWidth="1"/>
    <col min="6" max="6" width="12.7109375" style="132" bestFit="1" customWidth="1"/>
    <col min="7" max="7" width="13.85546875" style="132" bestFit="1" customWidth="1"/>
    <col min="8" max="16384" width="10.28515625" style="132"/>
  </cols>
  <sheetData>
    <row r="1" spans="1:16" s="5" customFormat="1" ht="17.100000000000001" hidden="1" customHeight="1" x14ac:dyDescent="0.25">
      <c r="A1" s="71" t="s">
        <v>24</v>
      </c>
      <c r="B1" s="72" t="s">
        <v>0</v>
      </c>
      <c r="C1" s="3"/>
      <c r="D1" s="73"/>
      <c r="E1" s="73"/>
      <c r="F1" s="74"/>
      <c r="G1" s="33"/>
      <c r="H1" s="75"/>
      <c r="I1" s="4"/>
      <c r="J1" s="4"/>
    </row>
    <row r="2" spans="1:16" s="5" customFormat="1" ht="17.100000000000001" hidden="1" customHeight="1" x14ac:dyDescent="0.25">
      <c r="A2" s="76" t="s">
        <v>1</v>
      </c>
      <c r="B2" s="77" t="s">
        <v>2</v>
      </c>
      <c r="C2" s="4"/>
      <c r="D2" s="78"/>
      <c r="E2" s="79"/>
      <c r="F2" s="80"/>
      <c r="G2" s="33"/>
      <c r="H2" s="79"/>
      <c r="I2" s="4"/>
      <c r="J2" s="4"/>
    </row>
    <row r="3" spans="1:16" s="5" customFormat="1" ht="17.100000000000001" hidden="1" customHeight="1" x14ac:dyDescent="0.25">
      <c r="A3" s="76" t="s">
        <v>3</v>
      </c>
      <c r="B3" s="138" t="s">
        <v>4</v>
      </c>
      <c r="C3" s="4"/>
      <c r="D3" s="77"/>
      <c r="E3" s="77"/>
      <c r="F3" s="80"/>
      <c r="G3" s="33"/>
      <c r="H3" s="77"/>
      <c r="I3" s="4"/>
      <c r="J3" s="4"/>
    </row>
    <row r="4" spans="1:16" s="5" customFormat="1" ht="17.100000000000001" hidden="1" customHeight="1" x14ac:dyDescent="0.25">
      <c r="A4" s="76" t="s">
        <v>49</v>
      </c>
      <c r="B4" s="77" t="s">
        <v>50</v>
      </c>
      <c r="C4" s="4"/>
      <c r="D4" s="77"/>
      <c r="E4" s="77"/>
      <c r="F4" s="80"/>
      <c r="G4" s="33"/>
      <c r="H4" s="77"/>
      <c r="I4" s="4"/>
      <c r="J4" s="4"/>
    </row>
    <row r="5" spans="1:16" s="5" customFormat="1" ht="17.100000000000001" hidden="1" customHeight="1" thickBot="1" x14ac:dyDescent="0.3">
      <c r="A5" s="81" t="s">
        <v>5</v>
      </c>
      <c r="B5" s="82" t="s">
        <v>6</v>
      </c>
      <c r="C5" s="8"/>
      <c r="D5" s="83"/>
      <c r="E5" s="83"/>
      <c r="F5" s="84"/>
      <c r="G5" s="33"/>
      <c r="H5" s="75"/>
      <c r="I5" s="4"/>
      <c r="J5" s="4"/>
    </row>
    <row r="6" spans="1:16" s="5" customFormat="1" ht="7.5" customHeight="1" x14ac:dyDescent="0.25">
      <c r="A6" s="4"/>
      <c r="B6" s="4"/>
      <c r="C6" s="4"/>
      <c r="D6" s="4"/>
      <c r="E6" s="4"/>
      <c r="F6" s="4"/>
      <c r="G6" s="4"/>
      <c r="H6" s="4"/>
      <c r="I6" s="4"/>
      <c r="J6" s="4"/>
    </row>
    <row r="7" spans="1:16" s="11" customFormat="1" ht="32.25" customHeight="1" x14ac:dyDescent="0.25">
      <c r="A7" s="13" t="s">
        <v>7</v>
      </c>
      <c r="B7" s="615" t="str">
        <f>PO!C1</f>
        <v>Reforma do Centro Médico</v>
      </c>
      <c r="C7" s="615"/>
      <c r="D7" s="615"/>
      <c r="E7" s="615"/>
      <c r="F7" s="615"/>
      <c r="G7" s="12"/>
      <c r="H7" s="14"/>
      <c r="I7" s="10"/>
      <c r="J7" s="16"/>
    </row>
    <row r="8" spans="1:16" s="11" customFormat="1" ht="15.75" x14ac:dyDescent="0.25">
      <c r="A8" s="13" t="s">
        <v>8</v>
      </c>
      <c r="B8" s="9" t="str">
        <f>PO!C2</f>
        <v>BR - 364 - km 17 - Hospital Santa Marcelina</v>
      </c>
      <c r="C8" s="16"/>
      <c r="D8" s="12"/>
      <c r="E8" s="15"/>
      <c r="F8" s="16"/>
      <c r="G8" s="12"/>
      <c r="H8" s="14"/>
      <c r="I8" s="10"/>
      <c r="J8" s="16"/>
    </row>
    <row r="9" spans="1:16" s="11" customFormat="1" ht="15.75" x14ac:dyDescent="0.25">
      <c r="A9" s="13" t="s">
        <v>9</v>
      </c>
      <c r="B9" s="9" t="str">
        <f>PO!C3</f>
        <v>Porto Velho/RO</v>
      </c>
      <c r="C9" s="16"/>
      <c r="D9" s="12"/>
      <c r="E9" s="15"/>
      <c r="F9" s="16"/>
      <c r="G9" s="12"/>
      <c r="H9" s="14"/>
      <c r="I9" s="10"/>
      <c r="J9" s="16"/>
    </row>
    <row r="10" spans="1:16" s="19" customFormat="1" ht="15.75" x14ac:dyDescent="0.25">
      <c r="A10" s="13" t="s">
        <v>11</v>
      </c>
      <c r="B10" s="85">
        <f>PO!C4</f>
        <v>43789</v>
      </c>
      <c r="C10" s="64"/>
      <c r="D10" s="17"/>
      <c r="E10" s="17"/>
      <c r="F10" s="15"/>
      <c r="G10" s="17"/>
      <c r="H10" s="14"/>
      <c r="I10" s="18"/>
      <c r="J10" s="64"/>
      <c r="K10" s="11"/>
      <c r="L10" s="11"/>
      <c r="M10" s="11"/>
      <c r="N10" s="11"/>
      <c r="O10" s="11"/>
      <c r="P10" s="11"/>
    </row>
    <row r="11" spans="1:16" s="86" customFormat="1" ht="15.75" x14ac:dyDescent="0.2">
      <c r="A11" s="616" t="s">
        <v>28</v>
      </c>
      <c r="B11" s="616"/>
      <c r="C11" s="616"/>
      <c r="D11" s="616"/>
      <c r="E11" s="616"/>
      <c r="F11" s="616"/>
    </row>
    <row r="12" spans="1:16" ht="15.75" x14ac:dyDescent="0.2">
      <c r="A12" s="87" t="s">
        <v>15</v>
      </c>
      <c r="B12" s="614" t="s">
        <v>29</v>
      </c>
      <c r="C12" s="614"/>
      <c r="D12" s="614"/>
      <c r="E12" s="614"/>
      <c r="F12" s="88" t="s">
        <v>6832</v>
      </c>
    </row>
    <row r="13" spans="1:16" ht="30.75" customHeight="1" x14ac:dyDescent="0.2">
      <c r="A13" s="89" t="s">
        <v>238</v>
      </c>
      <c r="B13" s="613" t="str">
        <f>VLOOKUP(A13,PO!$C$10:$K$811,2,FALSE)</f>
        <v>Administração e controle - Responsável Técnico (Engenheiro).</v>
      </c>
      <c r="C13" s="613"/>
      <c r="D13" s="613"/>
      <c r="E13" s="613"/>
      <c r="F13" s="133" t="str">
        <f>VLOOKUP(A13,PO!$C$10:$K$811,3,FALSE)</f>
        <v>mês</v>
      </c>
    </row>
    <row r="14" spans="1:16" x14ac:dyDescent="0.2">
      <c r="A14" s="612" t="s">
        <v>30</v>
      </c>
      <c r="B14" s="612"/>
      <c r="C14" s="612"/>
      <c r="D14" s="612"/>
      <c r="E14" s="612"/>
      <c r="F14" s="612"/>
    </row>
    <row r="15" spans="1:16" x14ac:dyDescent="0.2">
      <c r="A15" s="90" t="s">
        <v>15</v>
      </c>
      <c r="B15" s="90" t="s">
        <v>31</v>
      </c>
      <c r="C15" s="90" t="s">
        <v>6832</v>
      </c>
      <c r="D15" s="90" t="s">
        <v>33</v>
      </c>
      <c r="E15" s="90" t="s">
        <v>34</v>
      </c>
      <c r="F15" s="90" t="s">
        <v>35</v>
      </c>
    </row>
    <row r="16" spans="1:16" x14ac:dyDescent="0.2">
      <c r="A16" s="91">
        <v>90777</v>
      </c>
      <c r="B16" s="92" t="s">
        <v>6851</v>
      </c>
      <c r="C16" s="93" t="s">
        <v>48</v>
      </c>
      <c r="D16" s="178">
        <f>2*22</f>
        <v>44</v>
      </c>
      <c r="E16" s="248">
        <f>(VLOOKUP(A16,Serviço!$A$7:$J$6411,4,FALSE))</f>
        <v>73.39</v>
      </c>
      <c r="F16" s="249">
        <f>D16*E16</f>
        <v>3229.16</v>
      </c>
    </row>
    <row r="17" spans="1:6" x14ac:dyDescent="0.2">
      <c r="A17" s="91">
        <v>90780</v>
      </c>
      <c r="B17" s="139" t="s">
        <v>12844</v>
      </c>
      <c r="C17" s="93" t="s">
        <v>48</v>
      </c>
      <c r="D17" s="178">
        <f>22*4</f>
        <v>88</v>
      </c>
      <c r="E17" s="248">
        <f>(VLOOKUP(A17,Serviço!$A$7:$J$6411,4,FALSE))</f>
        <v>24.45</v>
      </c>
      <c r="F17" s="249">
        <f>D17*E17</f>
        <v>2151.6</v>
      </c>
    </row>
    <row r="18" spans="1:6" x14ac:dyDescent="0.2">
      <c r="A18" s="97"/>
      <c r="B18" s="86"/>
      <c r="C18" s="98"/>
      <c r="D18" s="102" t="s">
        <v>37</v>
      </c>
      <c r="E18" s="103"/>
      <c r="F18" s="104">
        <f>F17*E18</f>
        <v>0</v>
      </c>
    </row>
    <row r="19" spans="1:6" x14ac:dyDescent="0.2">
      <c r="A19" s="97"/>
      <c r="B19" s="86"/>
      <c r="C19" s="98"/>
      <c r="D19" s="99" t="s">
        <v>38</v>
      </c>
      <c r="E19" s="100"/>
      <c r="F19" s="104">
        <f>SUM(F16:F17)</f>
        <v>5380.76</v>
      </c>
    </row>
    <row r="20" spans="1:6" x14ac:dyDescent="0.2">
      <c r="A20" s="105"/>
      <c r="B20" s="102"/>
      <c r="C20" s="99"/>
      <c r="D20" s="106" t="s">
        <v>39</v>
      </c>
      <c r="E20" s="107"/>
      <c r="F20" s="108">
        <f>F19</f>
        <v>5380.76</v>
      </c>
    </row>
    <row r="21" spans="1:6" x14ac:dyDescent="0.2">
      <c r="A21" s="105"/>
      <c r="B21" s="102"/>
      <c r="C21" s="99"/>
      <c r="D21" s="109"/>
      <c r="E21" s="110"/>
      <c r="F21" s="111"/>
    </row>
    <row r="22" spans="1:6" x14ac:dyDescent="0.2">
      <c r="A22" s="604" t="s">
        <v>40</v>
      </c>
      <c r="B22" s="605"/>
      <c r="C22" s="605"/>
      <c r="D22" s="605"/>
      <c r="E22" s="605"/>
      <c r="F22" s="606"/>
    </row>
    <row r="23" spans="1:6" x14ac:dyDescent="0.2">
      <c r="A23" s="90" t="s">
        <v>15</v>
      </c>
      <c r="B23" s="90" t="s">
        <v>31</v>
      </c>
      <c r="C23" s="90" t="s">
        <v>6832</v>
      </c>
      <c r="D23" s="90" t="s">
        <v>33</v>
      </c>
      <c r="E23" s="90" t="s">
        <v>34</v>
      </c>
      <c r="F23" s="90" t="s">
        <v>35</v>
      </c>
    </row>
    <row r="24" spans="1:6" x14ac:dyDescent="0.2">
      <c r="A24" s="112"/>
      <c r="B24" s="122"/>
      <c r="C24" s="114"/>
      <c r="D24" s="179"/>
      <c r="E24" s="116"/>
      <c r="F24" s="95">
        <f>D24*E24</f>
        <v>0</v>
      </c>
    </row>
    <row r="25" spans="1:6" x14ac:dyDescent="0.2">
      <c r="A25" s="118"/>
      <c r="B25" s="113"/>
      <c r="C25" s="114"/>
      <c r="D25" s="119"/>
      <c r="E25" s="120"/>
      <c r="F25" s="95"/>
    </row>
    <row r="26" spans="1:6" x14ac:dyDescent="0.2">
      <c r="A26" s="121"/>
      <c r="B26" s="122"/>
      <c r="C26" s="123"/>
      <c r="D26" s="124"/>
      <c r="E26" s="125"/>
      <c r="F26" s="117"/>
    </row>
    <row r="27" spans="1:6" x14ac:dyDescent="0.2">
      <c r="A27" s="121"/>
      <c r="B27" s="122"/>
      <c r="C27" s="123"/>
      <c r="D27" s="124"/>
      <c r="E27" s="125"/>
      <c r="F27" s="126"/>
    </row>
    <row r="28" spans="1:6" x14ac:dyDescent="0.2">
      <c r="A28" s="121"/>
      <c r="B28" s="122"/>
      <c r="C28" s="123"/>
      <c r="D28" s="124"/>
      <c r="E28" s="125"/>
      <c r="F28" s="126"/>
    </row>
    <row r="29" spans="1:6" x14ac:dyDescent="0.2">
      <c r="A29" s="105"/>
      <c r="B29" s="102"/>
      <c r="C29" s="99"/>
      <c r="D29" s="106" t="s">
        <v>41</v>
      </c>
      <c r="E29" s="107"/>
      <c r="F29" s="127">
        <f>SUM(F24:F28)</f>
        <v>0</v>
      </c>
    </row>
    <row r="30" spans="1:6" x14ac:dyDescent="0.2">
      <c r="A30" s="105"/>
      <c r="B30" s="102"/>
      <c r="C30" s="99"/>
      <c r="D30" s="109"/>
      <c r="E30" s="110"/>
      <c r="F30" s="111"/>
    </row>
    <row r="31" spans="1:6" x14ac:dyDescent="0.2">
      <c r="A31" s="604" t="s">
        <v>42</v>
      </c>
      <c r="B31" s="605"/>
      <c r="C31" s="605"/>
      <c r="D31" s="605"/>
      <c r="E31" s="605"/>
      <c r="F31" s="606"/>
    </row>
    <row r="32" spans="1:6" x14ac:dyDescent="0.2">
      <c r="A32" s="90" t="s">
        <v>15</v>
      </c>
      <c r="B32" s="90" t="s">
        <v>31</v>
      </c>
      <c r="C32" s="90" t="s">
        <v>6832</v>
      </c>
      <c r="D32" s="90" t="s">
        <v>33</v>
      </c>
      <c r="E32" s="90" t="s">
        <v>34</v>
      </c>
      <c r="F32" s="90" t="s">
        <v>35</v>
      </c>
    </row>
    <row r="33" spans="1:6" x14ac:dyDescent="0.2">
      <c r="A33" s="112"/>
      <c r="B33" s="128"/>
      <c r="C33" s="114"/>
      <c r="D33" s="115"/>
      <c r="E33" s="116"/>
      <c r="F33" s="117"/>
    </row>
    <row r="34" spans="1:6" x14ac:dyDescent="0.2">
      <c r="A34" s="118"/>
      <c r="B34" s="113"/>
      <c r="C34" s="114"/>
      <c r="D34" s="129"/>
      <c r="E34" s="120"/>
      <c r="F34" s="126"/>
    </row>
    <row r="35" spans="1:6" x14ac:dyDescent="0.2">
      <c r="A35" s="121"/>
      <c r="B35" s="122"/>
      <c r="C35" s="123"/>
      <c r="D35" s="124"/>
      <c r="E35" s="125"/>
      <c r="F35" s="130"/>
    </row>
    <row r="36" spans="1:6" x14ac:dyDescent="0.2">
      <c r="A36" s="105"/>
      <c r="B36" s="102"/>
      <c r="C36" s="99"/>
      <c r="D36" s="106" t="s">
        <v>43</v>
      </c>
      <c r="E36" s="107"/>
      <c r="F36" s="127">
        <f>ROUND(SUM(F33:F33),2)</f>
        <v>0</v>
      </c>
    </row>
    <row r="37" spans="1:6" x14ac:dyDescent="0.2">
      <c r="A37" s="105"/>
      <c r="B37" s="102"/>
      <c r="C37" s="99"/>
      <c r="D37" s="109"/>
      <c r="E37" s="110"/>
      <c r="F37" s="111"/>
    </row>
    <row r="38" spans="1:6" x14ac:dyDescent="0.2">
      <c r="A38" s="607" t="s">
        <v>44</v>
      </c>
      <c r="B38" s="608"/>
      <c r="C38" s="608"/>
      <c r="D38" s="608"/>
      <c r="E38" s="609"/>
      <c r="F38" s="131">
        <f>ROUND(F20+F29+F36,2)</f>
        <v>5380.76</v>
      </c>
    </row>
    <row r="39" spans="1:6" ht="15.75" x14ac:dyDescent="0.2">
      <c r="A39" s="87" t="s">
        <v>15</v>
      </c>
      <c r="B39" s="614" t="s">
        <v>29</v>
      </c>
      <c r="C39" s="614"/>
      <c r="D39" s="614"/>
      <c r="E39" s="614"/>
      <c r="F39" s="88" t="s">
        <v>6832</v>
      </c>
    </row>
    <row r="40" spans="1:6" ht="15" x14ac:dyDescent="0.2">
      <c r="A40" s="89" t="s">
        <v>6572</v>
      </c>
      <c r="B40" s="613" t="str">
        <f>VLOOKUP(A40,PO!$C$10:$K$811,2,FALSE)</f>
        <v>PCMSO - (Programa de Controle Médico e Saúde Ocupacional)</v>
      </c>
      <c r="C40" s="613"/>
      <c r="D40" s="613"/>
      <c r="E40" s="613"/>
      <c r="F40" s="133" t="str">
        <f>VLOOKUP(A40,PO!$C$10:$K$811,3,FALSE)</f>
        <v>unid</v>
      </c>
    </row>
    <row r="41" spans="1:6" x14ac:dyDescent="0.2">
      <c r="A41" s="612" t="s">
        <v>30</v>
      </c>
      <c r="B41" s="612"/>
      <c r="C41" s="612"/>
      <c r="D41" s="612"/>
      <c r="E41" s="612"/>
      <c r="F41" s="612"/>
    </row>
    <row r="42" spans="1:6" x14ac:dyDescent="0.2">
      <c r="A42" s="90" t="s">
        <v>15</v>
      </c>
      <c r="B42" s="90" t="s">
        <v>31</v>
      </c>
      <c r="C42" s="90" t="s">
        <v>6832</v>
      </c>
      <c r="D42" s="90" t="s">
        <v>33</v>
      </c>
      <c r="E42" s="90" t="s">
        <v>34</v>
      </c>
      <c r="F42" s="90" t="s">
        <v>35</v>
      </c>
    </row>
    <row r="43" spans="1:6" x14ac:dyDescent="0.2">
      <c r="A43" s="91"/>
      <c r="B43" s="92"/>
      <c r="C43" s="93"/>
      <c r="D43" s="178"/>
      <c r="E43" s="94"/>
      <c r="F43" s="95"/>
    </row>
    <row r="44" spans="1:6" x14ac:dyDescent="0.2">
      <c r="A44" s="91"/>
      <c r="B44" s="92"/>
      <c r="C44" s="93"/>
      <c r="D44" s="96"/>
      <c r="E44" s="94"/>
      <c r="F44" s="95"/>
    </row>
    <row r="45" spans="1:6" x14ac:dyDescent="0.2">
      <c r="A45" s="91"/>
      <c r="B45" s="92"/>
      <c r="C45" s="93"/>
      <c r="D45" s="96"/>
      <c r="E45" s="94"/>
      <c r="F45" s="95"/>
    </row>
    <row r="46" spans="1:6" x14ac:dyDescent="0.2">
      <c r="A46" s="97"/>
      <c r="B46" s="86"/>
      <c r="C46" s="98"/>
      <c r="D46" s="99" t="s">
        <v>36</v>
      </c>
      <c r="E46" s="100"/>
      <c r="F46" s="101">
        <f>F43+F44+F45</f>
        <v>0</v>
      </c>
    </row>
    <row r="47" spans="1:6" x14ac:dyDescent="0.2">
      <c r="A47" s="97"/>
      <c r="B47" s="86"/>
      <c r="C47" s="98"/>
      <c r="D47" s="102" t="s">
        <v>37</v>
      </c>
      <c r="E47" s="103"/>
      <c r="F47" s="104">
        <f>F46*E47</f>
        <v>0</v>
      </c>
    </row>
    <row r="48" spans="1:6" x14ac:dyDescent="0.2">
      <c r="A48" s="97"/>
      <c r="B48" s="86"/>
      <c r="C48" s="98"/>
      <c r="D48" s="99" t="s">
        <v>38</v>
      </c>
      <c r="E48" s="100"/>
      <c r="F48" s="104">
        <f>SUM(F46:F47)</f>
        <v>0</v>
      </c>
    </row>
    <row r="49" spans="1:6" x14ac:dyDescent="0.2">
      <c r="A49" s="105"/>
      <c r="B49" s="102"/>
      <c r="C49" s="99"/>
      <c r="D49" s="106" t="s">
        <v>39</v>
      </c>
      <c r="E49" s="107"/>
      <c r="F49" s="108">
        <f>F48</f>
        <v>0</v>
      </c>
    </row>
    <row r="50" spans="1:6" x14ac:dyDescent="0.2">
      <c r="A50" s="105"/>
      <c r="B50" s="102"/>
      <c r="C50" s="99"/>
      <c r="D50" s="109"/>
      <c r="E50" s="110"/>
      <c r="F50" s="111"/>
    </row>
    <row r="51" spans="1:6" x14ac:dyDescent="0.2">
      <c r="A51" s="604" t="s">
        <v>40</v>
      </c>
      <c r="B51" s="605"/>
      <c r="C51" s="605"/>
      <c r="D51" s="605"/>
      <c r="E51" s="605"/>
      <c r="F51" s="606"/>
    </row>
    <row r="52" spans="1:6" x14ac:dyDescent="0.2">
      <c r="A52" s="90" t="s">
        <v>15</v>
      </c>
      <c r="B52" s="90" t="s">
        <v>31</v>
      </c>
      <c r="C52" s="90" t="s">
        <v>6832</v>
      </c>
      <c r="D52" s="90" t="s">
        <v>33</v>
      </c>
      <c r="E52" s="90" t="s">
        <v>34</v>
      </c>
      <c r="F52" s="90" t="s">
        <v>35</v>
      </c>
    </row>
    <row r="53" spans="1:6" x14ac:dyDescent="0.2">
      <c r="A53" s="91" t="s">
        <v>6877</v>
      </c>
      <c r="B53" s="113" t="s">
        <v>217</v>
      </c>
      <c r="C53" s="114" t="s">
        <v>6574</v>
      </c>
      <c r="D53" s="115">
        <v>1</v>
      </c>
      <c r="E53" s="196">
        <v>2636.14</v>
      </c>
      <c r="F53" s="197">
        <f>D53*E53</f>
        <v>2636.14</v>
      </c>
    </row>
    <row r="54" spans="1:6" x14ac:dyDescent="0.2">
      <c r="A54" s="91"/>
      <c r="B54" s="113"/>
      <c r="C54" s="114"/>
      <c r="D54" s="115"/>
      <c r="E54" s="196"/>
      <c r="F54" s="197">
        <f>D54*E54</f>
        <v>0</v>
      </c>
    </row>
    <row r="55" spans="1:6" x14ac:dyDescent="0.2">
      <c r="A55" s="121"/>
      <c r="B55" s="122"/>
      <c r="C55" s="123"/>
      <c r="D55" s="124"/>
      <c r="E55" s="125"/>
      <c r="F55" s="126"/>
    </row>
    <row r="56" spans="1:6" x14ac:dyDescent="0.2">
      <c r="A56" s="105"/>
      <c r="B56" s="102"/>
      <c r="C56" s="99"/>
      <c r="D56" s="106" t="s">
        <v>41</v>
      </c>
      <c r="E56" s="107"/>
      <c r="F56" s="127">
        <f>SUM(F53:F55)</f>
        <v>2636.14</v>
      </c>
    </row>
    <row r="57" spans="1:6" x14ac:dyDescent="0.2">
      <c r="A57" s="105"/>
      <c r="B57" s="102"/>
      <c r="C57" s="99"/>
      <c r="D57" s="109"/>
      <c r="E57" s="110"/>
      <c r="F57" s="111"/>
    </row>
    <row r="58" spans="1:6" x14ac:dyDescent="0.2">
      <c r="A58" s="604" t="s">
        <v>42</v>
      </c>
      <c r="B58" s="605"/>
      <c r="C58" s="605"/>
      <c r="D58" s="605"/>
      <c r="E58" s="605"/>
      <c r="F58" s="606"/>
    </row>
    <row r="59" spans="1:6" x14ac:dyDescent="0.2">
      <c r="A59" s="90" t="s">
        <v>15</v>
      </c>
      <c r="B59" s="90" t="s">
        <v>31</v>
      </c>
      <c r="C59" s="90" t="s">
        <v>6832</v>
      </c>
      <c r="D59" s="90" t="s">
        <v>33</v>
      </c>
      <c r="E59" s="90" t="s">
        <v>34</v>
      </c>
      <c r="F59" s="90" t="s">
        <v>35</v>
      </c>
    </row>
    <row r="60" spans="1:6" x14ac:dyDescent="0.2">
      <c r="A60" s="112"/>
      <c r="B60" s="128"/>
      <c r="C60" s="114"/>
      <c r="D60" s="115"/>
      <c r="E60" s="116"/>
      <c r="F60" s="117"/>
    </row>
    <row r="61" spans="1:6" x14ac:dyDescent="0.2">
      <c r="A61" s="118"/>
      <c r="B61" s="113"/>
      <c r="C61" s="114"/>
      <c r="D61" s="129"/>
      <c r="E61" s="120"/>
      <c r="F61" s="126"/>
    </row>
    <row r="62" spans="1:6" x14ac:dyDescent="0.2">
      <c r="A62" s="121"/>
      <c r="B62" s="122"/>
      <c r="C62" s="123"/>
      <c r="D62" s="124"/>
      <c r="E62" s="125"/>
      <c r="F62" s="130"/>
    </row>
    <row r="63" spans="1:6" x14ac:dyDescent="0.2">
      <c r="A63" s="105"/>
      <c r="B63" s="102"/>
      <c r="C63" s="99"/>
      <c r="D63" s="106" t="s">
        <v>43</v>
      </c>
      <c r="E63" s="107"/>
      <c r="F63" s="127">
        <f>ROUND(SUM(F60:F60),2)</f>
        <v>0</v>
      </c>
    </row>
    <row r="64" spans="1:6" x14ac:dyDescent="0.2">
      <c r="A64" s="105"/>
      <c r="B64" s="102"/>
      <c r="C64" s="99"/>
      <c r="D64" s="109"/>
      <c r="E64" s="110"/>
      <c r="F64" s="111"/>
    </row>
    <row r="65" spans="1:6" x14ac:dyDescent="0.2">
      <c r="A65" s="607" t="s">
        <v>44</v>
      </c>
      <c r="B65" s="608"/>
      <c r="C65" s="608"/>
      <c r="D65" s="608"/>
      <c r="E65" s="609"/>
      <c r="F65" s="131">
        <f>ROUND(F49+F56+F63,2)</f>
        <v>2636.14</v>
      </c>
    </row>
    <row r="66" spans="1:6" ht="15.75" x14ac:dyDescent="0.2">
      <c r="A66" s="87" t="s">
        <v>15</v>
      </c>
      <c r="B66" s="614" t="s">
        <v>29</v>
      </c>
      <c r="C66" s="614"/>
      <c r="D66" s="614"/>
      <c r="E66" s="614"/>
      <c r="F66" s="88" t="s">
        <v>6832</v>
      </c>
    </row>
    <row r="67" spans="1:6" ht="15" x14ac:dyDescent="0.2">
      <c r="A67" s="89" t="s">
        <v>6573</v>
      </c>
      <c r="B67" s="613" t="str">
        <f>VLOOKUP(A67,PO!$C$10:$K$811,2,FALSE)</f>
        <v>PPRA - (Programa de Prevenção de Riscos Ambientais)</v>
      </c>
      <c r="C67" s="613"/>
      <c r="D67" s="613"/>
      <c r="E67" s="613"/>
      <c r="F67" s="133" t="str">
        <f>VLOOKUP(A67,PO!$C$10:$K$811,3,FALSE)</f>
        <v>unid</v>
      </c>
    </row>
    <row r="68" spans="1:6" x14ac:dyDescent="0.2">
      <c r="A68" s="612" t="s">
        <v>30</v>
      </c>
      <c r="B68" s="612"/>
      <c r="C68" s="612"/>
      <c r="D68" s="612"/>
      <c r="E68" s="612"/>
      <c r="F68" s="612"/>
    </row>
    <row r="69" spans="1:6" x14ac:dyDescent="0.2">
      <c r="A69" s="90" t="s">
        <v>15</v>
      </c>
      <c r="B69" s="90" t="s">
        <v>31</v>
      </c>
      <c r="C69" s="90" t="s">
        <v>6832</v>
      </c>
      <c r="D69" s="90" t="s">
        <v>33</v>
      </c>
      <c r="E69" s="90" t="s">
        <v>34</v>
      </c>
      <c r="F69" s="90" t="s">
        <v>35</v>
      </c>
    </row>
    <row r="70" spans="1:6" x14ac:dyDescent="0.2">
      <c r="A70" s="91"/>
      <c r="B70" s="92"/>
      <c r="C70" s="93"/>
      <c r="D70" s="178"/>
      <c r="E70" s="94"/>
      <c r="F70" s="95">
        <f>D70*E70</f>
        <v>0</v>
      </c>
    </row>
    <row r="71" spans="1:6" x14ac:dyDescent="0.2">
      <c r="A71" s="91"/>
      <c r="B71" s="92"/>
      <c r="C71" s="93"/>
      <c r="D71" s="96"/>
      <c r="E71" s="94"/>
      <c r="F71" s="95"/>
    </row>
    <row r="72" spans="1:6" x14ac:dyDescent="0.2">
      <c r="A72" s="91"/>
      <c r="B72" s="92"/>
      <c r="C72" s="93"/>
      <c r="D72" s="96"/>
      <c r="E72" s="94"/>
      <c r="F72" s="95"/>
    </row>
    <row r="73" spans="1:6" x14ac:dyDescent="0.2">
      <c r="A73" s="97"/>
      <c r="B73" s="86"/>
      <c r="C73" s="98"/>
      <c r="D73" s="99" t="s">
        <v>36</v>
      </c>
      <c r="E73" s="100"/>
      <c r="F73" s="101">
        <f>F70+F71+F72</f>
        <v>0</v>
      </c>
    </row>
    <row r="74" spans="1:6" x14ac:dyDescent="0.2">
      <c r="A74" s="97"/>
      <c r="B74" s="86"/>
      <c r="C74" s="98"/>
      <c r="D74" s="102" t="s">
        <v>37</v>
      </c>
      <c r="E74" s="103"/>
      <c r="F74" s="104">
        <f>F73*E74</f>
        <v>0</v>
      </c>
    </row>
    <row r="75" spans="1:6" x14ac:dyDescent="0.2">
      <c r="A75" s="97"/>
      <c r="B75" s="86"/>
      <c r="C75" s="98"/>
      <c r="D75" s="99" t="s">
        <v>38</v>
      </c>
      <c r="E75" s="100"/>
      <c r="F75" s="104">
        <f>SUM(F73:F74)</f>
        <v>0</v>
      </c>
    </row>
    <row r="76" spans="1:6" x14ac:dyDescent="0.2">
      <c r="A76" s="105"/>
      <c r="B76" s="102"/>
      <c r="C76" s="99"/>
      <c r="D76" s="106" t="s">
        <v>39</v>
      </c>
      <c r="E76" s="107"/>
      <c r="F76" s="108">
        <f>F75</f>
        <v>0</v>
      </c>
    </row>
    <row r="77" spans="1:6" x14ac:dyDescent="0.2">
      <c r="A77" s="105"/>
      <c r="B77" s="102"/>
      <c r="C77" s="99"/>
      <c r="D77" s="109"/>
      <c r="E77" s="110"/>
      <c r="F77" s="111"/>
    </row>
    <row r="78" spans="1:6" x14ac:dyDescent="0.2">
      <c r="A78" s="604" t="s">
        <v>40</v>
      </c>
      <c r="B78" s="605"/>
      <c r="C78" s="605"/>
      <c r="D78" s="605"/>
      <c r="E78" s="605"/>
      <c r="F78" s="606"/>
    </row>
    <row r="79" spans="1:6" x14ac:dyDescent="0.2">
      <c r="A79" s="90" t="s">
        <v>15</v>
      </c>
      <c r="B79" s="90" t="s">
        <v>31</v>
      </c>
      <c r="C79" s="90" t="s">
        <v>6832</v>
      </c>
      <c r="D79" s="90" t="s">
        <v>33</v>
      </c>
      <c r="E79" s="90" t="s">
        <v>34</v>
      </c>
      <c r="F79" s="90" t="s">
        <v>35</v>
      </c>
    </row>
    <row r="80" spans="1:6" x14ac:dyDescent="0.2">
      <c r="A80" s="91" t="s">
        <v>6877</v>
      </c>
      <c r="B80" s="113" t="s">
        <v>218</v>
      </c>
      <c r="C80" s="114" t="s">
        <v>6574</v>
      </c>
      <c r="D80" s="115">
        <v>1</v>
      </c>
      <c r="E80" s="196">
        <v>1882</v>
      </c>
      <c r="F80" s="197">
        <f>D80*E80</f>
        <v>1882</v>
      </c>
    </row>
    <row r="81" spans="1:6" x14ac:dyDescent="0.2">
      <c r="A81" s="91"/>
      <c r="B81" s="113"/>
      <c r="C81" s="114"/>
      <c r="D81" s="115"/>
      <c r="E81" s="196"/>
      <c r="F81" s="197">
        <f>D81*E81</f>
        <v>0</v>
      </c>
    </row>
    <row r="82" spans="1:6" x14ac:dyDescent="0.2">
      <c r="A82" s="121"/>
      <c r="B82" s="122"/>
      <c r="C82" s="123"/>
      <c r="D82" s="124"/>
      <c r="E82" s="125"/>
      <c r="F82" s="126"/>
    </row>
    <row r="83" spans="1:6" x14ac:dyDescent="0.2">
      <c r="A83" s="105"/>
      <c r="B83" s="102"/>
      <c r="C83" s="99"/>
      <c r="D83" s="106" t="s">
        <v>41</v>
      </c>
      <c r="E83" s="107"/>
      <c r="F83" s="127">
        <f>SUM(F80:F82)</f>
        <v>1882</v>
      </c>
    </row>
    <row r="84" spans="1:6" x14ac:dyDescent="0.2">
      <c r="A84" s="105"/>
      <c r="B84" s="102"/>
      <c r="C84" s="99"/>
      <c r="D84" s="109"/>
      <c r="E84" s="110"/>
      <c r="F84" s="111"/>
    </row>
    <row r="85" spans="1:6" x14ac:dyDescent="0.2">
      <c r="A85" s="604" t="s">
        <v>42</v>
      </c>
      <c r="B85" s="605"/>
      <c r="C85" s="605"/>
      <c r="D85" s="605"/>
      <c r="E85" s="605"/>
      <c r="F85" s="606"/>
    </row>
    <row r="86" spans="1:6" x14ac:dyDescent="0.2">
      <c r="A86" s="90" t="s">
        <v>15</v>
      </c>
      <c r="B86" s="90" t="s">
        <v>31</v>
      </c>
      <c r="C86" s="90" t="s">
        <v>6832</v>
      </c>
      <c r="D86" s="90" t="s">
        <v>33</v>
      </c>
      <c r="E86" s="90" t="s">
        <v>34</v>
      </c>
      <c r="F86" s="90" t="s">
        <v>35</v>
      </c>
    </row>
    <row r="87" spans="1:6" x14ac:dyDescent="0.2">
      <c r="A87" s="112"/>
      <c r="B87" s="128"/>
      <c r="C87" s="114"/>
      <c r="D87" s="115"/>
      <c r="E87" s="116"/>
      <c r="F87" s="117"/>
    </row>
    <row r="88" spans="1:6" x14ac:dyDescent="0.2">
      <c r="A88" s="118"/>
      <c r="B88" s="113"/>
      <c r="C88" s="114"/>
      <c r="D88" s="129"/>
      <c r="E88" s="120"/>
      <c r="F88" s="126"/>
    </row>
    <row r="89" spans="1:6" x14ac:dyDescent="0.2">
      <c r="A89" s="121"/>
      <c r="B89" s="122"/>
      <c r="C89" s="123"/>
      <c r="D89" s="124"/>
      <c r="E89" s="125"/>
      <c r="F89" s="130"/>
    </row>
    <row r="90" spans="1:6" x14ac:dyDescent="0.2">
      <c r="A90" s="105"/>
      <c r="B90" s="102"/>
      <c r="C90" s="99"/>
      <c r="D90" s="106" t="s">
        <v>43</v>
      </c>
      <c r="E90" s="107"/>
      <c r="F90" s="127">
        <f>ROUND(SUM(F87:F87),2)</f>
        <v>0</v>
      </c>
    </row>
    <row r="91" spans="1:6" x14ac:dyDescent="0.2">
      <c r="A91" s="105"/>
      <c r="B91" s="102"/>
      <c r="C91" s="99"/>
      <c r="D91" s="109"/>
      <c r="E91" s="110"/>
      <c r="F91" s="111"/>
    </row>
    <row r="92" spans="1:6" x14ac:dyDescent="0.2">
      <c r="A92" s="607" t="s">
        <v>44</v>
      </c>
      <c r="B92" s="608"/>
      <c r="C92" s="608"/>
      <c r="D92" s="608"/>
      <c r="E92" s="609"/>
      <c r="F92" s="131">
        <f>ROUND(F76+F83+F90,2)</f>
        <v>1882</v>
      </c>
    </row>
    <row r="93" spans="1:6" ht="15.75" x14ac:dyDescent="0.2">
      <c r="A93" s="87" t="s">
        <v>15</v>
      </c>
      <c r="B93" s="614" t="s">
        <v>29</v>
      </c>
      <c r="C93" s="614"/>
      <c r="D93" s="614"/>
      <c r="E93" s="614"/>
      <c r="F93" s="88" t="s">
        <v>6832</v>
      </c>
    </row>
    <row r="94" spans="1:6" ht="15" x14ac:dyDescent="0.2">
      <c r="A94" s="89" t="s">
        <v>6571</v>
      </c>
      <c r="B94" s="613" t="str">
        <f>VLOOKUP(A94,PO!$C$10:$K$811,2,FALSE)</f>
        <v>Retirada de caixa de ar condicionado</v>
      </c>
      <c r="C94" s="613"/>
      <c r="D94" s="613"/>
      <c r="E94" s="613"/>
      <c r="F94" s="133" t="str">
        <f>VLOOKUP(A94,PO!$C$10:$K$811,3,FALSE)</f>
        <v>und</v>
      </c>
    </row>
    <row r="95" spans="1:6" x14ac:dyDescent="0.2">
      <c r="A95" s="612" t="s">
        <v>30</v>
      </c>
      <c r="B95" s="612"/>
      <c r="C95" s="612"/>
      <c r="D95" s="612"/>
      <c r="E95" s="612"/>
      <c r="F95" s="612"/>
    </row>
    <row r="96" spans="1:6" x14ac:dyDescent="0.2">
      <c r="A96" s="90" t="s">
        <v>15</v>
      </c>
      <c r="B96" s="90" t="s">
        <v>31</v>
      </c>
      <c r="C96" s="90" t="s">
        <v>6832</v>
      </c>
      <c r="D96" s="90" t="s">
        <v>33</v>
      </c>
      <c r="E96" s="90" t="s">
        <v>34</v>
      </c>
      <c r="F96" s="90" t="s">
        <v>35</v>
      </c>
    </row>
    <row r="97" spans="1:6" x14ac:dyDescent="0.2">
      <c r="A97" s="91">
        <v>88309</v>
      </c>
      <c r="B97" s="92" t="s">
        <v>6577</v>
      </c>
      <c r="C97" s="93" t="s">
        <v>6579</v>
      </c>
      <c r="D97" s="253">
        <v>2</v>
      </c>
      <c r="E97" s="248">
        <f>(VLOOKUP(A97,Serviço!$A$7:$J$6411,4,FALSE))</f>
        <v>18.3</v>
      </c>
      <c r="F97" s="249">
        <f>D97*E97</f>
        <v>36.6</v>
      </c>
    </row>
    <row r="98" spans="1:6" x14ac:dyDescent="0.2">
      <c r="A98" s="91">
        <v>88242</v>
      </c>
      <c r="B98" s="92" t="s">
        <v>6578</v>
      </c>
      <c r="C98" s="93" t="s">
        <v>6579</v>
      </c>
      <c r="D98" s="253">
        <v>2</v>
      </c>
      <c r="E98" s="248">
        <f>(VLOOKUP(A98,Serviço!$A$7:$J$6411,4,FALSE))</f>
        <v>15.52</v>
      </c>
      <c r="F98" s="249">
        <f>D98*E98</f>
        <v>31.04</v>
      </c>
    </row>
    <row r="99" spans="1:6" x14ac:dyDescent="0.2">
      <c r="A99" s="91"/>
      <c r="B99" s="92"/>
      <c r="C99" s="93"/>
      <c r="D99" s="96"/>
      <c r="E99" s="94"/>
      <c r="F99" s="95"/>
    </row>
    <row r="100" spans="1:6" x14ac:dyDescent="0.2">
      <c r="A100" s="97"/>
      <c r="B100" s="86"/>
      <c r="C100" s="98"/>
      <c r="D100" s="99" t="s">
        <v>36</v>
      </c>
      <c r="E100" s="100"/>
      <c r="F100" s="101">
        <f>F97+F98+F99</f>
        <v>67.64</v>
      </c>
    </row>
    <row r="101" spans="1:6" x14ac:dyDescent="0.2">
      <c r="A101" s="97"/>
      <c r="B101" s="86"/>
      <c r="C101" s="98"/>
      <c r="D101" s="102" t="s">
        <v>37</v>
      </c>
      <c r="E101" s="103"/>
      <c r="F101" s="104">
        <f>F100*E101</f>
        <v>0</v>
      </c>
    </row>
    <row r="102" spans="1:6" x14ac:dyDescent="0.2">
      <c r="A102" s="97"/>
      <c r="B102" s="86"/>
      <c r="C102" s="98"/>
      <c r="D102" s="99" t="s">
        <v>38</v>
      </c>
      <c r="E102" s="100"/>
      <c r="F102" s="104">
        <f>SUM(F100:F101)</f>
        <v>67.64</v>
      </c>
    </row>
    <row r="103" spans="1:6" x14ac:dyDescent="0.2">
      <c r="A103" s="105"/>
      <c r="B103" s="102"/>
      <c r="C103" s="99"/>
      <c r="D103" s="106" t="s">
        <v>39</v>
      </c>
      <c r="E103" s="107"/>
      <c r="F103" s="108">
        <f>F102</f>
        <v>67.64</v>
      </c>
    </row>
    <row r="104" spans="1:6" x14ac:dyDescent="0.2">
      <c r="A104" s="105"/>
      <c r="B104" s="102"/>
      <c r="C104" s="99"/>
      <c r="D104" s="109"/>
      <c r="E104" s="110"/>
      <c r="F104" s="111"/>
    </row>
    <row r="105" spans="1:6" x14ac:dyDescent="0.2">
      <c r="A105" s="604" t="s">
        <v>40</v>
      </c>
      <c r="B105" s="605"/>
      <c r="C105" s="605"/>
      <c r="D105" s="605"/>
      <c r="E105" s="605"/>
      <c r="F105" s="606"/>
    </row>
    <row r="106" spans="1:6" x14ac:dyDescent="0.2">
      <c r="A106" s="90" t="s">
        <v>15</v>
      </c>
      <c r="B106" s="90" t="s">
        <v>31</v>
      </c>
      <c r="C106" s="90" t="s">
        <v>6832</v>
      </c>
      <c r="D106" s="90" t="s">
        <v>33</v>
      </c>
      <c r="E106" s="90" t="s">
        <v>34</v>
      </c>
      <c r="F106" s="90" t="s">
        <v>35</v>
      </c>
    </row>
    <row r="107" spans="1:6" x14ac:dyDescent="0.2">
      <c r="A107" s="91"/>
      <c r="B107" s="113"/>
      <c r="C107" s="114"/>
      <c r="D107" s="115"/>
      <c r="E107" s="196"/>
      <c r="F107" s="197">
        <f>D107*E107</f>
        <v>0</v>
      </c>
    </row>
    <row r="108" spans="1:6" x14ac:dyDescent="0.2">
      <c r="A108" s="91"/>
      <c r="B108" s="113"/>
      <c r="C108" s="114"/>
      <c r="D108" s="115"/>
      <c r="E108" s="196"/>
      <c r="F108" s="197">
        <f>D108*E108</f>
        <v>0</v>
      </c>
    </row>
    <row r="109" spans="1:6" x14ac:dyDescent="0.2">
      <c r="A109" s="121"/>
      <c r="B109" s="122"/>
      <c r="C109" s="123"/>
      <c r="D109" s="124"/>
      <c r="E109" s="125"/>
      <c r="F109" s="126"/>
    </row>
    <row r="110" spans="1:6" x14ac:dyDescent="0.2">
      <c r="A110" s="105"/>
      <c r="B110" s="102"/>
      <c r="C110" s="99"/>
      <c r="D110" s="106" t="s">
        <v>41</v>
      </c>
      <c r="E110" s="107"/>
      <c r="F110" s="127">
        <f>SUM(F107:F109)</f>
        <v>0</v>
      </c>
    </row>
    <row r="111" spans="1:6" x14ac:dyDescent="0.2">
      <c r="A111" s="105"/>
      <c r="B111" s="102"/>
      <c r="C111" s="99"/>
      <c r="D111" s="109"/>
      <c r="E111" s="110"/>
      <c r="F111" s="111"/>
    </row>
    <row r="112" spans="1:6" x14ac:dyDescent="0.2">
      <c r="A112" s="604" t="s">
        <v>42</v>
      </c>
      <c r="B112" s="605"/>
      <c r="C112" s="605"/>
      <c r="D112" s="605"/>
      <c r="E112" s="605"/>
      <c r="F112" s="606"/>
    </row>
    <row r="113" spans="1:6" x14ac:dyDescent="0.2">
      <c r="A113" s="90" t="s">
        <v>15</v>
      </c>
      <c r="B113" s="90" t="s">
        <v>31</v>
      </c>
      <c r="C113" s="90" t="s">
        <v>6832</v>
      </c>
      <c r="D113" s="90" t="s">
        <v>33</v>
      </c>
      <c r="E113" s="90" t="s">
        <v>34</v>
      </c>
      <c r="F113" s="90" t="s">
        <v>35</v>
      </c>
    </row>
    <row r="114" spans="1:6" x14ac:dyDescent="0.2">
      <c r="A114" s="112"/>
      <c r="B114" s="128"/>
      <c r="C114" s="114"/>
      <c r="D114" s="115"/>
      <c r="E114" s="116"/>
      <c r="F114" s="117"/>
    </row>
    <row r="115" spans="1:6" x14ac:dyDescent="0.2">
      <c r="A115" s="118"/>
      <c r="B115" s="113"/>
      <c r="C115" s="114"/>
      <c r="D115" s="129"/>
      <c r="E115" s="120"/>
      <c r="F115" s="126"/>
    </row>
    <row r="116" spans="1:6" x14ac:dyDescent="0.2">
      <c r="A116" s="121"/>
      <c r="B116" s="122"/>
      <c r="C116" s="123"/>
      <c r="D116" s="124"/>
      <c r="E116" s="125"/>
      <c r="F116" s="130"/>
    </row>
    <row r="117" spans="1:6" x14ac:dyDescent="0.2">
      <c r="A117" s="105"/>
      <c r="B117" s="102"/>
      <c r="C117" s="99"/>
      <c r="D117" s="106" t="s">
        <v>43</v>
      </c>
      <c r="E117" s="107"/>
      <c r="F117" s="127">
        <f>ROUND(SUM(F114:F114),2)</f>
        <v>0</v>
      </c>
    </row>
    <row r="118" spans="1:6" x14ac:dyDescent="0.2">
      <c r="A118" s="105"/>
      <c r="B118" s="102"/>
      <c r="C118" s="99"/>
      <c r="D118" s="109"/>
      <c r="E118" s="110"/>
      <c r="F118" s="111"/>
    </row>
    <row r="119" spans="1:6" x14ac:dyDescent="0.2">
      <c r="A119" s="607" t="s">
        <v>44</v>
      </c>
      <c r="B119" s="608"/>
      <c r="C119" s="608"/>
      <c r="D119" s="608"/>
      <c r="E119" s="609"/>
      <c r="F119" s="131">
        <f>ROUND(F103+F110+F117,2)</f>
        <v>67.64</v>
      </c>
    </row>
    <row r="120" spans="1:6" ht="15.75" x14ac:dyDescent="0.2">
      <c r="A120" s="87" t="s">
        <v>15</v>
      </c>
      <c r="B120" s="614" t="s">
        <v>29</v>
      </c>
      <c r="C120" s="614"/>
      <c r="D120" s="614"/>
      <c r="E120" s="614"/>
      <c r="F120" s="88" t="s">
        <v>6832</v>
      </c>
    </row>
    <row r="121" spans="1:6" ht="15" x14ac:dyDescent="0.2">
      <c r="A121" s="89" t="s">
        <v>6575</v>
      </c>
      <c r="B121" s="613" t="str">
        <f>VLOOKUP(A121,PO!$C$10:$K$811,2,FALSE)</f>
        <v>Destinação e transporte de resíduos em caminhão basculante.</v>
      </c>
      <c r="C121" s="613"/>
      <c r="D121" s="613"/>
      <c r="E121" s="613"/>
      <c r="F121" s="133" t="str">
        <f>VLOOKUP(A121,PO!$C$10:$K$811,3,FALSE)</f>
        <v>m³</v>
      </c>
    </row>
    <row r="122" spans="1:6" x14ac:dyDescent="0.2">
      <c r="A122" s="612" t="s">
        <v>30</v>
      </c>
      <c r="B122" s="612"/>
      <c r="C122" s="612"/>
      <c r="D122" s="612"/>
      <c r="E122" s="612"/>
      <c r="F122" s="612"/>
    </row>
    <row r="123" spans="1:6" x14ac:dyDescent="0.2">
      <c r="A123" s="90" t="s">
        <v>15</v>
      </c>
      <c r="B123" s="90" t="s">
        <v>31</v>
      </c>
      <c r="C123" s="90" t="s">
        <v>6832</v>
      </c>
      <c r="D123" s="90" t="s">
        <v>33</v>
      </c>
      <c r="E123" s="90" t="s">
        <v>34</v>
      </c>
      <c r="F123" s="90" t="s">
        <v>35</v>
      </c>
    </row>
    <row r="124" spans="1:6" x14ac:dyDescent="0.2">
      <c r="A124" s="91"/>
      <c r="B124" s="92"/>
      <c r="C124" s="93"/>
      <c r="D124" s="178"/>
      <c r="E124" s="248"/>
      <c r="F124" s="249"/>
    </row>
    <row r="125" spans="1:6" x14ac:dyDescent="0.2">
      <c r="A125" s="91"/>
      <c r="B125" s="92"/>
      <c r="C125" s="93"/>
      <c r="D125" s="96"/>
      <c r="E125" s="94"/>
      <c r="F125" s="95"/>
    </row>
    <row r="126" spans="1:6" x14ac:dyDescent="0.2">
      <c r="A126" s="91"/>
      <c r="B126" s="92"/>
      <c r="C126" s="93"/>
      <c r="D126" s="96"/>
      <c r="E126" s="94"/>
      <c r="F126" s="95"/>
    </row>
    <row r="127" spans="1:6" x14ac:dyDescent="0.2">
      <c r="A127" s="97"/>
      <c r="B127" s="86"/>
      <c r="C127" s="98"/>
      <c r="D127" s="99" t="s">
        <v>36</v>
      </c>
      <c r="E127" s="100"/>
      <c r="F127" s="101">
        <f>F124+F125+F126</f>
        <v>0</v>
      </c>
    </row>
    <row r="128" spans="1:6" x14ac:dyDescent="0.2">
      <c r="A128" s="97"/>
      <c r="B128" s="86"/>
      <c r="C128" s="98"/>
      <c r="D128" s="102" t="s">
        <v>37</v>
      </c>
      <c r="E128" s="103"/>
      <c r="F128" s="104">
        <f>F127*E128</f>
        <v>0</v>
      </c>
    </row>
    <row r="129" spans="1:6" x14ac:dyDescent="0.2">
      <c r="A129" s="97"/>
      <c r="B129" s="86"/>
      <c r="C129" s="98"/>
      <c r="D129" s="99" t="s">
        <v>38</v>
      </c>
      <c r="E129" s="100"/>
      <c r="F129" s="104">
        <f>SUM(F127:F128)</f>
        <v>0</v>
      </c>
    </row>
    <row r="130" spans="1:6" x14ac:dyDescent="0.2">
      <c r="A130" s="105"/>
      <c r="B130" s="102"/>
      <c r="C130" s="99"/>
      <c r="D130" s="106" t="s">
        <v>39</v>
      </c>
      <c r="E130" s="107"/>
      <c r="F130" s="108">
        <f>F129</f>
        <v>0</v>
      </c>
    </row>
    <row r="131" spans="1:6" x14ac:dyDescent="0.2">
      <c r="A131" s="105"/>
      <c r="B131" s="102"/>
      <c r="C131" s="99"/>
      <c r="D131" s="109"/>
      <c r="E131" s="110"/>
      <c r="F131" s="111"/>
    </row>
    <row r="132" spans="1:6" x14ac:dyDescent="0.2">
      <c r="A132" s="604" t="s">
        <v>40</v>
      </c>
      <c r="B132" s="605"/>
      <c r="C132" s="605"/>
      <c r="D132" s="605"/>
      <c r="E132" s="605"/>
      <c r="F132" s="606"/>
    </row>
    <row r="133" spans="1:6" x14ac:dyDescent="0.2">
      <c r="A133" s="90" t="s">
        <v>15</v>
      </c>
      <c r="B133" s="90" t="s">
        <v>31</v>
      </c>
      <c r="C133" s="90" t="s">
        <v>6832</v>
      </c>
      <c r="D133" s="90" t="s">
        <v>33</v>
      </c>
      <c r="E133" s="90" t="s">
        <v>34</v>
      </c>
      <c r="F133" s="90" t="s">
        <v>35</v>
      </c>
    </row>
    <row r="134" spans="1:6" ht="22.5" x14ac:dyDescent="0.2">
      <c r="A134" s="91">
        <v>97915</v>
      </c>
      <c r="B134" s="113" t="s">
        <v>12819</v>
      </c>
      <c r="C134" s="114" t="s">
        <v>12818</v>
      </c>
      <c r="D134" s="115">
        <v>1</v>
      </c>
      <c r="E134" s="196">
        <f>(VLOOKUP(A134,Serviço!$A$7:$J$6411,4,FALSE))</f>
        <v>1.17</v>
      </c>
      <c r="F134" s="197">
        <f>D134*E134</f>
        <v>1.17</v>
      </c>
    </row>
    <row r="135" spans="1:6" x14ac:dyDescent="0.2">
      <c r="A135" s="91">
        <v>72897</v>
      </c>
      <c r="B135" s="113" t="s">
        <v>12820</v>
      </c>
      <c r="C135" s="114" t="s">
        <v>46</v>
      </c>
      <c r="D135" s="115">
        <v>1</v>
      </c>
      <c r="E135" s="196">
        <f>(VLOOKUP(A135,Serviço!$A$7:$J$6411,4,FALSE))</f>
        <v>20.13</v>
      </c>
      <c r="F135" s="197">
        <f>D135*E135</f>
        <v>20.13</v>
      </c>
    </row>
    <row r="136" spans="1:6" x14ac:dyDescent="0.2">
      <c r="A136" s="121"/>
      <c r="B136" s="122"/>
      <c r="C136" s="123"/>
      <c r="D136" s="124"/>
      <c r="E136" s="125"/>
      <c r="F136" s="126"/>
    </row>
    <row r="137" spans="1:6" x14ac:dyDescent="0.2">
      <c r="A137" s="105"/>
      <c r="B137" s="102"/>
      <c r="C137" s="99"/>
      <c r="D137" s="106" t="s">
        <v>41</v>
      </c>
      <c r="E137" s="107"/>
      <c r="F137" s="127">
        <f>SUM(F134:F136)</f>
        <v>21.299999999999997</v>
      </c>
    </row>
    <row r="138" spans="1:6" x14ac:dyDescent="0.2">
      <c r="A138" s="105"/>
      <c r="B138" s="102"/>
      <c r="C138" s="99"/>
      <c r="D138" s="109"/>
      <c r="E138" s="110"/>
      <c r="F138" s="111"/>
    </row>
    <row r="139" spans="1:6" x14ac:dyDescent="0.2">
      <c r="A139" s="604" t="s">
        <v>42</v>
      </c>
      <c r="B139" s="605"/>
      <c r="C139" s="605"/>
      <c r="D139" s="605"/>
      <c r="E139" s="605"/>
      <c r="F139" s="606"/>
    </row>
    <row r="140" spans="1:6" x14ac:dyDescent="0.2">
      <c r="A140" s="90" t="s">
        <v>15</v>
      </c>
      <c r="B140" s="90" t="s">
        <v>31</v>
      </c>
      <c r="C140" s="90" t="s">
        <v>6832</v>
      </c>
      <c r="D140" s="90" t="s">
        <v>33</v>
      </c>
      <c r="E140" s="90" t="s">
        <v>34</v>
      </c>
      <c r="F140" s="90" t="s">
        <v>35</v>
      </c>
    </row>
    <row r="141" spans="1:6" x14ac:dyDescent="0.2">
      <c r="A141" s="112"/>
      <c r="B141" s="128"/>
      <c r="C141" s="114"/>
      <c r="D141" s="115"/>
      <c r="E141" s="116"/>
      <c r="F141" s="117"/>
    </row>
    <row r="142" spans="1:6" x14ac:dyDescent="0.2">
      <c r="A142" s="118"/>
      <c r="B142" s="113"/>
      <c r="C142" s="114"/>
      <c r="D142" s="129"/>
      <c r="E142" s="120"/>
      <c r="F142" s="126"/>
    </row>
    <row r="143" spans="1:6" x14ac:dyDescent="0.2">
      <c r="A143" s="121"/>
      <c r="B143" s="122"/>
      <c r="C143" s="123"/>
      <c r="D143" s="124"/>
      <c r="E143" s="125"/>
      <c r="F143" s="130"/>
    </row>
    <row r="144" spans="1:6" x14ac:dyDescent="0.2">
      <c r="A144" s="105"/>
      <c r="B144" s="102"/>
      <c r="C144" s="99"/>
      <c r="D144" s="106" t="s">
        <v>43</v>
      </c>
      <c r="E144" s="107"/>
      <c r="F144" s="127">
        <f>ROUND(SUM(F141:F141),2)</f>
        <v>0</v>
      </c>
    </row>
    <row r="145" spans="1:6" x14ac:dyDescent="0.2">
      <c r="A145" s="105"/>
      <c r="B145" s="102"/>
      <c r="C145" s="99"/>
      <c r="D145" s="109"/>
      <c r="E145" s="110"/>
      <c r="F145" s="111"/>
    </row>
    <row r="146" spans="1:6" x14ac:dyDescent="0.2">
      <c r="A146" s="607" t="s">
        <v>44</v>
      </c>
      <c r="B146" s="608"/>
      <c r="C146" s="608"/>
      <c r="D146" s="608"/>
      <c r="E146" s="609"/>
      <c r="F146" s="131">
        <f>ROUND(F130+F137+F144,2)</f>
        <v>21.3</v>
      </c>
    </row>
    <row r="147" spans="1:6" ht="15.75" x14ac:dyDescent="0.2">
      <c r="A147" s="87" t="s">
        <v>15</v>
      </c>
      <c r="B147" s="614" t="s">
        <v>29</v>
      </c>
      <c r="C147" s="614"/>
      <c r="D147" s="614"/>
      <c r="E147" s="614"/>
      <c r="F147" s="88" t="s">
        <v>6832</v>
      </c>
    </row>
    <row r="148" spans="1:6" s="397" customFormat="1" ht="15" x14ac:dyDescent="0.2">
      <c r="A148" s="89" t="s">
        <v>6609</v>
      </c>
      <c r="B148" s="613" t="str">
        <f>VLOOKUP(A148,PO!$C$10:$K$811,2,FALSE)</f>
        <v>Locação de container 2,30 x 6,00 m, alt. 2,50 m, para escritório, sem divisórias internas e sem sanitário</v>
      </c>
      <c r="C148" s="613"/>
      <c r="D148" s="613"/>
      <c r="E148" s="613"/>
      <c r="F148" s="133" t="str">
        <f>VLOOKUP(A148,PO!$C$10:$K$811,3,FALSE)</f>
        <v>mês</v>
      </c>
    </row>
    <row r="149" spans="1:6" x14ac:dyDescent="0.2">
      <c r="A149" s="612" t="s">
        <v>30</v>
      </c>
      <c r="B149" s="612"/>
      <c r="C149" s="612"/>
      <c r="D149" s="612"/>
      <c r="E149" s="612"/>
      <c r="F149" s="612"/>
    </row>
    <row r="150" spans="1:6" x14ac:dyDescent="0.2">
      <c r="A150" s="90" t="s">
        <v>15</v>
      </c>
      <c r="B150" s="90" t="s">
        <v>31</v>
      </c>
      <c r="C150" s="90" t="s">
        <v>6832</v>
      </c>
      <c r="D150" s="90" t="s">
        <v>33</v>
      </c>
      <c r="E150" s="90" t="s">
        <v>34</v>
      </c>
      <c r="F150" s="90" t="s">
        <v>35</v>
      </c>
    </row>
    <row r="151" spans="1:6" x14ac:dyDescent="0.2">
      <c r="A151" s="91">
        <v>88316</v>
      </c>
      <c r="B151" s="92" t="s">
        <v>12821</v>
      </c>
      <c r="C151" s="93" t="s">
        <v>6579</v>
      </c>
      <c r="D151" s="178">
        <v>1.004</v>
      </c>
      <c r="E151" s="248">
        <f>(VLOOKUP(A151,Serviço!$A$7:$J$6411,4,FALSE))</f>
        <v>15.84</v>
      </c>
      <c r="F151" s="249">
        <f>D151*E151</f>
        <v>15.903359999999999</v>
      </c>
    </row>
    <row r="152" spans="1:6" x14ac:dyDescent="0.2">
      <c r="A152" s="91"/>
      <c r="B152" s="92"/>
      <c r="C152" s="93"/>
      <c r="D152" s="178"/>
      <c r="E152" s="248"/>
      <c r="F152" s="249"/>
    </row>
    <row r="153" spans="1:6" x14ac:dyDescent="0.2">
      <c r="A153" s="91"/>
      <c r="B153" s="92"/>
      <c r="C153" s="93"/>
      <c r="D153" s="96"/>
      <c r="E153" s="94"/>
      <c r="F153" s="95"/>
    </row>
    <row r="154" spans="1:6" x14ac:dyDescent="0.2">
      <c r="A154" s="97"/>
      <c r="B154" s="86"/>
      <c r="C154" s="98"/>
      <c r="D154" s="99" t="s">
        <v>36</v>
      </c>
      <c r="E154" s="100"/>
      <c r="F154" s="101">
        <f>F151+F152+F153</f>
        <v>15.903359999999999</v>
      </c>
    </row>
    <row r="155" spans="1:6" x14ac:dyDescent="0.2">
      <c r="A155" s="97"/>
      <c r="B155" s="86"/>
      <c r="C155" s="98"/>
      <c r="D155" s="102" t="s">
        <v>37</v>
      </c>
      <c r="E155" s="103"/>
      <c r="F155" s="104">
        <f>F154*E155</f>
        <v>0</v>
      </c>
    </row>
    <row r="156" spans="1:6" x14ac:dyDescent="0.2">
      <c r="A156" s="97"/>
      <c r="B156" s="86"/>
      <c r="C156" s="98"/>
      <c r="D156" s="99" t="s">
        <v>38</v>
      </c>
      <c r="E156" s="100"/>
      <c r="F156" s="104">
        <f>SUM(F154:F155)</f>
        <v>15.903359999999999</v>
      </c>
    </row>
    <row r="157" spans="1:6" x14ac:dyDescent="0.2">
      <c r="A157" s="105"/>
      <c r="B157" s="102"/>
      <c r="C157" s="99"/>
      <c r="D157" s="106" t="s">
        <v>39</v>
      </c>
      <c r="E157" s="107"/>
      <c r="F157" s="108">
        <f>F156</f>
        <v>15.903359999999999</v>
      </c>
    </row>
    <row r="158" spans="1:6" x14ac:dyDescent="0.2">
      <c r="A158" s="105"/>
      <c r="B158" s="102"/>
      <c r="C158" s="99"/>
      <c r="D158" s="109"/>
      <c r="E158" s="110"/>
      <c r="F158" s="111"/>
    </row>
    <row r="159" spans="1:6" x14ac:dyDescent="0.2">
      <c r="A159" s="604" t="s">
        <v>40</v>
      </c>
      <c r="B159" s="605"/>
      <c r="C159" s="605"/>
      <c r="D159" s="605"/>
      <c r="E159" s="605"/>
      <c r="F159" s="606"/>
    </row>
    <row r="160" spans="1:6" x14ac:dyDescent="0.2">
      <c r="A160" s="90" t="s">
        <v>15</v>
      </c>
      <c r="B160" s="90" t="s">
        <v>31</v>
      </c>
      <c r="C160" s="90" t="s">
        <v>6832</v>
      </c>
      <c r="D160" s="90" t="s">
        <v>33</v>
      </c>
      <c r="E160" s="90" t="s">
        <v>34</v>
      </c>
      <c r="F160" s="90" t="s">
        <v>35</v>
      </c>
    </row>
    <row r="161" spans="1:6" ht="22.5" x14ac:dyDescent="0.2">
      <c r="A161" s="91">
        <v>10776</v>
      </c>
      <c r="B161" s="113" t="s">
        <v>6599</v>
      </c>
      <c r="C161" s="114" t="s">
        <v>220</v>
      </c>
      <c r="D161" s="115">
        <v>1</v>
      </c>
      <c r="E161" s="196">
        <f>(VLOOKUP(A161,Material!$A$7:$J$6408,4,FALSE))</f>
        <v>402.34</v>
      </c>
      <c r="F161" s="197">
        <f>D161*E161</f>
        <v>402.34</v>
      </c>
    </row>
    <row r="162" spans="1:6" ht="33.75" x14ac:dyDescent="0.2">
      <c r="A162" s="91">
        <v>93403</v>
      </c>
      <c r="B162" s="113" t="s">
        <v>12823</v>
      </c>
      <c r="C162" s="114" t="s">
        <v>12822</v>
      </c>
      <c r="D162" s="115">
        <v>0.219</v>
      </c>
      <c r="E162" s="196">
        <f>(VLOOKUP(A162,Serviço!$A$7:$J$6408,4,FALSE))</f>
        <v>36.590000000000003</v>
      </c>
      <c r="F162" s="197">
        <f>D162*E162</f>
        <v>8.0132100000000008</v>
      </c>
    </row>
    <row r="163" spans="1:6" x14ac:dyDescent="0.2">
      <c r="A163" s="121"/>
      <c r="B163" s="122"/>
      <c r="C163" s="123"/>
      <c r="D163" s="124"/>
      <c r="E163" s="125"/>
      <c r="F163" s="126"/>
    </row>
    <row r="164" spans="1:6" x14ac:dyDescent="0.2">
      <c r="A164" s="105"/>
      <c r="B164" s="102"/>
      <c r="C164" s="99"/>
      <c r="D164" s="106" t="s">
        <v>41</v>
      </c>
      <c r="E164" s="107"/>
      <c r="F164" s="127">
        <f>SUM(F161:F163)</f>
        <v>410.35320999999999</v>
      </c>
    </row>
    <row r="165" spans="1:6" x14ac:dyDescent="0.2">
      <c r="A165" s="105"/>
      <c r="B165" s="102"/>
      <c r="C165" s="99"/>
      <c r="D165" s="109"/>
      <c r="E165" s="110"/>
      <c r="F165" s="111"/>
    </row>
    <row r="166" spans="1:6" x14ac:dyDescent="0.2">
      <c r="A166" s="604" t="s">
        <v>42</v>
      </c>
      <c r="B166" s="605"/>
      <c r="C166" s="605"/>
      <c r="D166" s="605"/>
      <c r="E166" s="605"/>
      <c r="F166" s="606"/>
    </row>
    <row r="167" spans="1:6" x14ac:dyDescent="0.2">
      <c r="A167" s="90" t="s">
        <v>15</v>
      </c>
      <c r="B167" s="90" t="s">
        <v>31</v>
      </c>
      <c r="C167" s="90" t="s">
        <v>6832</v>
      </c>
      <c r="D167" s="90" t="s">
        <v>33</v>
      </c>
      <c r="E167" s="90" t="s">
        <v>34</v>
      </c>
      <c r="F167" s="90" t="s">
        <v>35</v>
      </c>
    </row>
    <row r="168" spans="1:6" x14ac:dyDescent="0.2">
      <c r="A168" s="112"/>
      <c r="B168" s="128"/>
      <c r="C168" s="114"/>
      <c r="D168" s="115"/>
      <c r="E168" s="116"/>
      <c r="F168" s="117"/>
    </row>
    <row r="169" spans="1:6" x14ac:dyDescent="0.2">
      <c r="A169" s="118"/>
      <c r="B169" s="113"/>
      <c r="C169" s="114"/>
      <c r="D169" s="129"/>
      <c r="E169" s="120"/>
      <c r="F169" s="126"/>
    </row>
    <row r="170" spans="1:6" x14ac:dyDescent="0.2">
      <c r="A170" s="121"/>
      <c r="B170" s="122"/>
      <c r="C170" s="123"/>
      <c r="D170" s="124"/>
      <c r="E170" s="125"/>
      <c r="F170" s="130"/>
    </row>
    <row r="171" spans="1:6" x14ac:dyDescent="0.2">
      <c r="A171" s="105"/>
      <c r="B171" s="102"/>
      <c r="C171" s="99"/>
      <c r="D171" s="106" t="s">
        <v>43</v>
      </c>
      <c r="E171" s="107"/>
      <c r="F171" s="127">
        <f>ROUND(SUM(F168:F168),2)</f>
        <v>0</v>
      </c>
    </row>
    <row r="172" spans="1:6" x14ac:dyDescent="0.2">
      <c r="A172" s="105"/>
      <c r="B172" s="102"/>
      <c r="C172" s="99"/>
      <c r="D172" s="109"/>
      <c r="E172" s="110"/>
      <c r="F172" s="111"/>
    </row>
    <row r="173" spans="1:6" x14ac:dyDescent="0.2">
      <c r="A173" s="607" t="s">
        <v>44</v>
      </c>
      <c r="B173" s="608"/>
      <c r="C173" s="608"/>
      <c r="D173" s="608"/>
      <c r="E173" s="609"/>
      <c r="F173" s="131">
        <f>ROUND(F157+F164+F171,2)</f>
        <v>426.26</v>
      </c>
    </row>
    <row r="174" spans="1:6" ht="15.75" x14ac:dyDescent="0.2">
      <c r="A174" s="87" t="s">
        <v>15</v>
      </c>
      <c r="B174" s="614" t="s">
        <v>29</v>
      </c>
      <c r="C174" s="614"/>
      <c r="D174" s="614"/>
      <c r="E174" s="614"/>
      <c r="F174" s="88" t="s">
        <v>6832</v>
      </c>
    </row>
    <row r="175" spans="1:6" ht="15" x14ac:dyDescent="0.2">
      <c r="A175" s="89" t="s">
        <v>6638</v>
      </c>
      <c r="B175" s="613" t="str">
        <f>VLOOKUP(A175,PO!$C$10:$K$811,2,FALSE)</f>
        <v>J01, J02, J03 e J04 - Janela de correr  2 folhas, vidro temperado 8mm - fornecimento e instalação.</v>
      </c>
      <c r="C175" s="613"/>
      <c r="D175" s="613"/>
      <c r="E175" s="613"/>
      <c r="F175" s="133" t="str">
        <f>VLOOKUP(A175,PO!$C$10:$K$811,3,FALSE)</f>
        <v>m²</v>
      </c>
    </row>
    <row r="176" spans="1:6" x14ac:dyDescent="0.2">
      <c r="A176" s="612" t="s">
        <v>30</v>
      </c>
      <c r="B176" s="612"/>
      <c r="C176" s="612"/>
      <c r="D176" s="612"/>
      <c r="E176" s="612"/>
      <c r="F176" s="612"/>
    </row>
    <row r="177" spans="1:6" x14ac:dyDescent="0.2">
      <c r="A177" s="90" t="s">
        <v>15</v>
      </c>
      <c r="B177" s="90" t="s">
        <v>31</v>
      </c>
      <c r="C177" s="90" t="s">
        <v>6832</v>
      </c>
      <c r="D177" s="90" t="s">
        <v>33</v>
      </c>
      <c r="E177" s="90" t="s">
        <v>34</v>
      </c>
      <c r="F177" s="90" t="s">
        <v>35</v>
      </c>
    </row>
    <row r="178" spans="1:6" x14ac:dyDescent="0.2">
      <c r="A178" s="91">
        <v>88325</v>
      </c>
      <c r="B178" s="113" t="s">
        <v>6641</v>
      </c>
      <c r="C178" s="114" t="s">
        <v>6579</v>
      </c>
      <c r="D178" s="115">
        <v>0.7</v>
      </c>
      <c r="E178" s="248">
        <f>(VLOOKUP(A178,Serviço!$A$7:$J$6411,4,FALSE))</f>
        <v>18.420000000000002</v>
      </c>
      <c r="F178" s="249">
        <f>D178*E178</f>
        <v>12.894</v>
      </c>
    </row>
    <row r="179" spans="1:6" x14ac:dyDescent="0.2">
      <c r="A179" s="91">
        <v>88316</v>
      </c>
      <c r="B179" s="113" t="s">
        <v>6642</v>
      </c>
      <c r="C179" s="114" t="s">
        <v>6579</v>
      </c>
      <c r="D179" s="115">
        <v>1.198</v>
      </c>
      <c r="E179" s="248">
        <f>(VLOOKUP(A179,Serviço!$A$7:$J$6411,4,FALSE))</f>
        <v>15.84</v>
      </c>
      <c r="F179" s="249">
        <f>D179*E179</f>
        <v>18.976319999999998</v>
      </c>
    </row>
    <row r="180" spans="1:6" x14ac:dyDescent="0.2">
      <c r="A180" s="91"/>
      <c r="B180" s="92"/>
      <c r="C180" s="93"/>
      <c r="D180" s="96"/>
      <c r="E180" s="94"/>
      <c r="F180" s="95"/>
    </row>
    <row r="181" spans="1:6" x14ac:dyDescent="0.2">
      <c r="A181" s="97"/>
      <c r="B181" s="86"/>
      <c r="C181" s="98"/>
      <c r="D181" s="99" t="s">
        <v>36</v>
      </c>
      <c r="E181" s="100"/>
      <c r="F181" s="101">
        <f>F178+F179+F180</f>
        <v>31.87032</v>
      </c>
    </row>
    <row r="182" spans="1:6" x14ac:dyDescent="0.2">
      <c r="A182" s="97"/>
      <c r="B182" s="86"/>
      <c r="C182" s="98"/>
      <c r="D182" s="102" t="s">
        <v>37</v>
      </c>
      <c r="E182" s="103"/>
      <c r="F182" s="104">
        <f>F181*E182</f>
        <v>0</v>
      </c>
    </row>
    <row r="183" spans="1:6" x14ac:dyDescent="0.2">
      <c r="A183" s="97"/>
      <c r="B183" s="86"/>
      <c r="C183" s="98"/>
      <c r="D183" s="99" t="s">
        <v>38</v>
      </c>
      <c r="E183" s="100"/>
      <c r="F183" s="104">
        <f>SUM(F181:F182)</f>
        <v>31.87032</v>
      </c>
    </row>
    <row r="184" spans="1:6" x14ac:dyDescent="0.2">
      <c r="A184" s="105"/>
      <c r="B184" s="102"/>
      <c r="C184" s="99"/>
      <c r="D184" s="106" t="s">
        <v>39</v>
      </c>
      <c r="E184" s="107"/>
      <c r="F184" s="108">
        <f>F183</f>
        <v>31.87032</v>
      </c>
    </row>
    <row r="185" spans="1:6" x14ac:dyDescent="0.2">
      <c r="A185" s="105"/>
      <c r="B185" s="102"/>
      <c r="C185" s="99"/>
      <c r="D185" s="109"/>
      <c r="E185" s="110"/>
      <c r="F185" s="111"/>
    </row>
    <row r="186" spans="1:6" x14ac:dyDescent="0.2">
      <c r="A186" s="604" t="s">
        <v>40</v>
      </c>
      <c r="B186" s="605"/>
      <c r="C186" s="605"/>
      <c r="D186" s="605"/>
      <c r="E186" s="605"/>
      <c r="F186" s="606"/>
    </row>
    <row r="187" spans="1:6" x14ac:dyDescent="0.2">
      <c r="A187" s="90" t="s">
        <v>15</v>
      </c>
      <c r="B187" s="90" t="s">
        <v>31</v>
      </c>
      <c r="C187" s="90" t="s">
        <v>6832</v>
      </c>
      <c r="D187" s="90" t="s">
        <v>33</v>
      </c>
      <c r="E187" s="90" t="s">
        <v>34</v>
      </c>
      <c r="F187" s="90" t="s">
        <v>35</v>
      </c>
    </row>
    <row r="188" spans="1:6" ht="22.5" x14ac:dyDescent="0.2">
      <c r="A188" s="91">
        <v>72119</v>
      </c>
      <c r="B188" s="113" t="s">
        <v>6643</v>
      </c>
      <c r="C188" s="114" t="s">
        <v>152</v>
      </c>
      <c r="D188" s="115">
        <v>1.0900000000000001</v>
      </c>
      <c r="E188" s="196">
        <f>(VLOOKUP(A188,Serviço!$A$7:$J$6411,4,FALSE))</f>
        <v>238.27</v>
      </c>
      <c r="F188" s="197">
        <f>D188*E188</f>
        <v>259.71430000000004</v>
      </c>
    </row>
    <row r="189" spans="1:6" x14ac:dyDescent="0.2">
      <c r="A189" s="91"/>
      <c r="B189" s="113"/>
      <c r="C189" s="114"/>
      <c r="D189" s="115"/>
      <c r="E189" s="196"/>
      <c r="F189" s="197"/>
    </row>
    <row r="190" spans="1:6" x14ac:dyDescent="0.2">
      <c r="A190" s="121"/>
      <c r="B190" s="122"/>
      <c r="C190" s="123"/>
      <c r="D190" s="124"/>
      <c r="E190" s="125"/>
      <c r="F190" s="126"/>
    </row>
    <row r="191" spans="1:6" x14ac:dyDescent="0.2">
      <c r="A191" s="105"/>
      <c r="B191" s="102"/>
      <c r="C191" s="99"/>
      <c r="D191" s="106" t="s">
        <v>41</v>
      </c>
      <c r="E191" s="107"/>
      <c r="F191" s="127">
        <f>SUM(F188:F190)</f>
        <v>259.71430000000004</v>
      </c>
    </row>
    <row r="192" spans="1:6" x14ac:dyDescent="0.2">
      <c r="A192" s="105"/>
      <c r="B192" s="102"/>
      <c r="C192" s="99"/>
      <c r="D192" s="109"/>
      <c r="E192" s="110"/>
      <c r="F192" s="111"/>
    </row>
    <row r="193" spans="1:8" x14ac:dyDescent="0.2">
      <c r="A193" s="604" t="s">
        <v>42</v>
      </c>
      <c r="B193" s="605"/>
      <c r="C193" s="605"/>
      <c r="D193" s="605"/>
      <c r="E193" s="605"/>
      <c r="F193" s="606"/>
    </row>
    <row r="194" spans="1:8" x14ac:dyDescent="0.2">
      <c r="A194" s="90" t="s">
        <v>15</v>
      </c>
      <c r="B194" s="90" t="s">
        <v>31</v>
      </c>
      <c r="C194" s="90" t="s">
        <v>6832</v>
      </c>
      <c r="D194" s="90" t="s">
        <v>33</v>
      </c>
      <c r="E194" s="90" t="s">
        <v>34</v>
      </c>
      <c r="F194" s="90" t="s">
        <v>35</v>
      </c>
    </row>
    <row r="195" spans="1:8" x14ac:dyDescent="0.2">
      <c r="A195" s="112"/>
      <c r="B195" s="128"/>
      <c r="C195" s="114"/>
      <c r="D195" s="115"/>
      <c r="E195" s="116"/>
      <c r="F195" s="117"/>
    </row>
    <row r="196" spans="1:8" x14ac:dyDescent="0.2">
      <c r="A196" s="118"/>
      <c r="B196" s="113"/>
      <c r="C196" s="114"/>
      <c r="D196" s="129"/>
      <c r="E196" s="120"/>
      <c r="F196" s="126"/>
    </row>
    <row r="197" spans="1:8" x14ac:dyDescent="0.2">
      <c r="A197" s="121"/>
      <c r="B197" s="122"/>
      <c r="C197" s="123"/>
      <c r="D197" s="124"/>
      <c r="E197" s="125"/>
      <c r="F197" s="130"/>
    </row>
    <row r="198" spans="1:8" x14ac:dyDescent="0.2">
      <c r="A198" s="105"/>
      <c r="B198" s="102"/>
      <c r="C198" s="99"/>
      <c r="D198" s="106" t="s">
        <v>43</v>
      </c>
      <c r="E198" s="107"/>
      <c r="F198" s="127">
        <f>ROUND(SUM(F195:F195),2)</f>
        <v>0</v>
      </c>
    </row>
    <row r="199" spans="1:8" x14ac:dyDescent="0.2">
      <c r="A199" s="105"/>
      <c r="B199" s="102"/>
      <c r="C199" s="99"/>
      <c r="D199" s="109"/>
      <c r="E199" s="110"/>
      <c r="F199" s="111"/>
    </row>
    <row r="200" spans="1:8" x14ac:dyDescent="0.2">
      <c r="A200" s="607" t="s">
        <v>44</v>
      </c>
      <c r="B200" s="608"/>
      <c r="C200" s="608"/>
      <c r="D200" s="608"/>
      <c r="E200" s="609"/>
      <c r="F200" s="131">
        <f>ROUND(F184+F191+F198,2)</f>
        <v>291.58</v>
      </c>
      <c r="H200" s="132">
        <f>F200*1.2522</f>
        <v>365.11647599999998</v>
      </c>
    </row>
    <row r="201" spans="1:8" ht="15.75" x14ac:dyDescent="0.2">
      <c r="A201" s="87" t="s">
        <v>15</v>
      </c>
      <c r="B201" s="614" t="s">
        <v>29</v>
      </c>
      <c r="C201" s="614"/>
      <c r="D201" s="614"/>
      <c r="E201" s="614"/>
      <c r="F201" s="88" t="s">
        <v>6832</v>
      </c>
    </row>
    <row r="202" spans="1:8" ht="15" x14ac:dyDescent="0.2">
      <c r="A202" s="89" t="s">
        <v>6639</v>
      </c>
      <c r="B202" s="613" t="str">
        <f>VLOOKUP(A202,PO!$C$10:$K$811,2,FALSE)</f>
        <v>Terminal de ventilacao, 50 mm, serie normal, esgoto predial - fornecimento e instalação.</v>
      </c>
      <c r="C202" s="613"/>
      <c r="D202" s="613"/>
      <c r="E202" s="613"/>
      <c r="F202" s="133" t="str">
        <f>VLOOKUP(A202,PO!$C$10:$K$811,3,FALSE)</f>
        <v>und</v>
      </c>
    </row>
    <row r="203" spans="1:8" x14ac:dyDescent="0.2">
      <c r="A203" s="612" t="s">
        <v>30</v>
      </c>
      <c r="B203" s="612"/>
      <c r="C203" s="612"/>
      <c r="D203" s="612"/>
      <c r="E203" s="612"/>
      <c r="F203" s="612"/>
    </row>
    <row r="204" spans="1:8" x14ac:dyDescent="0.2">
      <c r="A204" s="90" t="s">
        <v>15</v>
      </c>
      <c r="B204" s="90" t="s">
        <v>31</v>
      </c>
      <c r="C204" s="90" t="s">
        <v>6832</v>
      </c>
      <c r="D204" s="90" t="s">
        <v>33</v>
      </c>
      <c r="E204" s="90" t="s">
        <v>34</v>
      </c>
      <c r="F204" s="90" t="s">
        <v>35</v>
      </c>
    </row>
    <row r="205" spans="1:8" x14ac:dyDescent="0.2">
      <c r="A205" s="91">
        <v>88316</v>
      </c>
      <c r="B205" s="113" t="s">
        <v>6687</v>
      </c>
      <c r="C205" s="114" t="s">
        <v>6579</v>
      </c>
      <c r="D205" s="115">
        <v>6.5000000000000002E-2</v>
      </c>
      <c r="E205" s="248">
        <f>(VLOOKUP(A205,Serviço!$A$7:$J$6411,4,FALSE))</f>
        <v>15.84</v>
      </c>
      <c r="F205" s="249">
        <f>D205*E205</f>
        <v>1.0296000000000001</v>
      </c>
    </row>
    <row r="206" spans="1:8" x14ac:dyDescent="0.2">
      <c r="A206" s="91">
        <v>88309</v>
      </c>
      <c r="B206" s="113" t="s">
        <v>6688</v>
      </c>
      <c r="C206" s="114" t="s">
        <v>6579</v>
      </c>
      <c r="D206" s="115">
        <v>6.5000000000000002E-2</v>
      </c>
      <c r="E206" s="248">
        <f>(VLOOKUP(A206,Serviço!$A$7:$J$6411,4,FALSE))</f>
        <v>18.3</v>
      </c>
      <c r="F206" s="249">
        <f>D206*E206</f>
        <v>1.1895</v>
      </c>
    </row>
    <row r="207" spans="1:8" x14ac:dyDescent="0.2">
      <c r="A207" s="91"/>
      <c r="B207" s="92"/>
      <c r="C207" s="93"/>
      <c r="D207" s="96"/>
      <c r="E207" s="94"/>
      <c r="F207" s="95"/>
    </row>
    <row r="208" spans="1:8" x14ac:dyDescent="0.2">
      <c r="A208" s="97"/>
      <c r="B208" s="86"/>
      <c r="C208" s="98"/>
      <c r="D208" s="99" t="s">
        <v>36</v>
      </c>
      <c r="E208" s="100"/>
      <c r="F208" s="101">
        <f>F205+F206+F207</f>
        <v>2.2191000000000001</v>
      </c>
    </row>
    <row r="209" spans="1:6" x14ac:dyDescent="0.2">
      <c r="A209" s="97"/>
      <c r="B209" s="86"/>
      <c r="C209" s="98"/>
      <c r="D209" s="102" t="s">
        <v>37</v>
      </c>
      <c r="E209" s="103"/>
      <c r="F209" s="104">
        <f>F208*E209</f>
        <v>0</v>
      </c>
    </row>
    <row r="210" spans="1:6" x14ac:dyDescent="0.2">
      <c r="A210" s="97"/>
      <c r="B210" s="86"/>
      <c r="C210" s="98"/>
      <c r="D210" s="99" t="s">
        <v>38</v>
      </c>
      <c r="E210" s="100"/>
      <c r="F210" s="104">
        <f>SUM(F208:F209)</f>
        <v>2.2191000000000001</v>
      </c>
    </row>
    <row r="211" spans="1:6" x14ac:dyDescent="0.2">
      <c r="A211" s="105"/>
      <c r="B211" s="102"/>
      <c r="C211" s="99"/>
      <c r="D211" s="106" t="s">
        <v>39</v>
      </c>
      <c r="E211" s="107"/>
      <c r="F211" s="108">
        <f>F210</f>
        <v>2.2191000000000001</v>
      </c>
    </row>
    <row r="212" spans="1:6" x14ac:dyDescent="0.2">
      <c r="A212" s="105"/>
      <c r="B212" s="102"/>
      <c r="C212" s="99"/>
      <c r="D212" s="109"/>
      <c r="E212" s="110"/>
      <c r="F212" s="111"/>
    </row>
    <row r="213" spans="1:6" x14ac:dyDescent="0.2">
      <c r="A213" s="604" t="s">
        <v>40</v>
      </c>
      <c r="B213" s="605"/>
      <c r="C213" s="605"/>
      <c r="D213" s="605"/>
      <c r="E213" s="605"/>
      <c r="F213" s="606"/>
    </row>
    <row r="214" spans="1:6" x14ac:dyDescent="0.2">
      <c r="A214" s="90" t="s">
        <v>15</v>
      </c>
      <c r="B214" s="90" t="s">
        <v>31</v>
      </c>
      <c r="C214" s="90" t="s">
        <v>6832</v>
      </c>
      <c r="D214" s="90" t="s">
        <v>33</v>
      </c>
      <c r="E214" s="90" t="s">
        <v>34</v>
      </c>
      <c r="F214" s="90" t="s">
        <v>35</v>
      </c>
    </row>
    <row r="215" spans="1:6" x14ac:dyDescent="0.2">
      <c r="A215" s="91">
        <v>122</v>
      </c>
      <c r="B215" s="113" t="s">
        <v>6689</v>
      </c>
      <c r="C215" s="114" t="s">
        <v>6574</v>
      </c>
      <c r="D215" s="115">
        <v>7.0000000000000001E-3</v>
      </c>
      <c r="E215" s="248">
        <f>(VLOOKUP(A215,Material!$A$7:$J$6411,4,FALSE))</f>
        <v>53.84</v>
      </c>
      <c r="F215" s="249">
        <f>D215*E215</f>
        <v>0.37688000000000005</v>
      </c>
    </row>
    <row r="216" spans="1:6" x14ac:dyDescent="0.2">
      <c r="A216" s="91">
        <v>20083</v>
      </c>
      <c r="B216" s="113" t="s">
        <v>6690</v>
      </c>
      <c r="C216" s="114" t="s">
        <v>6574</v>
      </c>
      <c r="D216" s="115">
        <v>5.0000000000000001E-3</v>
      </c>
      <c r="E216" s="248">
        <f>(VLOOKUP(A216,Material!$A$7:$J$6411,4,FALSE))</f>
        <v>46.75</v>
      </c>
      <c r="F216" s="249">
        <f t="shared" ref="F216:F217" si="0">D216*E216</f>
        <v>0.23375000000000001</v>
      </c>
    </row>
    <row r="217" spans="1:6" x14ac:dyDescent="0.2">
      <c r="A217" s="91">
        <v>39319</v>
      </c>
      <c r="B217" s="113" t="s">
        <v>6691</v>
      </c>
      <c r="C217" s="114" t="s">
        <v>6574</v>
      </c>
      <c r="D217" s="115">
        <v>1.0149999999999999</v>
      </c>
      <c r="E217" s="248">
        <f>(VLOOKUP(A217,Material!$A$7:$J$6411,4,FALSE))</f>
        <v>4.3</v>
      </c>
      <c r="F217" s="249">
        <f t="shared" si="0"/>
        <v>4.3644999999999996</v>
      </c>
    </row>
    <row r="218" spans="1:6" x14ac:dyDescent="0.2">
      <c r="A218" s="91"/>
      <c r="B218" s="113"/>
      <c r="C218" s="114"/>
      <c r="D218" s="115"/>
      <c r="E218" s="248"/>
      <c r="F218" s="249"/>
    </row>
    <row r="219" spans="1:6" x14ac:dyDescent="0.2">
      <c r="A219" s="91"/>
      <c r="B219" s="113"/>
      <c r="C219" s="114"/>
      <c r="D219" s="115"/>
      <c r="E219" s="248"/>
      <c r="F219" s="249"/>
    </row>
    <row r="220" spans="1:6" x14ac:dyDescent="0.2">
      <c r="A220" s="105"/>
      <c r="B220" s="102"/>
      <c r="C220" s="99"/>
      <c r="D220" s="106" t="s">
        <v>41</v>
      </c>
      <c r="E220" s="107"/>
      <c r="F220" s="127">
        <f>SUM(F215:F219)</f>
        <v>4.9751300000000001</v>
      </c>
    </row>
    <row r="221" spans="1:6" x14ac:dyDescent="0.2">
      <c r="A221" s="105"/>
      <c r="B221" s="102"/>
      <c r="C221" s="99"/>
      <c r="D221" s="109"/>
      <c r="E221" s="110"/>
      <c r="F221" s="111"/>
    </row>
    <row r="222" spans="1:6" x14ac:dyDescent="0.2">
      <c r="A222" s="604" t="s">
        <v>42</v>
      </c>
      <c r="B222" s="605"/>
      <c r="C222" s="605"/>
      <c r="D222" s="605"/>
      <c r="E222" s="605"/>
      <c r="F222" s="606"/>
    </row>
    <row r="223" spans="1:6" x14ac:dyDescent="0.2">
      <c r="A223" s="90" t="s">
        <v>15</v>
      </c>
      <c r="B223" s="90" t="s">
        <v>31</v>
      </c>
      <c r="C223" s="90" t="s">
        <v>6832</v>
      </c>
      <c r="D223" s="90" t="s">
        <v>33</v>
      </c>
      <c r="E223" s="90" t="s">
        <v>34</v>
      </c>
      <c r="F223" s="90" t="s">
        <v>35</v>
      </c>
    </row>
    <row r="224" spans="1:6" x14ac:dyDescent="0.2">
      <c r="A224" s="112"/>
      <c r="B224" s="128"/>
      <c r="C224" s="114"/>
      <c r="D224" s="115"/>
      <c r="E224" s="116"/>
      <c r="F224" s="117"/>
    </row>
    <row r="225" spans="1:6" x14ac:dyDescent="0.2">
      <c r="A225" s="118"/>
      <c r="B225" s="113"/>
      <c r="C225" s="114"/>
      <c r="D225" s="129"/>
      <c r="E225" s="120"/>
      <c r="F225" s="126"/>
    </row>
    <row r="226" spans="1:6" x14ac:dyDescent="0.2">
      <c r="A226" s="121"/>
      <c r="B226" s="122"/>
      <c r="C226" s="123"/>
      <c r="D226" s="124"/>
      <c r="E226" s="125"/>
      <c r="F226" s="130"/>
    </row>
    <row r="227" spans="1:6" x14ac:dyDescent="0.2">
      <c r="A227" s="105"/>
      <c r="B227" s="102"/>
      <c r="C227" s="99"/>
      <c r="D227" s="106" t="s">
        <v>43</v>
      </c>
      <c r="E227" s="107"/>
      <c r="F227" s="127">
        <f>ROUND(SUM(F224:F224),2)</f>
        <v>0</v>
      </c>
    </row>
    <row r="228" spans="1:6" x14ac:dyDescent="0.2">
      <c r="A228" s="105"/>
      <c r="B228" s="102"/>
      <c r="C228" s="99"/>
      <c r="D228" s="109"/>
      <c r="E228" s="110"/>
      <c r="F228" s="111"/>
    </row>
    <row r="229" spans="1:6" x14ac:dyDescent="0.2">
      <c r="A229" s="607" t="s">
        <v>44</v>
      </c>
      <c r="B229" s="608"/>
      <c r="C229" s="608"/>
      <c r="D229" s="608"/>
      <c r="E229" s="609"/>
      <c r="F229" s="131">
        <f>ROUND(F211+F220+F227,2)</f>
        <v>7.19</v>
      </c>
    </row>
    <row r="230" spans="1:6" ht="15.75" x14ac:dyDescent="0.2">
      <c r="A230" s="87" t="s">
        <v>15</v>
      </c>
      <c r="B230" s="614" t="s">
        <v>29</v>
      </c>
      <c r="C230" s="614"/>
      <c r="D230" s="614"/>
      <c r="E230" s="614"/>
      <c r="F230" s="88" t="s">
        <v>6832</v>
      </c>
    </row>
    <row r="231" spans="1:6" ht="15" x14ac:dyDescent="0.2">
      <c r="A231" s="89" t="s">
        <v>6640</v>
      </c>
      <c r="B231" s="613" t="str">
        <f>VLOOKUP(A231,PO!$C$10:$K$811,2,FALSE)</f>
        <v>Caixa PVC sifonada Ø 100 mm, altura 140 mm, entrada Ø 40 mm, saída Ø 50 mm, com corpo giratório, grelha redonda,  5 entradas, para esgoto sanitário - Fornecimento e instalação</v>
      </c>
      <c r="C231" s="613"/>
      <c r="D231" s="613"/>
      <c r="E231" s="613"/>
      <c r="F231" s="133" t="str">
        <f>VLOOKUP(A231,PO!$C$10:$K$811,3,FALSE)</f>
        <v>und</v>
      </c>
    </row>
    <row r="232" spans="1:6" x14ac:dyDescent="0.2">
      <c r="A232" s="612" t="s">
        <v>30</v>
      </c>
      <c r="B232" s="612"/>
      <c r="C232" s="612"/>
      <c r="D232" s="612"/>
      <c r="E232" s="612"/>
      <c r="F232" s="612"/>
    </row>
    <row r="233" spans="1:6" x14ac:dyDescent="0.2">
      <c r="A233" s="90" t="s">
        <v>15</v>
      </c>
      <c r="B233" s="90" t="s">
        <v>31</v>
      </c>
      <c r="C233" s="90" t="s">
        <v>6832</v>
      </c>
      <c r="D233" s="90" t="s">
        <v>33</v>
      </c>
      <c r="E233" s="90" t="s">
        <v>34</v>
      </c>
      <c r="F233" s="90" t="s">
        <v>35</v>
      </c>
    </row>
    <row r="234" spans="1:6" ht="22.5" x14ac:dyDescent="0.2">
      <c r="A234" s="91">
        <v>88248</v>
      </c>
      <c r="B234" s="113" t="s">
        <v>6700</v>
      </c>
      <c r="C234" s="114" t="s">
        <v>6579</v>
      </c>
      <c r="D234" s="115">
        <v>0.25</v>
      </c>
      <c r="E234" s="248">
        <f>(VLOOKUP(A234,Serviço!$A$7:$J$6411,4,FALSE))</f>
        <v>13.73</v>
      </c>
      <c r="F234" s="283">
        <f>D234*E234</f>
        <v>3.4325000000000001</v>
      </c>
    </row>
    <row r="235" spans="1:6" x14ac:dyDescent="0.2">
      <c r="A235" s="91">
        <v>88267</v>
      </c>
      <c r="B235" s="113" t="s">
        <v>6701</v>
      </c>
      <c r="C235" s="114" t="s">
        <v>6579</v>
      </c>
      <c r="D235" s="115">
        <v>0.25</v>
      </c>
      <c r="E235" s="248">
        <f>(VLOOKUP(A235,Serviço!$A$7:$J$6411,4,FALSE))</f>
        <v>17.57</v>
      </c>
      <c r="F235" s="283">
        <f>D235*E235</f>
        <v>4.3925000000000001</v>
      </c>
    </row>
    <row r="236" spans="1:6" x14ac:dyDescent="0.2">
      <c r="A236" s="91"/>
      <c r="B236" s="92"/>
      <c r="C236" s="93"/>
      <c r="D236" s="96"/>
      <c r="E236" s="94"/>
      <c r="F236" s="95"/>
    </row>
    <row r="237" spans="1:6" x14ac:dyDescent="0.2">
      <c r="A237" s="97"/>
      <c r="B237" s="86"/>
      <c r="C237" s="98"/>
      <c r="D237" s="99" t="s">
        <v>36</v>
      </c>
      <c r="E237" s="100"/>
      <c r="F237" s="101">
        <f>F234+F235+F236</f>
        <v>7.8250000000000002</v>
      </c>
    </row>
    <row r="238" spans="1:6" x14ac:dyDescent="0.2">
      <c r="A238" s="97"/>
      <c r="B238" s="86"/>
      <c r="C238" s="98"/>
      <c r="D238" s="102" t="s">
        <v>37</v>
      </c>
      <c r="E238" s="103"/>
      <c r="F238" s="104">
        <f>F237*E238</f>
        <v>0</v>
      </c>
    </row>
    <row r="239" spans="1:6" x14ac:dyDescent="0.2">
      <c r="A239" s="97"/>
      <c r="B239" s="86"/>
      <c r="C239" s="98"/>
      <c r="D239" s="99" t="s">
        <v>38</v>
      </c>
      <c r="E239" s="100"/>
      <c r="F239" s="104">
        <f>SUM(F237:F238)</f>
        <v>7.8250000000000002</v>
      </c>
    </row>
    <row r="240" spans="1:6" x14ac:dyDescent="0.2">
      <c r="A240" s="105"/>
      <c r="B240" s="102"/>
      <c r="C240" s="99"/>
      <c r="D240" s="106" t="s">
        <v>39</v>
      </c>
      <c r="E240" s="107"/>
      <c r="F240" s="108">
        <f>F239</f>
        <v>7.8250000000000002</v>
      </c>
    </row>
    <row r="241" spans="1:6" x14ac:dyDescent="0.2">
      <c r="A241" s="105"/>
      <c r="B241" s="102"/>
      <c r="C241" s="99"/>
      <c r="D241" s="109"/>
      <c r="E241" s="110"/>
      <c r="F241" s="111"/>
    </row>
    <row r="242" spans="1:6" x14ac:dyDescent="0.2">
      <c r="A242" s="604" t="s">
        <v>40</v>
      </c>
      <c r="B242" s="605"/>
      <c r="C242" s="605"/>
      <c r="D242" s="605"/>
      <c r="E242" s="605"/>
      <c r="F242" s="606"/>
    </row>
    <row r="243" spans="1:6" x14ac:dyDescent="0.2">
      <c r="A243" s="90" t="s">
        <v>15</v>
      </c>
      <c r="B243" s="90" t="s">
        <v>31</v>
      </c>
      <c r="C243" s="90" t="s">
        <v>6832</v>
      </c>
      <c r="D243" s="90" t="s">
        <v>33</v>
      </c>
      <c r="E243" s="90" t="s">
        <v>34</v>
      </c>
      <c r="F243" s="90" t="s">
        <v>35</v>
      </c>
    </row>
    <row r="244" spans="1:6" ht="33.75" x14ac:dyDescent="0.2">
      <c r="A244" s="91" t="s">
        <v>6706</v>
      </c>
      <c r="B244" s="113" t="s">
        <v>6694</v>
      </c>
      <c r="C244" s="114" t="s">
        <v>6574</v>
      </c>
      <c r="D244" s="115">
        <v>1</v>
      </c>
      <c r="E244" s="248">
        <v>30.32</v>
      </c>
      <c r="F244" s="298">
        <f>D244*E244</f>
        <v>30.32</v>
      </c>
    </row>
    <row r="245" spans="1:6" x14ac:dyDescent="0.2">
      <c r="A245" s="91">
        <v>122</v>
      </c>
      <c r="B245" s="113" t="s">
        <v>6695</v>
      </c>
      <c r="C245" s="114" t="s">
        <v>6574</v>
      </c>
      <c r="D245" s="115">
        <v>1.4800000000000001E-2</v>
      </c>
      <c r="E245" s="248">
        <f>(VLOOKUP(A245,Material!$A$7:$J$6411,4,FALSE))</f>
        <v>53.84</v>
      </c>
      <c r="F245" s="249">
        <f t="shared" ref="F245:F249" si="1">D245*E245</f>
        <v>0.7968320000000001</v>
      </c>
    </row>
    <row r="246" spans="1:6" ht="22.5" x14ac:dyDescent="0.2">
      <c r="A246" s="91">
        <v>20078</v>
      </c>
      <c r="B246" s="113" t="s">
        <v>6696</v>
      </c>
      <c r="C246" s="114" t="s">
        <v>6574</v>
      </c>
      <c r="D246" s="115">
        <v>0.02</v>
      </c>
      <c r="E246" s="248">
        <f>(VLOOKUP(A246,Material!$A$7:$J$6411,4,FALSE))</f>
        <v>19.71</v>
      </c>
      <c r="F246" s="249">
        <f t="shared" si="1"/>
        <v>0.39420000000000005</v>
      </c>
    </row>
    <row r="247" spans="1:6" x14ac:dyDescent="0.2">
      <c r="A247" s="91">
        <v>20083</v>
      </c>
      <c r="B247" s="113" t="s">
        <v>6697</v>
      </c>
      <c r="C247" s="114" t="s">
        <v>6574</v>
      </c>
      <c r="D247" s="115">
        <v>2.2499999999999999E-2</v>
      </c>
      <c r="E247" s="248">
        <f>(VLOOKUP(A247,Material!$A$7:$J$6411,4,FALSE))</f>
        <v>46.75</v>
      </c>
      <c r="F247" s="249">
        <f t="shared" si="1"/>
        <v>1.0518749999999999</v>
      </c>
    </row>
    <row r="248" spans="1:6" x14ac:dyDescent="0.2">
      <c r="A248" s="91">
        <v>296</v>
      </c>
      <c r="B248" s="113" t="s">
        <v>6698</v>
      </c>
      <c r="C248" s="114" t="s">
        <v>6574</v>
      </c>
      <c r="D248" s="115">
        <v>1</v>
      </c>
      <c r="E248" s="248">
        <f>(VLOOKUP(A248,Material!$A$7:$J$6411,4,FALSE))</f>
        <v>1.34</v>
      </c>
      <c r="F248" s="249">
        <f t="shared" si="1"/>
        <v>1.34</v>
      </c>
    </row>
    <row r="249" spans="1:6" x14ac:dyDescent="0.2">
      <c r="A249" s="91">
        <v>38383</v>
      </c>
      <c r="B249" s="113" t="s">
        <v>6699</v>
      </c>
      <c r="C249" s="281" t="s">
        <v>6574</v>
      </c>
      <c r="D249" s="282">
        <v>6.4000000000000001E-2</v>
      </c>
      <c r="E249" s="248">
        <f>(VLOOKUP(A249,Material!$A$7:$J$6411,4,FALSE))</f>
        <v>1.67</v>
      </c>
      <c r="F249" s="249">
        <f t="shared" si="1"/>
        <v>0.10688</v>
      </c>
    </row>
    <row r="250" spans="1:6" x14ac:dyDescent="0.2">
      <c r="A250" s="91">
        <v>11733</v>
      </c>
      <c r="B250" s="113" t="s">
        <v>6705</v>
      </c>
      <c r="C250" s="114" t="s">
        <v>6574</v>
      </c>
      <c r="D250" s="282">
        <v>1</v>
      </c>
      <c r="E250" s="248">
        <f>(VLOOKUP(A250,Material!$A$7:$J$6411,4,FALSE))</f>
        <v>1.73</v>
      </c>
      <c r="F250" s="249">
        <f t="shared" ref="F250" si="2">D250*E250</f>
        <v>1.73</v>
      </c>
    </row>
    <row r="251" spans="1:6" x14ac:dyDescent="0.2">
      <c r="A251" s="105"/>
      <c r="B251" s="102"/>
      <c r="C251" s="99"/>
      <c r="D251" s="106" t="s">
        <v>41</v>
      </c>
      <c r="E251" s="107"/>
      <c r="F251" s="127">
        <f>SUM(F244:F250)</f>
        <v>35.739787</v>
      </c>
    </row>
    <row r="252" spans="1:6" x14ac:dyDescent="0.2">
      <c r="A252" s="105"/>
      <c r="B252" s="102"/>
      <c r="C252" s="99"/>
      <c r="D252" s="109"/>
      <c r="E252" s="110"/>
      <c r="F252" s="111"/>
    </row>
    <row r="253" spans="1:6" x14ac:dyDescent="0.2">
      <c r="A253" s="604" t="s">
        <v>42</v>
      </c>
      <c r="B253" s="605"/>
      <c r="C253" s="605"/>
      <c r="D253" s="605"/>
      <c r="E253" s="605"/>
      <c r="F253" s="606"/>
    </row>
    <row r="254" spans="1:6" x14ac:dyDescent="0.2">
      <c r="A254" s="90" t="s">
        <v>15</v>
      </c>
      <c r="B254" s="90" t="s">
        <v>31</v>
      </c>
      <c r="C254" s="90" t="s">
        <v>6832</v>
      </c>
      <c r="D254" s="90" t="s">
        <v>33</v>
      </c>
      <c r="E254" s="90" t="s">
        <v>34</v>
      </c>
      <c r="F254" s="90" t="s">
        <v>35</v>
      </c>
    </row>
    <row r="255" spans="1:6" x14ac:dyDescent="0.2">
      <c r="A255" s="112"/>
      <c r="B255" s="128"/>
      <c r="C255" s="114"/>
      <c r="D255" s="115"/>
      <c r="E255" s="116"/>
      <c r="F255" s="117"/>
    </row>
    <row r="256" spans="1:6" x14ac:dyDescent="0.2">
      <c r="A256" s="118"/>
      <c r="B256" s="113"/>
      <c r="C256" s="114"/>
      <c r="D256" s="129"/>
      <c r="E256" s="120"/>
      <c r="F256" s="126"/>
    </row>
    <row r="257" spans="1:8" x14ac:dyDescent="0.2">
      <c r="A257" s="121"/>
      <c r="B257" s="122"/>
      <c r="C257" s="123"/>
      <c r="D257" s="124"/>
      <c r="E257" s="125"/>
      <c r="F257" s="130"/>
    </row>
    <row r="258" spans="1:8" x14ac:dyDescent="0.2">
      <c r="A258" s="105"/>
      <c r="B258" s="102"/>
      <c r="C258" s="99"/>
      <c r="D258" s="106" t="s">
        <v>43</v>
      </c>
      <c r="E258" s="107"/>
      <c r="F258" s="127">
        <f>ROUND(SUM(F255:F255),2)</f>
        <v>0</v>
      </c>
    </row>
    <row r="259" spans="1:8" x14ac:dyDescent="0.2">
      <c r="A259" s="105"/>
      <c r="B259" s="102"/>
      <c r="C259" s="99"/>
      <c r="D259" s="109"/>
      <c r="E259" s="110"/>
      <c r="F259" s="111"/>
    </row>
    <row r="260" spans="1:8" x14ac:dyDescent="0.2">
      <c r="A260" s="607" t="s">
        <v>44</v>
      </c>
      <c r="B260" s="608"/>
      <c r="C260" s="608"/>
      <c r="D260" s="608"/>
      <c r="E260" s="609"/>
      <c r="F260" s="131">
        <f>ROUND(F240+F251+F258,2)</f>
        <v>43.56</v>
      </c>
    </row>
    <row r="261" spans="1:8" ht="15.75" x14ac:dyDescent="0.2">
      <c r="A261" s="87" t="s">
        <v>15</v>
      </c>
      <c r="B261" s="614" t="s">
        <v>29</v>
      </c>
      <c r="C261" s="614"/>
      <c r="D261" s="614"/>
      <c r="E261" s="614"/>
      <c r="F261" s="88" t="s">
        <v>6832</v>
      </c>
    </row>
    <row r="262" spans="1:8" ht="15" x14ac:dyDescent="0.2">
      <c r="A262" s="89" t="s">
        <v>6684</v>
      </c>
      <c r="B262" s="613" t="str">
        <f>VLOOKUP(A262,PO!$C$10:$K$811,2,FALSE)</f>
        <v xml:space="preserve">Fabricação e Instalação de Tesoura Inteira em Aço, para vãos maiores de 16 m, Para Telha Ondulada de Fibrocimento, Metálica, Plástica ou Termoacústica, Incluso Içamento. </v>
      </c>
      <c r="C262" s="613"/>
      <c r="D262" s="613"/>
      <c r="E262" s="613"/>
      <c r="F262" s="133" t="str">
        <f>VLOOKUP(A262,PO!$C$10:$K$811,3,FALSE)</f>
        <v>kg</v>
      </c>
    </row>
    <row r="263" spans="1:8" x14ac:dyDescent="0.2">
      <c r="A263" s="612" t="s">
        <v>30</v>
      </c>
      <c r="B263" s="612"/>
      <c r="C263" s="612"/>
      <c r="D263" s="612"/>
      <c r="E263" s="612"/>
      <c r="F263" s="612"/>
    </row>
    <row r="264" spans="1:8" x14ac:dyDescent="0.2">
      <c r="A264" s="90" t="s">
        <v>15</v>
      </c>
      <c r="B264" s="90" t="s">
        <v>31</v>
      </c>
      <c r="C264" s="90" t="s">
        <v>6832</v>
      </c>
      <c r="D264" s="90" t="s">
        <v>33</v>
      </c>
      <c r="E264" s="90" t="s">
        <v>34</v>
      </c>
      <c r="F264" s="90" t="s">
        <v>35</v>
      </c>
    </row>
    <row r="265" spans="1:8" ht="15" x14ac:dyDescent="0.25">
      <c r="A265" s="91">
        <v>88278</v>
      </c>
      <c r="B265" s="113" t="s">
        <v>6825</v>
      </c>
      <c r="C265" s="114" t="s">
        <v>6579</v>
      </c>
      <c r="D265" s="115">
        <v>8.3000000000000004E-2</v>
      </c>
      <c r="E265" s="248">
        <f>(VLOOKUP(A265,Serviço!$A$7:$J$6411,4,FALSE))</f>
        <v>20.48</v>
      </c>
      <c r="F265" s="298">
        <f>D265*E265</f>
        <v>1.69984</v>
      </c>
      <c r="H265" s="297"/>
    </row>
    <row r="266" spans="1:8" x14ac:dyDescent="0.2">
      <c r="A266" s="91">
        <v>88316</v>
      </c>
      <c r="B266" s="113" t="s">
        <v>6611</v>
      </c>
      <c r="C266" s="114" t="s">
        <v>6579</v>
      </c>
      <c r="D266" s="115">
        <v>2.7E-2</v>
      </c>
      <c r="E266" s="248">
        <f>(VLOOKUP(A266,Serviço!$A$7:$J$6411,4,FALSE))</f>
        <v>15.84</v>
      </c>
      <c r="F266" s="298">
        <f>D266*E266</f>
        <v>0.42768</v>
      </c>
    </row>
    <row r="267" spans="1:8" x14ac:dyDescent="0.2">
      <c r="A267" s="91"/>
      <c r="B267" s="113"/>
      <c r="C267" s="114"/>
      <c r="D267" s="115"/>
      <c r="E267" s="248"/>
      <c r="F267" s="298"/>
    </row>
    <row r="268" spans="1:8" x14ac:dyDescent="0.2">
      <c r="A268" s="97"/>
      <c r="B268" s="86"/>
      <c r="C268" s="98"/>
      <c r="D268" s="99" t="s">
        <v>36</v>
      </c>
      <c r="E268" s="100"/>
      <c r="F268" s="101">
        <f>F265+F266+F267</f>
        <v>2.1275200000000001</v>
      </c>
    </row>
    <row r="269" spans="1:8" x14ac:dyDescent="0.2">
      <c r="A269" s="97"/>
      <c r="B269" s="86"/>
      <c r="C269" s="98"/>
      <c r="D269" s="102" t="s">
        <v>37</v>
      </c>
      <c r="E269" s="103"/>
      <c r="F269" s="104">
        <f>F268*E269</f>
        <v>0</v>
      </c>
    </row>
    <row r="270" spans="1:8" x14ac:dyDescent="0.2">
      <c r="A270" s="97"/>
      <c r="B270" s="86"/>
      <c r="C270" s="98"/>
      <c r="D270" s="99" t="s">
        <v>38</v>
      </c>
      <c r="E270" s="100"/>
      <c r="F270" s="104">
        <f>SUM(F268:F269)</f>
        <v>2.1275200000000001</v>
      </c>
    </row>
    <row r="271" spans="1:8" x14ac:dyDescent="0.2">
      <c r="A271" s="105"/>
      <c r="B271" s="102"/>
      <c r="C271" s="99"/>
      <c r="D271" s="106" t="s">
        <v>39</v>
      </c>
      <c r="E271" s="107"/>
      <c r="F271" s="108">
        <f>F270</f>
        <v>2.1275200000000001</v>
      </c>
    </row>
    <row r="272" spans="1:8" x14ac:dyDescent="0.2">
      <c r="A272" s="105"/>
      <c r="B272" s="102"/>
      <c r="C272" s="99"/>
      <c r="D272" s="109"/>
      <c r="E272" s="110"/>
      <c r="F272" s="111"/>
    </row>
    <row r="273" spans="1:10" x14ac:dyDescent="0.2">
      <c r="A273" s="604" t="s">
        <v>40</v>
      </c>
      <c r="B273" s="605"/>
      <c r="C273" s="605"/>
      <c r="D273" s="605"/>
      <c r="E273" s="605"/>
      <c r="F273" s="606"/>
    </row>
    <row r="274" spans="1:10" ht="24" customHeight="1" x14ac:dyDescent="0.2">
      <c r="A274" s="90" t="s">
        <v>15</v>
      </c>
      <c r="B274" s="90" t="s">
        <v>31</v>
      </c>
      <c r="C274" s="90" t="s">
        <v>6832</v>
      </c>
      <c r="D274" s="90" t="s">
        <v>33</v>
      </c>
      <c r="E274" s="90" t="s">
        <v>34</v>
      </c>
      <c r="F274" s="90" t="s">
        <v>35</v>
      </c>
    </row>
    <row r="275" spans="1:10" x14ac:dyDescent="0.2">
      <c r="A275" s="91">
        <v>10997</v>
      </c>
      <c r="B275" s="113" t="s">
        <v>6826</v>
      </c>
      <c r="C275" s="114" t="s">
        <v>6720</v>
      </c>
      <c r="D275" s="299">
        <v>4.1000000000000003E-3</v>
      </c>
      <c r="E275" s="248">
        <f>(VLOOKUP(A275,Material!$A$7:$J$6411,4,FALSE))</f>
        <v>17.440000000000001</v>
      </c>
      <c r="F275" s="298">
        <f>D275*E275</f>
        <v>7.1504000000000012E-2</v>
      </c>
    </row>
    <row r="276" spans="1:10" ht="22.5" x14ac:dyDescent="0.2">
      <c r="A276" s="91">
        <v>11964</v>
      </c>
      <c r="B276" s="113" t="s">
        <v>6827</v>
      </c>
      <c r="C276" s="114" t="s">
        <v>6721</v>
      </c>
      <c r="D276" s="115">
        <v>0.12</v>
      </c>
      <c r="E276" s="248">
        <f>(VLOOKUP(A276,Material!$A$7:$J$6411,4,FALSE))</f>
        <v>1.76</v>
      </c>
      <c r="F276" s="298">
        <f t="shared" ref="F276:F278" si="3">D276*E276</f>
        <v>0.2112</v>
      </c>
    </row>
    <row r="277" spans="1:10" ht="22.5" x14ac:dyDescent="0.2">
      <c r="A277" s="91">
        <v>40598</v>
      </c>
      <c r="B277" s="113" t="s">
        <v>6828</v>
      </c>
      <c r="C277" s="114" t="s">
        <v>6720</v>
      </c>
      <c r="D277" s="115">
        <v>0.99903299999999995</v>
      </c>
      <c r="E277" s="248">
        <f>(VLOOKUP(A277,Material!$A$7:$J$6411,4,FALSE))</f>
        <v>7.24</v>
      </c>
      <c r="F277" s="298">
        <f t="shared" si="3"/>
        <v>7.23299892</v>
      </c>
    </row>
    <row r="278" spans="1:10" ht="22.5" x14ac:dyDescent="0.2">
      <c r="A278" s="91">
        <v>4777</v>
      </c>
      <c r="B278" s="113" t="s">
        <v>6829</v>
      </c>
      <c r="C278" s="114" t="s">
        <v>6720</v>
      </c>
      <c r="D278" s="115">
        <v>0.41</v>
      </c>
      <c r="E278" s="248">
        <f>(VLOOKUP(A278,Material!$A$7:$J$6411,4,FALSE))</f>
        <v>4.91</v>
      </c>
      <c r="F278" s="298">
        <f t="shared" si="3"/>
        <v>2.0131000000000001</v>
      </c>
    </row>
    <row r="279" spans="1:10" x14ac:dyDescent="0.2">
      <c r="A279" s="105"/>
      <c r="B279" s="102"/>
      <c r="C279" s="99"/>
      <c r="D279" s="106" t="s">
        <v>41</v>
      </c>
      <c r="E279" s="107"/>
      <c r="F279" s="127">
        <f>SUM(F275:F278)</f>
        <v>9.5288029200000004</v>
      </c>
    </row>
    <row r="280" spans="1:10" x14ac:dyDescent="0.2">
      <c r="A280" s="105"/>
      <c r="B280" s="102"/>
      <c r="C280" s="99"/>
      <c r="D280" s="109"/>
      <c r="E280" s="110"/>
      <c r="F280" s="111"/>
    </row>
    <row r="281" spans="1:10" x14ac:dyDescent="0.2">
      <c r="A281" s="604" t="s">
        <v>42</v>
      </c>
      <c r="B281" s="605"/>
      <c r="C281" s="605"/>
      <c r="D281" s="605"/>
      <c r="E281" s="605"/>
      <c r="F281" s="606"/>
    </row>
    <row r="282" spans="1:10" x14ac:dyDescent="0.2">
      <c r="A282" s="90" t="s">
        <v>15</v>
      </c>
      <c r="B282" s="90" t="s">
        <v>31</v>
      </c>
      <c r="C282" s="90" t="s">
        <v>6832</v>
      </c>
      <c r="D282" s="90" t="s">
        <v>33</v>
      </c>
      <c r="E282" s="90" t="s">
        <v>34</v>
      </c>
      <c r="F282" s="90" t="s">
        <v>35</v>
      </c>
    </row>
    <row r="283" spans="1:10" ht="22.5" x14ac:dyDescent="0.2">
      <c r="A283" s="91">
        <v>93287</v>
      </c>
      <c r="B283" s="113" t="s">
        <v>6830</v>
      </c>
      <c r="C283" s="114" t="s">
        <v>6722</v>
      </c>
      <c r="D283" s="299">
        <v>1.1329999999999999E-3</v>
      </c>
      <c r="E283" s="248">
        <f>(VLOOKUP(A283,Serviço!$A$7:$J$6411,4,FALSE))</f>
        <v>313.04000000000002</v>
      </c>
      <c r="F283" s="298">
        <f>D283*E283</f>
        <v>0.35467431999999999</v>
      </c>
    </row>
    <row r="284" spans="1:10" ht="22.5" x14ac:dyDescent="0.2">
      <c r="A284" s="91">
        <v>93288</v>
      </c>
      <c r="B284" s="113" t="s">
        <v>6831</v>
      </c>
      <c r="C284" s="114" t="s">
        <v>6723</v>
      </c>
      <c r="D284" s="299">
        <v>1.5579999999999999E-3</v>
      </c>
      <c r="E284" s="248">
        <f>(VLOOKUP(A284,Serviço!$A$7:$J$6411,4,FALSE))</f>
        <v>93.61</v>
      </c>
      <c r="F284" s="298">
        <f>D284*E284</f>
        <v>0.14584438</v>
      </c>
    </row>
    <row r="285" spans="1:10" x14ac:dyDescent="0.2">
      <c r="A285" s="121"/>
      <c r="B285" s="122"/>
      <c r="C285" s="123"/>
      <c r="D285" s="124"/>
      <c r="E285" s="125"/>
      <c r="F285" s="130"/>
    </row>
    <row r="286" spans="1:10" x14ac:dyDescent="0.2">
      <c r="A286" s="105"/>
      <c r="B286" s="102"/>
      <c r="C286" s="99"/>
      <c r="D286" s="106" t="s">
        <v>43</v>
      </c>
      <c r="E286" s="107"/>
      <c r="F286" s="127">
        <f>ROUND(SUM(F283:F284),2)</f>
        <v>0.5</v>
      </c>
    </row>
    <row r="287" spans="1:10" x14ac:dyDescent="0.2">
      <c r="A287" s="105"/>
      <c r="B287" s="102"/>
      <c r="C287" s="99"/>
      <c r="D287" s="109"/>
      <c r="E287" s="110"/>
      <c r="F287" s="111"/>
    </row>
    <row r="288" spans="1:10" x14ac:dyDescent="0.2">
      <c r="A288" s="607" t="s">
        <v>44</v>
      </c>
      <c r="B288" s="608"/>
      <c r="C288" s="608"/>
      <c r="D288" s="608"/>
      <c r="E288" s="609"/>
      <c r="F288" s="131">
        <f>ROUND(F271+F279+F286,2)</f>
        <v>12.16</v>
      </c>
      <c r="H288" s="132">
        <f>ROUND(F288*1.2522,2)</f>
        <v>15.23</v>
      </c>
      <c r="J288" s="132">
        <f>H288-15.24</f>
        <v>-9.9999999999997868E-3</v>
      </c>
    </row>
    <row r="289" spans="1:6" ht="15.75" x14ac:dyDescent="0.2">
      <c r="A289" s="87" t="s">
        <v>15</v>
      </c>
      <c r="B289" s="614" t="s">
        <v>29</v>
      </c>
      <c r="C289" s="614"/>
      <c r="D289" s="614"/>
      <c r="E289" s="614"/>
      <c r="F289" s="88" t="s">
        <v>6832</v>
      </c>
    </row>
    <row r="290" spans="1:6" ht="15" x14ac:dyDescent="0.2">
      <c r="A290" s="89" t="s">
        <v>6686</v>
      </c>
      <c r="B290" s="613" t="str">
        <f>VLOOKUP(A290,PO!$C$10:$K$811,2,FALSE)</f>
        <v>Rampa de acesso em concreto não estrutural</v>
      </c>
      <c r="C290" s="613"/>
      <c r="D290" s="613"/>
      <c r="E290" s="613"/>
      <c r="F290" s="133" t="str">
        <f>VLOOKUP(A290,PO!$C$10:$K$811,3,FALSE)</f>
        <v>m²</v>
      </c>
    </row>
    <row r="291" spans="1:6" x14ac:dyDescent="0.2">
      <c r="A291" s="612" t="s">
        <v>30</v>
      </c>
      <c r="B291" s="612"/>
      <c r="C291" s="612"/>
      <c r="D291" s="612"/>
      <c r="E291" s="612"/>
      <c r="F291" s="612"/>
    </row>
    <row r="292" spans="1:6" x14ac:dyDescent="0.2">
      <c r="A292" s="90" t="s">
        <v>15</v>
      </c>
      <c r="B292" s="90" t="s">
        <v>31</v>
      </c>
      <c r="C292" s="90" t="s">
        <v>6832</v>
      </c>
      <c r="D292" s="90" t="s">
        <v>33</v>
      </c>
      <c r="E292" s="90" t="s">
        <v>34</v>
      </c>
      <c r="F292" s="90" t="s">
        <v>35</v>
      </c>
    </row>
    <row r="293" spans="1:6" x14ac:dyDescent="0.2">
      <c r="A293" s="91">
        <v>88309</v>
      </c>
      <c r="B293" s="113" t="s">
        <v>6610</v>
      </c>
      <c r="C293" s="114" t="s">
        <v>6579</v>
      </c>
      <c r="D293" s="115">
        <v>0.35</v>
      </c>
      <c r="E293" s="248">
        <f>(VLOOKUP(A293,Serviço!$A$7:$J$6411,4,FALSE))</f>
        <v>18.3</v>
      </c>
      <c r="F293" s="298">
        <f>D293*E293</f>
        <v>6.4050000000000002</v>
      </c>
    </row>
    <row r="294" spans="1:6" x14ac:dyDescent="0.2">
      <c r="A294" s="91">
        <v>88316</v>
      </c>
      <c r="B294" s="113" t="s">
        <v>6611</v>
      </c>
      <c r="C294" s="114" t="s">
        <v>6579</v>
      </c>
      <c r="D294" s="115">
        <v>0.7</v>
      </c>
      <c r="E294" s="248">
        <f>(VLOOKUP(A294,Serviço!$A$7:$J$6411,4,FALSE))</f>
        <v>15.84</v>
      </c>
      <c r="F294" s="298">
        <f>D294*E294</f>
        <v>11.087999999999999</v>
      </c>
    </row>
    <row r="295" spans="1:6" x14ac:dyDescent="0.2">
      <c r="A295" s="91"/>
      <c r="B295" s="113"/>
      <c r="C295" s="114"/>
      <c r="D295" s="115"/>
      <c r="E295" s="248"/>
      <c r="F295" s="298"/>
    </row>
    <row r="296" spans="1:6" x14ac:dyDescent="0.2">
      <c r="A296" s="97"/>
      <c r="B296" s="86"/>
      <c r="C296" s="98"/>
      <c r="D296" s="99" t="s">
        <v>36</v>
      </c>
      <c r="E296" s="100"/>
      <c r="F296" s="101">
        <f>F293+F294+F295</f>
        <v>17.492999999999999</v>
      </c>
    </row>
    <row r="297" spans="1:6" x14ac:dyDescent="0.2">
      <c r="A297" s="97"/>
      <c r="B297" s="86"/>
      <c r="C297" s="98"/>
      <c r="D297" s="102" t="s">
        <v>37</v>
      </c>
      <c r="E297" s="103"/>
      <c r="F297" s="104">
        <f>F296*E297</f>
        <v>0</v>
      </c>
    </row>
    <row r="298" spans="1:6" x14ac:dyDescent="0.2">
      <c r="A298" s="97"/>
      <c r="B298" s="86"/>
      <c r="C298" s="98"/>
      <c r="D298" s="99" t="s">
        <v>38</v>
      </c>
      <c r="E298" s="100"/>
      <c r="F298" s="104">
        <f>SUM(F296:F297)</f>
        <v>17.492999999999999</v>
      </c>
    </row>
    <row r="299" spans="1:6" x14ac:dyDescent="0.2">
      <c r="A299" s="105"/>
      <c r="B299" s="102"/>
      <c r="C299" s="99"/>
      <c r="D299" s="106" t="s">
        <v>39</v>
      </c>
      <c r="E299" s="107"/>
      <c r="F299" s="108">
        <f>F298</f>
        <v>17.492999999999999</v>
      </c>
    </row>
    <row r="300" spans="1:6" x14ac:dyDescent="0.2">
      <c r="A300" s="105"/>
      <c r="B300" s="102"/>
      <c r="C300" s="99"/>
      <c r="D300" s="109"/>
      <c r="E300" s="110"/>
      <c r="F300" s="111"/>
    </row>
    <row r="301" spans="1:6" x14ac:dyDescent="0.2">
      <c r="A301" s="604" t="s">
        <v>40</v>
      </c>
      <c r="B301" s="605"/>
      <c r="C301" s="605"/>
      <c r="D301" s="605"/>
      <c r="E301" s="605"/>
      <c r="F301" s="606"/>
    </row>
    <row r="302" spans="1:6" x14ac:dyDescent="0.2">
      <c r="A302" s="90" t="s">
        <v>15</v>
      </c>
      <c r="B302" s="90" t="s">
        <v>31</v>
      </c>
      <c r="C302" s="90" t="s">
        <v>6832</v>
      </c>
      <c r="D302" s="90" t="s">
        <v>33</v>
      </c>
      <c r="E302" s="90" t="s">
        <v>34</v>
      </c>
      <c r="F302" s="90" t="s">
        <v>35</v>
      </c>
    </row>
    <row r="303" spans="1:6" ht="22.5" x14ac:dyDescent="0.2">
      <c r="A303" s="91">
        <v>94962</v>
      </c>
      <c r="B303" s="113" t="s">
        <v>6787</v>
      </c>
      <c r="C303" s="114" t="s">
        <v>46</v>
      </c>
      <c r="D303" s="299">
        <v>0.05</v>
      </c>
      <c r="E303" s="248">
        <f>(VLOOKUP(A303,Serviço!$A$7:$J$6411,4,FALSE))</f>
        <v>310.93</v>
      </c>
      <c r="F303" s="298">
        <f>D303*E303</f>
        <v>15.546500000000002</v>
      </c>
    </row>
    <row r="304" spans="1:6" x14ac:dyDescent="0.2">
      <c r="A304" s="91"/>
      <c r="B304" s="113"/>
      <c r="C304" s="114"/>
      <c r="D304" s="115"/>
      <c r="E304" s="248"/>
      <c r="F304" s="298"/>
    </row>
    <row r="305" spans="1:6" x14ac:dyDescent="0.2">
      <c r="A305" s="91"/>
      <c r="B305" s="113"/>
      <c r="C305" s="114"/>
      <c r="D305" s="115"/>
      <c r="E305" s="248"/>
      <c r="F305" s="298"/>
    </row>
    <row r="306" spans="1:6" x14ac:dyDescent="0.2">
      <c r="A306" s="105"/>
      <c r="B306" s="102"/>
      <c r="C306" s="99"/>
      <c r="D306" s="106" t="s">
        <v>41</v>
      </c>
      <c r="E306" s="107"/>
      <c r="F306" s="127">
        <f>SUM(F303:F305)</f>
        <v>15.546500000000002</v>
      </c>
    </row>
    <row r="307" spans="1:6" x14ac:dyDescent="0.2">
      <c r="A307" s="105"/>
      <c r="B307" s="102"/>
      <c r="C307" s="99"/>
      <c r="D307" s="109"/>
      <c r="E307" s="110"/>
      <c r="F307" s="111"/>
    </row>
    <row r="308" spans="1:6" x14ac:dyDescent="0.2">
      <c r="A308" s="604" t="s">
        <v>42</v>
      </c>
      <c r="B308" s="605"/>
      <c r="C308" s="605"/>
      <c r="D308" s="605"/>
      <c r="E308" s="605"/>
      <c r="F308" s="606"/>
    </row>
    <row r="309" spans="1:6" x14ac:dyDescent="0.2">
      <c r="A309" s="90" t="s">
        <v>15</v>
      </c>
      <c r="B309" s="90" t="s">
        <v>31</v>
      </c>
      <c r="C309" s="90" t="s">
        <v>6832</v>
      </c>
      <c r="D309" s="90" t="s">
        <v>33</v>
      </c>
      <c r="E309" s="90" t="s">
        <v>34</v>
      </c>
      <c r="F309" s="90" t="s">
        <v>35</v>
      </c>
    </row>
    <row r="310" spans="1:6" x14ac:dyDescent="0.2">
      <c r="A310" s="91"/>
      <c r="B310" s="113"/>
      <c r="C310" s="114"/>
      <c r="D310" s="299"/>
      <c r="E310" s="248"/>
      <c r="F310" s="298"/>
    </row>
    <row r="311" spans="1:6" x14ac:dyDescent="0.2">
      <c r="A311" s="91"/>
      <c r="B311" s="113"/>
      <c r="C311" s="114"/>
      <c r="D311" s="299"/>
      <c r="E311" s="248"/>
      <c r="F311" s="298"/>
    </row>
    <row r="312" spans="1:6" x14ac:dyDescent="0.2">
      <c r="A312" s="121"/>
      <c r="B312" s="122"/>
      <c r="C312" s="123"/>
      <c r="D312" s="124"/>
      <c r="E312" s="125"/>
      <c r="F312" s="130"/>
    </row>
    <row r="313" spans="1:6" x14ac:dyDescent="0.2">
      <c r="A313" s="105"/>
      <c r="B313" s="102"/>
      <c r="C313" s="99"/>
      <c r="D313" s="106" t="s">
        <v>43</v>
      </c>
      <c r="E313" s="107"/>
      <c r="F313" s="127">
        <f>ROUND(SUM(F310:F311),2)</f>
        <v>0</v>
      </c>
    </row>
    <row r="314" spans="1:6" x14ac:dyDescent="0.2">
      <c r="A314" s="105"/>
      <c r="B314" s="102"/>
      <c r="C314" s="99"/>
      <c r="D314" s="109"/>
      <c r="E314" s="110"/>
      <c r="F314" s="111"/>
    </row>
    <row r="315" spans="1:6" x14ac:dyDescent="0.2">
      <c r="A315" s="607" t="s">
        <v>44</v>
      </c>
      <c r="B315" s="608"/>
      <c r="C315" s="608"/>
      <c r="D315" s="608"/>
      <c r="E315" s="609"/>
      <c r="F315" s="131">
        <f>ROUND(F299+F306+F313,2)</f>
        <v>33.04</v>
      </c>
    </row>
    <row r="316" spans="1:6" ht="15.75" x14ac:dyDescent="0.2">
      <c r="A316" s="87" t="s">
        <v>15</v>
      </c>
      <c r="B316" s="614" t="s">
        <v>29</v>
      </c>
      <c r="C316" s="614"/>
      <c r="D316" s="614"/>
      <c r="E316" s="614"/>
      <c r="F316" s="88" t="s">
        <v>6832</v>
      </c>
    </row>
    <row r="317" spans="1:6" ht="15" x14ac:dyDescent="0.2">
      <c r="A317" s="89" t="s">
        <v>6693</v>
      </c>
      <c r="B317" s="613" t="str">
        <f>VLOOKUP(A317,PO!$C$10:$K$811,2,FALSE)</f>
        <v>P01 - 2,0x2,4m: Porta de vidro temperado de correr, com ferragens, fechadura e puxador - fornecimento e instalação</v>
      </c>
      <c r="C317" s="613"/>
      <c r="D317" s="613"/>
      <c r="E317" s="613"/>
      <c r="F317" s="133" t="str">
        <f>VLOOKUP(A317,PO!$C$10:$K$811,3,FALSE)</f>
        <v>m²</v>
      </c>
    </row>
    <row r="318" spans="1:6" x14ac:dyDescent="0.2">
      <c r="A318" s="612" t="s">
        <v>30</v>
      </c>
      <c r="B318" s="612"/>
      <c r="C318" s="612"/>
      <c r="D318" s="612"/>
      <c r="E318" s="612"/>
      <c r="F318" s="612"/>
    </row>
    <row r="319" spans="1:6" ht="27.75" customHeight="1" x14ac:dyDescent="0.2">
      <c r="A319" s="90" t="s">
        <v>15</v>
      </c>
      <c r="B319" s="90" t="s">
        <v>31</v>
      </c>
      <c r="C319" s="90" t="s">
        <v>6832</v>
      </c>
      <c r="D319" s="90" t="s">
        <v>33</v>
      </c>
      <c r="E319" s="90" t="s">
        <v>34</v>
      </c>
      <c r="F319" s="90" t="s">
        <v>35</v>
      </c>
    </row>
    <row r="320" spans="1:6" x14ac:dyDescent="0.2">
      <c r="A320" s="91">
        <v>88325</v>
      </c>
      <c r="B320" s="113" t="s">
        <v>6789</v>
      </c>
      <c r="C320" s="114" t="s">
        <v>6579</v>
      </c>
      <c r="D320" s="115">
        <v>0.15872916666666667</v>
      </c>
      <c r="E320" s="248">
        <f>(VLOOKUP(A320,Serviço!$A$7:$J$6411,4,FALSE))</f>
        <v>18.420000000000002</v>
      </c>
      <c r="F320" s="298">
        <f>D320*E320</f>
        <v>2.9237912500000003</v>
      </c>
    </row>
    <row r="321" spans="1:6" x14ac:dyDescent="0.2">
      <c r="A321" s="91">
        <v>88239</v>
      </c>
      <c r="B321" s="113" t="s">
        <v>6792</v>
      </c>
      <c r="C321" s="114" t="s">
        <v>6579</v>
      </c>
      <c r="D321" s="115">
        <v>6.5104166666666671E-2</v>
      </c>
      <c r="E321" s="248">
        <f>(VLOOKUP(A321,Serviço!$A$7:$J$6411,4,FALSE))</f>
        <v>15.07</v>
      </c>
      <c r="F321" s="298">
        <f t="shared" ref="F321:F322" si="4">D321*E321</f>
        <v>0.98111979166666674</v>
      </c>
    </row>
    <row r="322" spans="1:6" x14ac:dyDescent="0.2">
      <c r="A322" s="91">
        <v>88261</v>
      </c>
      <c r="B322" s="113" t="s">
        <v>6793</v>
      </c>
      <c r="C322" s="114" t="s">
        <v>6579</v>
      </c>
      <c r="D322" s="115">
        <v>6.5104166666666671E-2</v>
      </c>
      <c r="E322" s="248">
        <f>(VLOOKUP(A322,Serviço!$A$7:$J$6411,4,FALSE))</f>
        <v>17.850000000000001</v>
      </c>
      <c r="F322" s="298">
        <f t="shared" si="4"/>
        <v>1.1621093750000002</v>
      </c>
    </row>
    <row r="323" spans="1:6" x14ac:dyDescent="0.2">
      <c r="A323" s="97"/>
      <c r="B323" s="86"/>
      <c r="C323" s="98"/>
      <c r="D323" s="99" t="s">
        <v>36</v>
      </c>
      <c r="E323" s="100"/>
      <c r="F323" s="101">
        <f>F320+F321+F322</f>
        <v>5.0670204166666668</v>
      </c>
    </row>
    <row r="324" spans="1:6" x14ac:dyDescent="0.2">
      <c r="A324" s="97"/>
      <c r="B324" s="86"/>
      <c r="C324" s="98"/>
      <c r="D324" s="102" t="s">
        <v>37</v>
      </c>
      <c r="E324" s="103"/>
      <c r="F324" s="104">
        <f>F323*E324</f>
        <v>0</v>
      </c>
    </row>
    <row r="325" spans="1:6" x14ac:dyDescent="0.2">
      <c r="A325" s="97"/>
      <c r="B325" s="86"/>
      <c r="C325" s="98"/>
      <c r="D325" s="99" t="s">
        <v>38</v>
      </c>
      <c r="E325" s="100"/>
      <c r="F325" s="104">
        <f>SUM(F323:F324)</f>
        <v>5.0670204166666668</v>
      </c>
    </row>
    <row r="326" spans="1:6" x14ac:dyDescent="0.2">
      <c r="A326" s="105"/>
      <c r="B326" s="102"/>
      <c r="C326" s="99"/>
      <c r="D326" s="106" t="s">
        <v>39</v>
      </c>
      <c r="E326" s="107"/>
      <c r="F326" s="108">
        <f>F325</f>
        <v>5.0670204166666668</v>
      </c>
    </row>
    <row r="327" spans="1:6" x14ac:dyDescent="0.2">
      <c r="A327" s="105"/>
      <c r="B327" s="102"/>
      <c r="C327" s="99"/>
      <c r="D327" s="109"/>
      <c r="E327" s="110"/>
      <c r="F327" s="111"/>
    </row>
    <row r="328" spans="1:6" x14ac:dyDescent="0.2">
      <c r="A328" s="604" t="s">
        <v>40</v>
      </c>
      <c r="B328" s="605"/>
      <c r="C328" s="605"/>
      <c r="D328" s="605"/>
      <c r="E328" s="605"/>
      <c r="F328" s="606"/>
    </row>
    <row r="329" spans="1:6" x14ac:dyDescent="0.2">
      <c r="A329" s="90" t="s">
        <v>15</v>
      </c>
      <c r="B329" s="90" t="s">
        <v>31</v>
      </c>
      <c r="C329" s="90" t="s">
        <v>6832</v>
      </c>
      <c r="D329" s="90" t="s">
        <v>33</v>
      </c>
      <c r="E329" s="90" t="s">
        <v>34</v>
      </c>
      <c r="F329" s="90" t="s">
        <v>35</v>
      </c>
    </row>
    <row r="330" spans="1:6" ht="22.5" x14ac:dyDescent="0.2">
      <c r="A330" s="91">
        <v>34713</v>
      </c>
      <c r="B330" s="113" t="s">
        <v>6790</v>
      </c>
      <c r="C330" s="114" t="s">
        <v>152</v>
      </c>
      <c r="D330" s="299">
        <v>1</v>
      </c>
      <c r="E330" s="248">
        <f>(VLOOKUP(A330,Material!$A$7:$J$6411,4,FALSE))</f>
        <v>274.91000000000003</v>
      </c>
      <c r="F330" s="298">
        <f>D330*E330</f>
        <v>274.91000000000003</v>
      </c>
    </row>
    <row r="331" spans="1:6" ht="22.5" x14ac:dyDescent="0.2">
      <c r="A331" s="91">
        <v>11575</v>
      </c>
      <c r="B331" s="113" t="s">
        <v>6791</v>
      </c>
      <c r="C331" s="114" t="s">
        <v>6574</v>
      </c>
      <c r="D331" s="115">
        <f>1/(2*2.4)</f>
        <v>0.20833333333333334</v>
      </c>
      <c r="E331" s="248">
        <f>(VLOOKUP(A331,Material!$A$7:$J$6411,4,FALSE))</f>
        <v>30.02</v>
      </c>
      <c r="F331" s="298">
        <f>D331*E331</f>
        <v>6.2541666666666664</v>
      </c>
    </row>
    <row r="332" spans="1:6" ht="22.5" x14ac:dyDescent="0.2">
      <c r="A332" s="91">
        <v>38165</v>
      </c>
      <c r="B332" s="113" t="s">
        <v>6795</v>
      </c>
      <c r="C332" s="114" t="s">
        <v>6796</v>
      </c>
      <c r="D332" s="115">
        <f>1/(2*2.4)</f>
        <v>0.20833333333333334</v>
      </c>
      <c r="E332" s="248">
        <f>(VLOOKUP(A332,Material!$A$7:$J$6411,4,FALSE))</f>
        <v>55</v>
      </c>
      <c r="F332" s="298">
        <f>D332*E332</f>
        <v>11.458333333333334</v>
      </c>
    </row>
    <row r="333" spans="1:6" ht="22.5" x14ac:dyDescent="0.2">
      <c r="A333" s="91">
        <v>11581</v>
      </c>
      <c r="B333" s="113" t="s">
        <v>6794</v>
      </c>
      <c r="C333" s="114" t="s">
        <v>152</v>
      </c>
      <c r="D333" s="115">
        <f>(0.04+0.04*0.04)*1</f>
        <v>4.1599999999999998E-2</v>
      </c>
      <c r="E333" s="248">
        <f>(VLOOKUP(A333,Material!$A$7:$J$6411,4,FALSE))</f>
        <v>24.55</v>
      </c>
      <c r="F333" s="298">
        <f>D333*E333</f>
        <v>1.02128</v>
      </c>
    </row>
    <row r="334" spans="1:6" x14ac:dyDescent="0.2">
      <c r="A334" s="105"/>
      <c r="B334" s="102"/>
      <c r="C334" s="99"/>
      <c r="D334" s="106" t="s">
        <v>41</v>
      </c>
      <c r="E334" s="107"/>
      <c r="F334" s="127">
        <f>SUM(F330:F333)</f>
        <v>293.64377999999999</v>
      </c>
    </row>
    <row r="335" spans="1:6" x14ac:dyDescent="0.2">
      <c r="A335" s="105"/>
      <c r="B335" s="102"/>
      <c r="C335" s="99"/>
      <c r="D335" s="109"/>
      <c r="E335" s="110"/>
      <c r="F335" s="111"/>
    </row>
    <row r="336" spans="1:6" x14ac:dyDescent="0.2">
      <c r="A336" s="604" t="s">
        <v>42</v>
      </c>
      <c r="B336" s="605"/>
      <c r="C336" s="605"/>
      <c r="D336" s="605"/>
      <c r="E336" s="605"/>
      <c r="F336" s="606"/>
    </row>
    <row r="337" spans="1:6" x14ac:dyDescent="0.2">
      <c r="A337" s="90" t="s">
        <v>15</v>
      </c>
      <c r="B337" s="90" t="s">
        <v>31</v>
      </c>
      <c r="C337" s="90" t="s">
        <v>6832</v>
      </c>
      <c r="D337" s="90" t="s">
        <v>33</v>
      </c>
      <c r="E337" s="90" t="s">
        <v>34</v>
      </c>
      <c r="F337" s="90" t="s">
        <v>35</v>
      </c>
    </row>
    <row r="338" spans="1:6" x14ac:dyDescent="0.2">
      <c r="A338" s="91"/>
      <c r="B338" s="113"/>
      <c r="C338" s="114"/>
      <c r="D338" s="299"/>
      <c r="E338" s="248"/>
      <c r="F338" s="298"/>
    </row>
    <row r="339" spans="1:6" x14ac:dyDescent="0.2">
      <c r="A339" s="91"/>
      <c r="B339" s="113"/>
      <c r="C339" s="114"/>
      <c r="D339" s="299"/>
      <c r="E339" s="248"/>
      <c r="F339" s="298"/>
    </row>
    <row r="340" spans="1:6" x14ac:dyDescent="0.2">
      <c r="A340" s="121"/>
      <c r="B340" s="122"/>
      <c r="C340" s="123"/>
      <c r="D340" s="124"/>
      <c r="E340" s="125"/>
      <c r="F340" s="130"/>
    </row>
    <row r="341" spans="1:6" x14ac:dyDescent="0.2">
      <c r="A341" s="105"/>
      <c r="B341" s="102"/>
      <c r="C341" s="99"/>
      <c r="D341" s="106" t="s">
        <v>43</v>
      </c>
      <c r="E341" s="107"/>
      <c r="F341" s="127">
        <f>ROUND(SUM(F338:F339),2)</f>
        <v>0</v>
      </c>
    </row>
    <row r="342" spans="1:6" x14ac:dyDescent="0.2">
      <c r="A342" s="105"/>
      <c r="B342" s="102"/>
      <c r="C342" s="99"/>
      <c r="D342" s="109"/>
      <c r="E342" s="110"/>
      <c r="F342" s="111"/>
    </row>
    <row r="343" spans="1:6" x14ac:dyDescent="0.2">
      <c r="A343" s="607" t="s">
        <v>44</v>
      </c>
      <c r="B343" s="608"/>
      <c r="C343" s="608"/>
      <c r="D343" s="608"/>
      <c r="E343" s="609"/>
      <c r="F343" s="131">
        <f>ROUND(F326+F334+F341,2)</f>
        <v>298.70999999999998</v>
      </c>
    </row>
    <row r="344" spans="1:6" ht="15.75" x14ac:dyDescent="0.2">
      <c r="A344" s="87" t="s">
        <v>15</v>
      </c>
      <c r="B344" s="614" t="s">
        <v>29</v>
      </c>
      <c r="C344" s="614"/>
      <c r="D344" s="614"/>
      <c r="E344" s="614"/>
      <c r="F344" s="88" t="s">
        <v>6832</v>
      </c>
    </row>
    <row r="345" spans="1:6" ht="15" x14ac:dyDescent="0.2">
      <c r="A345" s="89" t="s">
        <v>6719</v>
      </c>
      <c r="B345" s="613" t="str">
        <f>VLOOKUP(A345,PO!$C$10:$K$811,2,FALSE)</f>
        <v>Limpeza final da obra</v>
      </c>
      <c r="C345" s="613"/>
      <c r="D345" s="613"/>
      <c r="E345" s="613"/>
      <c r="F345" s="133" t="str">
        <f>VLOOKUP(A345,PO!$C$10:$K$811,3,FALSE)</f>
        <v>m²</v>
      </c>
    </row>
    <row r="346" spans="1:6" x14ac:dyDescent="0.2">
      <c r="A346" s="612" t="s">
        <v>30</v>
      </c>
      <c r="B346" s="612"/>
      <c r="C346" s="612"/>
      <c r="D346" s="612"/>
      <c r="E346" s="612"/>
      <c r="F346" s="612"/>
    </row>
    <row r="347" spans="1:6" x14ac:dyDescent="0.2">
      <c r="A347" s="90" t="s">
        <v>15</v>
      </c>
      <c r="B347" s="90" t="s">
        <v>31</v>
      </c>
      <c r="C347" s="90" t="s">
        <v>6832</v>
      </c>
      <c r="D347" s="90" t="s">
        <v>33</v>
      </c>
      <c r="E347" s="90" t="s">
        <v>34</v>
      </c>
      <c r="F347" s="90" t="s">
        <v>35</v>
      </c>
    </row>
    <row r="348" spans="1:6" x14ac:dyDescent="0.2">
      <c r="A348" s="330">
        <v>88316</v>
      </c>
      <c r="B348" s="331" t="s">
        <v>6611</v>
      </c>
      <c r="C348" s="140" t="s">
        <v>6579</v>
      </c>
      <c r="D348" s="253">
        <v>0.5</v>
      </c>
      <c r="E348" s="248">
        <f>(VLOOKUP(A348,Serviço!$A$7:$J$6411,4,FALSE))</f>
        <v>15.84</v>
      </c>
      <c r="F348" s="298">
        <f>D348*E348</f>
        <v>7.92</v>
      </c>
    </row>
    <row r="349" spans="1:6" x14ac:dyDescent="0.2">
      <c r="A349" s="91"/>
      <c r="B349" s="113"/>
      <c r="C349" s="114"/>
      <c r="D349" s="115"/>
      <c r="E349" s="248"/>
      <c r="F349" s="298">
        <f t="shared" ref="F349:F350" si="5">D349*E349</f>
        <v>0</v>
      </c>
    </row>
    <row r="350" spans="1:6" x14ac:dyDescent="0.2">
      <c r="A350" s="91"/>
      <c r="B350" s="113"/>
      <c r="C350" s="114"/>
      <c r="D350" s="115"/>
      <c r="E350" s="248"/>
      <c r="F350" s="298">
        <f t="shared" si="5"/>
        <v>0</v>
      </c>
    </row>
    <row r="351" spans="1:6" x14ac:dyDescent="0.2">
      <c r="A351" s="97"/>
      <c r="B351" s="86"/>
      <c r="C351" s="98"/>
      <c r="D351" s="99" t="s">
        <v>36</v>
      </c>
      <c r="E351" s="100"/>
      <c r="F351" s="101">
        <f>F348+F349+F350</f>
        <v>7.92</v>
      </c>
    </row>
    <row r="352" spans="1:6" x14ac:dyDescent="0.2">
      <c r="A352" s="97"/>
      <c r="B352" s="86"/>
      <c r="C352" s="98"/>
      <c r="D352" s="102" t="s">
        <v>37</v>
      </c>
      <c r="E352" s="103"/>
      <c r="F352" s="104">
        <f>F351*E352</f>
        <v>0</v>
      </c>
    </row>
    <row r="353" spans="1:6" x14ac:dyDescent="0.2">
      <c r="A353" s="97"/>
      <c r="B353" s="86"/>
      <c r="C353" s="98"/>
      <c r="D353" s="99" t="s">
        <v>38</v>
      </c>
      <c r="E353" s="100"/>
      <c r="F353" s="104">
        <f>SUM(F351:F352)</f>
        <v>7.92</v>
      </c>
    </row>
    <row r="354" spans="1:6" x14ac:dyDescent="0.2">
      <c r="A354" s="105"/>
      <c r="B354" s="102"/>
      <c r="C354" s="99"/>
      <c r="D354" s="106" t="s">
        <v>39</v>
      </c>
      <c r="E354" s="107"/>
      <c r="F354" s="108">
        <f>F353</f>
        <v>7.92</v>
      </c>
    </row>
    <row r="355" spans="1:6" x14ac:dyDescent="0.2">
      <c r="A355" s="105"/>
      <c r="B355" s="102"/>
      <c r="C355" s="99"/>
      <c r="D355" s="109"/>
      <c r="E355" s="110"/>
      <c r="F355" s="111"/>
    </row>
    <row r="356" spans="1:6" x14ac:dyDescent="0.2">
      <c r="A356" s="604" t="s">
        <v>40</v>
      </c>
      <c r="B356" s="605"/>
      <c r="C356" s="605"/>
      <c r="D356" s="605"/>
      <c r="E356" s="605"/>
      <c r="F356" s="606"/>
    </row>
    <row r="357" spans="1:6" x14ac:dyDescent="0.2">
      <c r="A357" s="90" t="s">
        <v>15</v>
      </c>
      <c r="B357" s="90" t="s">
        <v>31</v>
      </c>
      <c r="C357" s="90" t="s">
        <v>6832</v>
      </c>
      <c r="D357" s="90" t="s">
        <v>33</v>
      </c>
      <c r="E357" s="90" t="s">
        <v>34</v>
      </c>
      <c r="F357" s="90" t="s">
        <v>35</v>
      </c>
    </row>
    <row r="358" spans="1:6" x14ac:dyDescent="0.2">
      <c r="A358" s="330">
        <v>13</v>
      </c>
      <c r="B358" s="331" t="s">
        <v>6857</v>
      </c>
      <c r="C358" s="140" t="s">
        <v>6720</v>
      </c>
      <c r="D358" s="253">
        <v>0.09</v>
      </c>
      <c r="E358" s="248">
        <f>(VLOOKUP(A358,Material!$A$7:$J$6411,4,FALSE))</f>
        <v>9.43</v>
      </c>
      <c r="F358" s="298">
        <f>D358*E358</f>
        <v>0.8486999999999999</v>
      </c>
    </row>
    <row r="359" spans="1:6" x14ac:dyDescent="0.2">
      <c r="A359" s="330">
        <v>5318</v>
      </c>
      <c r="B359" s="331" t="s">
        <v>6859</v>
      </c>
      <c r="C359" s="140" t="s">
        <v>6858</v>
      </c>
      <c r="D359" s="253">
        <v>1.4999999999999999E-2</v>
      </c>
      <c r="E359" s="248">
        <f>(VLOOKUP(A359,Material!$A$7:$J$6411,4,FALSE))</f>
        <v>10.6</v>
      </c>
      <c r="F359" s="298">
        <f>D359*E359</f>
        <v>0.159</v>
      </c>
    </row>
    <row r="360" spans="1:6" x14ac:dyDescent="0.2">
      <c r="A360" s="91"/>
      <c r="B360" s="113"/>
      <c r="C360" s="114"/>
      <c r="D360" s="115"/>
      <c r="E360" s="248"/>
      <c r="F360" s="298">
        <f>D360*E360</f>
        <v>0</v>
      </c>
    </row>
    <row r="361" spans="1:6" x14ac:dyDescent="0.2">
      <c r="A361" s="91"/>
      <c r="B361" s="113"/>
      <c r="C361" s="114"/>
      <c r="D361" s="115"/>
      <c r="E361" s="248"/>
      <c r="F361" s="298">
        <f>D361*E361</f>
        <v>0</v>
      </c>
    </row>
    <row r="362" spans="1:6" x14ac:dyDescent="0.2">
      <c r="A362" s="105"/>
      <c r="B362" s="102"/>
      <c r="C362" s="99"/>
      <c r="D362" s="106" t="s">
        <v>41</v>
      </c>
      <c r="E362" s="107"/>
      <c r="F362" s="127">
        <f>SUM(F358:F361)</f>
        <v>1.0076999999999998</v>
      </c>
    </row>
    <row r="363" spans="1:6" x14ac:dyDescent="0.2">
      <c r="A363" s="105"/>
      <c r="B363" s="102"/>
      <c r="C363" s="99"/>
      <c r="D363" s="109"/>
      <c r="E363" s="110"/>
      <c r="F363" s="111"/>
    </row>
    <row r="364" spans="1:6" x14ac:dyDescent="0.2">
      <c r="A364" s="604" t="s">
        <v>42</v>
      </c>
      <c r="B364" s="605"/>
      <c r="C364" s="605"/>
      <c r="D364" s="605"/>
      <c r="E364" s="605"/>
      <c r="F364" s="606"/>
    </row>
    <row r="365" spans="1:6" x14ac:dyDescent="0.2">
      <c r="A365" s="90" t="s">
        <v>15</v>
      </c>
      <c r="B365" s="90" t="s">
        <v>31</v>
      </c>
      <c r="C365" s="90" t="s">
        <v>6832</v>
      </c>
      <c r="D365" s="90" t="s">
        <v>33</v>
      </c>
      <c r="E365" s="90" t="s">
        <v>34</v>
      </c>
      <c r="F365" s="90" t="s">
        <v>35</v>
      </c>
    </row>
    <row r="366" spans="1:6" x14ac:dyDescent="0.2">
      <c r="A366" s="91"/>
      <c r="B366" s="113"/>
      <c r="C366" s="114"/>
      <c r="D366" s="299"/>
      <c r="E366" s="248"/>
      <c r="F366" s="298"/>
    </row>
    <row r="367" spans="1:6" x14ac:dyDescent="0.2">
      <c r="A367" s="91"/>
      <c r="B367" s="113"/>
      <c r="C367" s="114"/>
      <c r="D367" s="299"/>
      <c r="E367" s="248"/>
      <c r="F367" s="298"/>
    </row>
    <row r="368" spans="1:6" x14ac:dyDescent="0.2">
      <c r="A368" s="121"/>
      <c r="B368" s="122"/>
      <c r="C368" s="123"/>
      <c r="D368" s="124"/>
      <c r="E368" s="125"/>
      <c r="F368" s="130"/>
    </row>
    <row r="369" spans="1:6" x14ac:dyDescent="0.2">
      <c r="A369" s="105"/>
      <c r="B369" s="102"/>
      <c r="C369" s="99"/>
      <c r="D369" s="106" t="s">
        <v>43</v>
      </c>
      <c r="E369" s="107"/>
      <c r="F369" s="127">
        <f>ROUND(SUM(F366:F367),2)</f>
        <v>0</v>
      </c>
    </row>
    <row r="370" spans="1:6" x14ac:dyDescent="0.2">
      <c r="A370" s="105"/>
      <c r="B370" s="102"/>
      <c r="C370" s="99"/>
      <c r="D370" s="109"/>
      <c r="E370" s="110"/>
      <c r="F370" s="111"/>
    </row>
    <row r="371" spans="1:6" x14ac:dyDescent="0.2">
      <c r="A371" s="607" t="s">
        <v>44</v>
      </c>
      <c r="B371" s="608"/>
      <c r="C371" s="608"/>
      <c r="D371" s="608"/>
      <c r="E371" s="609"/>
      <c r="F371" s="131">
        <f>ROUND(F354+F362+F369,2)</f>
        <v>8.93</v>
      </c>
    </row>
    <row r="372" spans="1:6" ht="15.75" x14ac:dyDescent="0.2">
      <c r="A372" s="87" t="s">
        <v>15</v>
      </c>
      <c r="B372" s="614" t="s">
        <v>29</v>
      </c>
      <c r="C372" s="614"/>
      <c r="D372" s="614"/>
      <c r="E372" s="614"/>
      <c r="F372" s="88" t="s">
        <v>6832</v>
      </c>
    </row>
    <row r="373" spans="1:6" ht="15" x14ac:dyDescent="0.2">
      <c r="A373" s="89" t="s">
        <v>6786</v>
      </c>
      <c r="B373" s="613" t="str">
        <f>VLOOKUP(A373,PO!$C$10:$K$811,2,FALSE)</f>
        <v>Base de madeira - fornecimento e instalação</v>
      </c>
      <c r="C373" s="613"/>
      <c r="D373" s="613"/>
      <c r="E373" s="613"/>
      <c r="F373" s="133" t="str">
        <f>VLOOKUP(A373,PO!$C$10:$K$811,3,FALSE)</f>
        <v>m²</v>
      </c>
    </row>
    <row r="374" spans="1:6" x14ac:dyDescent="0.2">
      <c r="A374" s="612" t="s">
        <v>30</v>
      </c>
      <c r="B374" s="612"/>
      <c r="C374" s="612"/>
      <c r="D374" s="612"/>
      <c r="E374" s="612"/>
      <c r="F374" s="612"/>
    </row>
    <row r="375" spans="1:6" ht="21.2" customHeight="1" x14ac:dyDescent="0.2">
      <c r="A375" s="90" t="s">
        <v>15</v>
      </c>
      <c r="B375" s="90" t="s">
        <v>31</v>
      </c>
      <c r="C375" s="90" t="s">
        <v>6832</v>
      </c>
      <c r="D375" s="90" t="s">
        <v>33</v>
      </c>
      <c r="E375" s="90" t="s">
        <v>34</v>
      </c>
      <c r="F375" s="90" t="s">
        <v>35</v>
      </c>
    </row>
    <row r="376" spans="1:6" x14ac:dyDescent="0.2">
      <c r="A376" s="330">
        <v>88316</v>
      </c>
      <c r="B376" s="331" t="s">
        <v>6611</v>
      </c>
      <c r="C376" s="140" t="s">
        <v>6579</v>
      </c>
      <c r="D376" s="253">
        <v>1.1000000000000001</v>
      </c>
      <c r="E376" s="248">
        <f>(VLOOKUP(A376,Serviço!$A$7:$J$6411,4,FALSE))</f>
        <v>15.84</v>
      </c>
      <c r="F376" s="298">
        <f>D376*E376</f>
        <v>17.423999999999999</v>
      </c>
    </row>
    <row r="377" spans="1:6" ht="22.5" x14ac:dyDescent="0.2">
      <c r="A377" s="91">
        <v>88262</v>
      </c>
      <c r="B377" s="331" t="s">
        <v>6871</v>
      </c>
      <c r="C377" s="140" t="s">
        <v>6579</v>
      </c>
      <c r="D377" s="115">
        <v>1.1000000000000001</v>
      </c>
      <c r="E377" s="248">
        <f>(VLOOKUP(A377,Serviço!$A$7:$J$6411,4,FALSE))</f>
        <v>17.84</v>
      </c>
      <c r="F377" s="298">
        <f t="shared" ref="F377:F378" si="6">D377*E377</f>
        <v>19.624000000000002</v>
      </c>
    </row>
    <row r="378" spans="1:6" x14ac:dyDescent="0.2">
      <c r="A378" s="91"/>
      <c r="B378" s="113"/>
      <c r="C378" s="114"/>
      <c r="D378" s="115"/>
      <c r="E378" s="248"/>
      <c r="F378" s="298">
        <f t="shared" si="6"/>
        <v>0</v>
      </c>
    </row>
    <row r="379" spans="1:6" x14ac:dyDescent="0.2">
      <c r="A379" s="97"/>
      <c r="B379" s="86"/>
      <c r="C379" s="98"/>
      <c r="D379" s="99" t="s">
        <v>36</v>
      </c>
      <c r="E379" s="100"/>
      <c r="F379" s="101">
        <f>F376+F377+F378</f>
        <v>37.048000000000002</v>
      </c>
    </row>
    <row r="380" spans="1:6" x14ac:dyDescent="0.2">
      <c r="A380" s="97"/>
      <c r="B380" s="86"/>
      <c r="C380" s="98"/>
      <c r="D380" s="102" t="s">
        <v>37</v>
      </c>
      <c r="E380" s="103"/>
      <c r="F380" s="104">
        <f>F379*E380</f>
        <v>0</v>
      </c>
    </row>
    <row r="381" spans="1:6" x14ac:dyDescent="0.2">
      <c r="A381" s="97"/>
      <c r="B381" s="86"/>
      <c r="C381" s="98"/>
      <c r="D381" s="99" t="s">
        <v>38</v>
      </c>
      <c r="E381" s="100"/>
      <c r="F381" s="104">
        <f>SUM(F379:F380)</f>
        <v>37.048000000000002</v>
      </c>
    </row>
    <row r="382" spans="1:6" x14ac:dyDescent="0.2">
      <c r="A382" s="105"/>
      <c r="B382" s="102"/>
      <c r="C382" s="99"/>
      <c r="D382" s="106" t="s">
        <v>39</v>
      </c>
      <c r="E382" s="107"/>
      <c r="F382" s="108">
        <f>F381</f>
        <v>37.048000000000002</v>
      </c>
    </row>
    <row r="383" spans="1:6" x14ac:dyDescent="0.2">
      <c r="A383" s="105"/>
      <c r="B383" s="102"/>
      <c r="C383" s="99"/>
      <c r="D383" s="109"/>
      <c r="E383" s="110"/>
      <c r="F383" s="111"/>
    </row>
    <row r="384" spans="1:6" x14ac:dyDescent="0.2">
      <c r="A384" s="604" t="s">
        <v>40</v>
      </c>
      <c r="B384" s="605"/>
      <c r="C384" s="605"/>
      <c r="D384" s="605"/>
      <c r="E384" s="605"/>
      <c r="F384" s="606"/>
    </row>
    <row r="385" spans="1:6" x14ac:dyDescent="0.2">
      <c r="A385" s="90" t="s">
        <v>15</v>
      </c>
      <c r="B385" s="90" t="s">
        <v>31</v>
      </c>
      <c r="C385" s="90" t="s">
        <v>6832</v>
      </c>
      <c r="D385" s="90" t="s">
        <v>33</v>
      </c>
      <c r="E385" s="90" t="s">
        <v>34</v>
      </c>
      <c r="F385" s="90" t="s">
        <v>35</v>
      </c>
    </row>
    <row r="386" spans="1:6" ht="22.5" x14ac:dyDescent="0.2">
      <c r="A386" s="330">
        <v>3992</v>
      </c>
      <c r="B386" s="331" t="s">
        <v>6872</v>
      </c>
      <c r="C386" s="140" t="s">
        <v>51</v>
      </c>
      <c r="D386" s="253">
        <v>0.109</v>
      </c>
      <c r="E386" s="248">
        <f>(VLOOKUP(A386,Material!$A$7:$J$6411,4,FALSE))</f>
        <v>15.43</v>
      </c>
      <c r="F386" s="298">
        <f>D386*E386</f>
        <v>1.68187</v>
      </c>
    </row>
    <row r="387" spans="1:6" ht="22.5" x14ac:dyDescent="0.2">
      <c r="A387" s="330">
        <v>430</v>
      </c>
      <c r="B387" s="331" t="s">
        <v>6873</v>
      </c>
      <c r="C387" s="140" t="s">
        <v>6574</v>
      </c>
      <c r="D387" s="253">
        <v>3.49</v>
      </c>
      <c r="E387" s="248">
        <f>(VLOOKUP(A387,Material!$A$7:$J$6411,4,FALSE))</f>
        <v>5.51</v>
      </c>
      <c r="F387" s="298">
        <f>D387*E387</f>
        <v>19.229900000000001</v>
      </c>
    </row>
    <row r="388" spans="1:6" x14ac:dyDescent="0.2">
      <c r="A388" s="91">
        <v>40905</v>
      </c>
      <c r="B388" s="331" t="s">
        <v>6874</v>
      </c>
      <c r="C388" s="114" t="s">
        <v>152</v>
      </c>
      <c r="D388" s="115">
        <v>1</v>
      </c>
      <c r="E388" s="248">
        <f>(VLOOKUP(A388,Serviço!$A$7:$J$6411,4,FALSE))</f>
        <v>19.89</v>
      </c>
      <c r="F388" s="298">
        <f>D388*E388</f>
        <v>19.89</v>
      </c>
    </row>
    <row r="389" spans="1:6" x14ac:dyDescent="0.2">
      <c r="A389" s="91"/>
      <c r="B389" s="113"/>
      <c r="C389" s="114"/>
      <c r="D389" s="115"/>
      <c r="E389" s="248"/>
      <c r="F389" s="298">
        <f>D389*E389</f>
        <v>0</v>
      </c>
    </row>
    <row r="390" spans="1:6" x14ac:dyDescent="0.2">
      <c r="A390" s="105"/>
      <c r="B390" s="102"/>
      <c r="C390" s="99"/>
      <c r="D390" s="106" t="s">
        <v>41</v>
      </c>
      <c r="E390" s="107"/>
      <c r="F390" s="127">
        <f>SUM(F386:F389)</f>
        <v>40.801770000000005</v>
      </c>
    </row>
    <row r="391" spans="1:6" x14ac:dyDescent="0.2">
      <c r="A391" s="105"/>
      <c r="B391" s="102"/>
      <c r="C391" s="99"/>
      <c r="D391" s="109"/>
      <c r="E391" s="110"/>
      <c r="F391" s="111"/>
    </row>
    <row r="392" spans="1:6" x14ac:dyDescent="0.2">
      <c r="A392" s="604" t="s">
        <v>42</v>
      </c>
      <c r="B392" s="605"/>
      <c r="C392" s="605"/>
      <c r="D392" s="605"/>
      <c r="E392" s="605"/>
      <c r="F392" s="606"/>
    </row>
    <row r="393" spans="1:6" x14ac:dyDescent="0.2">
      <c r="A393" s="90" t="s">
        <v>15</v>
      </c>
      <c r="B393" s="90" t="s">
        <v>31</v>
      </c>
      <c r="C393" s="90" t="s">
        <v>6832</v>
      </c>
      <c r="D393" s="90" t="s">
        <v>33</v>
      </c>
      <c r="E393" s="90" t="s">
        <v>34</v>
      </c>
      <c r="F393" s="90" t="s">
        <v>35</v>
      </c>
    </row>
    <row r="394" spans="1:6" x14ac:dyDescent="0.2">
      <c r="A394" s="91"/>
      <c r="B394" s="113"/>
      <c r="C394" s="114"/>
      <c r="D394" s="299"/>
      <c r="E394" s="248"/>
      <c r="F394" s="298"/>
    </row>
    <row r="395" spans="1:6" x14ac:dyDescent="0.2">
      <c r="A395" s="91"/>
      <c r="B395" s="113"/>
      <c r="C395" s="114"/>
      <c r="D395" s="299"/>
      <c r="E395" s="248"/>
      <c r="F395" s="298"/>
    </row>
    <row r="396" spans="1:6" x14ac:dyDescent="0.2">
      <c r="A396" s="121"/>
      <c r="B396" s="122"/>
      <c r="C396" s="123"/>
      <c r="D396" s="124"/>
      <c r="E396" s="125"/>
      <c r="F396" s="130"/>
    </row>
    <row r="397" spans="1:6" x14ac:dyDescent="0.2">
      <c r="A397" s="105"/>
      <c r="B397" s="102"/>
      <c r="C397" s="99"/>
      <c r="D397" s="106" t="s">
        <v>43</v>
      </c>
      <c r="E397" s="107"/>
      <c r="F397" s="127">
        <f>ROUND(SUM(F394:F395),2)</f>
        <v>0</v>
      </c>
    </row>
    <row r="398" spans="1:6" x14ac:dyDescent="0.2">
      <c r="A398" s="105"/>
      <c r="B398" s="102"/>
      <c r="C398" s="99"/>
      <c r="D398" s="109"/>
      <c r="E398" s="110"/>
      <c r="F398" s="111"/>
    </row>
    <row r="399" spans="1:6" x14ac:dyDescent="0.2">
      <c r="A399" s="607" t="s">
        <v>44</v>
      </c>
      <c r="B399" s="608"/>
      <c r="C399" s="608"/>
      <c r="D399" s="608"/>
      <c r="E399" s="609"/>
      <c r="F399" s="131">
        <f>ROUND(F382+F390+F397,2)</f>
        <v>77.849999999999994</v>
      </c>
    </row>
    <row r="400" spans="1:6" ht="15.75" x14ac:dyDescent="0.2">
      <c r="A400" s="87" t="s">
        <v>15</v>
      </c>
      <c r="B400" s="614" t="s">
        <v>29</v>
      </c>
      <c r="C400" s="614"/>
      <c r="D400" s="614"/>
      <c r="E400" s="614"/>
      <c r="F400" s="88" t="s">
        <v>6832</v>
      </c>
    </row>
    <row r="401" spans="1:6" ht="15" x14ac:dyDescent="0.2">
      <c r="A401" s="89" t="s">
        <v>6788</v>
      </c>
      <c r="B401" s="613" t="str">
        <f>VLOOKUP(A401,PO!$C$10:$K$811,2,FALSE)</f>
        <v>Contrapiso em Argamassa Traço 1:4 (Cimento e Areia), Preparo Mecânico com Betoneira 400 L, Aplicado em äreas molhas, incluso impermeabilizante, espessura 3 cm</v>
      </c>
      <c r="C401" s="613"/>
      <c r="D401" s="613"/>
      <c r="E401" s="613"/>
      <c r="F401" s="133" t="str">
        <f>VLOOKUP(A401,PO!$C$10:$K$811,3,FALSE)</f>
        <v>m²</v>
      </c>
    </row>
    <row r="402" spans="1:6" x14ac:dyDescent="0.2">
      <c r="A402" s="612" t="s">
        <v>30</v>
      </c>
      <c r="B402" s="612"/>
      <c r="C402" s="612"/>
      <c r="D402" s="612"/>
      <c r="E402" s="612"/>
      <c r="F402" s="612"/>
    </row>
    <row r="403" spans="1:6" x14ac:dyDescent="0.2">
      <c r="A403" s="90" t="s">
        <v>15</v>
      </c>
      <c r="B403" s="90" t="s">
        <v>31</v>
      </c>
      <c r="C403" s="90" t="s">
        <v>6832</v>
      </c>
      <c r="D403" s="90" t="s">
        <v>33</v>
      </c>
      <c r="E403" s="90" t="s">
        <v>34</v>
      </c>
      <c r="F403" s="90" t="s">
        <v>35</v>
      </c>
    </row>
    <row r="404" spans="1:6" x14ac:dyDescent="0.2">
      <c r="A404" s="330">
        <v>88316</v>
      </c>
      <c r="B404" s="331" t="s">
        <v>6611</v>
      </c>
      <c r="C404" s="140" t="s">
        <v>6579</v>
      </c>
      <c r="D404" s="253">
        <v>0.185</v>
      </c>
      <c r="E404" s="248">
        <f>(VLOOKUP(A404,Serviço!$A$7:$J$6411,4,FALSE))</f>
        <v>15.84</v>
      </c>
      <c r="F404" s="298">
        <f>D404*E404</f>
        <v>2.9304000000000001</v>
      </c>
    </row>
    <row r="405" spans="1:6" x14ac:dyDescent="0.2">
      <c r="A405" s="91">
        <v>88309</v>
      </c>
      <c r="B405" s="331" t="s">
        <v>6610</v>
      </c>
      <c r="C405" s="140" t="s">
        <v>6579</v>
      </c>
      <c r="D405" s="115">
        <v>0.37</v>
      </c>
      <c r="E405" s="248">
        <f>(VLOOKUP(A405,Serviço!$A$7:$J$6411,4,FALSE))</f>
        <v>18.3</v>
      </c>
      <c r="F405" s="298">
        <f t="shared" ref="F405:F406" si="7">D405*E405</f>
        <v>6.7709999999999999</v>
      </c>
    </row>
    <row r="406" spans="1:6" x14ac:dyDescent="0.2">
      <c r="A406" s="91"/>
      <c r="B406" s="113"/>
      <c r="C406" s="114"/>
      <c r="D406" s="115"/>
      <c r="E406" s="248"/>
      <c r="F406" s="298">
        <f t="shared" si="7"/>
        <v>0</v>
      </c>
    </row>
    <row r="407" spans="1:6" x14ac:dyDescent="0.2">
      <c r="A407" s="97"/>
      <c r="B407" s="86"/>
      <c r="C407" s="98"/>
      <c r="D407" s="99" t="s">
        <v>36</v>
      </c>
      <c r="E407" s="100"/>
      <c r="F407" s="101">
        <f>F404+F405+F406</f>
        <v>9.7013999999999996</v>
      </c>
    </row>
    <row r="408" spans="1:6" x14ac:dyDescent="0.2">
      <c r="A408" s="97"/>
      <c r="B408" s="86"/>
      <c r="C408" s="98"/>
      <c r="D408" s="102" t="s">
        <v>37</v>
      </c>
      <c r="E408" s="103"/>
      <c r="F408" s="104">
        <f>F407*E408</f>
        <v>0</v>
      </c>
    </row>
    <row r="409" spans="1:6" x14ac:dyDescent="0.2">
      <c r="A409" s="97"/>
      <c r="B409" s="86"/>
      <c r="C409" s="98"/>
      <c r="D409" s="99" t="s">
        <v>38</v>
      </c>
      <c r="E409" s="100"/>
      <c r="F409" s="104">
        <f>SUM(F407:F408)</f>
        <v>9.7013999999999996</v>
      </c>
    </row>
    <row r="410" spans="1:6" x14ac:dyDescent="0.2">
      <c r="A410" s="105"/>
      <c r="B410" s="102"/>
      <c r="C410" s="99"/>
      <c r="D410" s="106" t="s">
        <v>39</v>
      </c>
      <c r="E410" s="107"/>
      <c r="F410" s="108">
        <f>F409</f>
        <v>9.7013999999999996</v>
      </c>
    </row>
    <row r="411" spans="1:6" x14ac:dyDescent="0.2">
      <c r="A411" s="105"/>
      <c r="B411" s="102"/>
      <c r="C411" s="99"/>
      <c r="D411" s="109"/>
      <c r="E411" s="110"/>
      <c r="F411" s="111"/>
    </row>
    <row r="412" spans="1:6" x14ac:dyDescent="0.2">
      <c r="A412" s="604" t="s">
        <v>40</v>
      </c>
      <c r="B412" s="605"/>
      <c r="C412" s="605"/>
      <c r="D412" s="605"/>
      <c r="E412" s="605"/>
      <c r="F412" s="606"/>
    </row>
    <row r="413" spans="1:6" x14ac:dyDescent="0.2">
      <c r="A413" s="90" t="s">
        <v>15</v>
      </c>
      <c r="B413" s="90" t="s">
        <v>31</v>
      </c>
      <c r="C413" s="90" t="s">
        <v>6832</v>
      </c>
      <c r="D413" s="90" t="s">
        <v>33</v>
      </c>
      <c r="E413" s="90" t="s">
        <v>34</v>
      </c>
      <c r="F413" s="90" t="s">
        <v>35</v>
      </c>
    </row>
    <row r="414" spans="1:6" ht="22.5" x14ac:dyDescent="0.2">
      <c r="A414" s="330">
        <v>87301</v>
      </c>
      <c r="B414" s="331" t="s">
        <v>6904</v>
      </c>
      <c r="C414" s="140" t="s">
        <v>46</v>
      </c>
      <c r="D414" s="253">
        <f>0.0661/2</f>
        <v>3.3050000000000003E-2</v>
      </c>
      <c r="E414" s="248">
        <f>(VLOOKUP(A414,Serviço!$A$7:$J$6411,4,FALSE))</f>
        <v>489.75</v>
      </c>
      <c r="F414" s="298">
        <f>D414*E414</f>
        <v>16.186237500000001</v>
      </c>
    </row>
    <row r="415" spans="1:6" ht="22.5" x14ac:dyDescent="0.2">
      <c r="A415" s="91">
        <v>7325</v>
      </c>
      <c r="B415" s="331" t="s">
        <v>6905</v>
      </c>
      <c r="C415" s="114" t="s">
        <v>6720</v>
      </c>
      <c r="D415" s="115">
        <f>1.2559/2</f>
        <v>0.62795000000000001</v>
      </c>
      <c r="E415" s="248">
        <f>(VLOOKUP(A415,Material!$A$7:$J$6411,4,FALSE))</f>
        <v>5.82</v>
      </c>
      <c r="F415" s="298">
        <f>D415*E415</f>
        <v>3.6546690000000002</v>
      </c>
    </row>
    <row r="416" spans="1:6" x14ac:dyDescent="0.2">
      <c r="A416" s="91"/>
      <c r="B416" s="113"/>
      <c r="C416" s="114"/>
      <c r="D416" s="115"/>
      <c r="E416" s="248"/>
      <c r="F416" s="298">
        <f>D416*E416</f>
        <v>0</v>
      </c>
    </row>
    <row r="417" spans="1:6" x14ac:dyDescent="0.2">
      <c r="A417" s="105"/>
      <c r="B417" s="102"/>
      <c r="C417" s="99"/>
      <c r="D417" s="106" t="s">
        <v>41</v>
      </c>
      <c r="E417" s="107"/>
      <c r="F417" s="127">
        <f>SUM(F414:F416)</f>
        <v>19.840906500000003</v>
      </c>
    </row>
    <row r="418" spans="1:6" x14ac:dyDescent="0.2">
      <c r="A418" s="105"/>
      <c r="B418" s="102"/>
      <c r="C418" s="99"/>
      <c r="D418" s="109"/>
      <c r="E418" s="110"/>
      <c r="F418" s="111"/>
    </row>
    <row r="419" spans="1:6" x14ac:dyDescent="0.2">
      <c r="A419" s="604" t="s">
        <v>42</v>
      </c>
      <c r="B419" s="605"/>
      <c r="C419" s="605"/>
      <c r="D419" s="605"/>
      <c r="E419" s="605"/>
      <c r="F419" s="606"/>
    </row>
    <row r="420" spans="1:6" x14ac:dyDescent="0.2">
      <c r="A420" s="90" t="s">
        <v>15</v>
      </c>
      <c r="B420" s="90" t="s">
        <v>31</v>
      </c>
      <c r="C420" s="90" t="s">
        <v>6832</v>
      </c>
      <c r="D420" s="90" t="s">
        <v>33</v>
      </c>
      <c r="E420" s="90" t="s">
        <v>34</v>
      </c>
      <c r="F420" s="90" t="s">
        <v>35</v>
      </c>
    </row>
    <row r="421" spans="1:6" x14ac:dyDescent="0.2">
      <c r="A421" s="91"/>
      <c r="B421" s="113"/>
      <c r="C421" s="114"/>
      <c r="D421" s="299"/>
      <c r="E421" s="248"/>
      <c r="F421" s="298"/>
    </row>
    <row r="422" spans="1:6" x14ac:dyDescent="0.2">
      <c r="A422" s="91"/>
      <c r="B422" s="113"/>
      <c r="C422" s="114"/>
      <c r="D422" s="299"/>
      <c r="E422" s="248"/>
      <c r="F422" s="298"/>
    </row>
    <row r="423" spans="1:6" x14ac:dyDescent="0.2">
      <c r="A423" s="121"/>
      <c r="B423" s="122"/>
      <c r="C423" s="123"/>
      <c r="D423" s="124"/>
      <c r="E423" s="125"/>
      <c r="F423" s="130"/>
    </row>
    <row r="424" spans="1:6" x14ac:dyDescent="0.2">
      <c r="A424" s="105"/>
      <c r="B424" s="102"/>
      <c r="C424" s="99"/>
      <c r="D424" s="106" t="s">
        <v>43</v>
      </c>
      <c r="E424" s="107"/>
      <c r="F424" s="127">
        <f>ROUND(SUM(F421:F422),2)</f>
        <v>0</v>
      </c>
    </row>
    <row r="425" spans="1:6" x14ac:dyDescent="0.2">
      <c r="A425" s="105"/>
      <c r="B425" s="102"/>
      <c r="C425" s="99"/>
      <c r="D425" s="109"/>
      <c r="E425" s="110"/>
      <c r="F425" s="111"/>
    </row>
    <row r="426" spans="1:6" x14ac:dyDescent="0.2">
      <c r="A426" s="607" t="s">
        <v>44</v>
      </c>
      <c r="B426" s="608"/>
      <c r="C426" s="608"/>
      <c r="D426" s="608"/>
      <c r="E426" s="609"/>
      <c r="F426" s="131">
        <f>ROUND(F410+F417+F424,2)</f>
        <v>29.54</v>
      </c>
    </row>
    <row r="427" spans="1:6" ht="15.75" x14ac:dyDescent="0.2">
      <c r="A427" s="87" t="s">
        <v>15</v>
      </c>
      <c r="B427" s="614" t="s">
        <v>29</v>
      </c>
      <c r="C427" s="614"/>
      <c r="D427" s="614"/>
      <c r="E427" s="614"/>
      <c r="F427" s="88" t="s">
        <v>6832</v>
      </c>
    </row>
    <row r="428" spans="1:6" ht="15" x14ac:dyDescent="0.2">
      <c r="A428" s="89" t="s">
        <v>6803</v>
      </c>
      <c r="B428" s="613" t="str">
        <f>VLOOKUP(A428,PO!$C$10:$K$811,2,FALSE)</f>
        <v>Parede com placas de gesso acartonado (drywall), resistente à umidade, para uso interno, com duas faces simples e estrutura metálica com guias simples, sem vãos - Fornecimento e instalação</v>
      </c>
      <c r="C428" s="613"/>
      <c r="D428" s="613"/>
      <c r="E428" s="613"/>
      <c r="F428" s="133" t="str">
        <f>VLOOKUP(A428,PO!$C$10:$K$811,3,FALSE)</f>
        <v>m²</v>
      </c>
    </row>
    <row r="429" spans="1:6" x14ac:dyDescent="0.2">
      <c r="A429" s="612" t="s">
        <v>30</v>
      </c>
      <c r="B429" s="612"/>
      <c r="C429" s="612"/>
      <c r="D429" s="612"/>
      <c r="E429" s="612"/>
      <c r="F429" s="612"/>
    </row>
    <row r="430" spans="1:6" x14ac:dyDescent="0.2">
      <c r="A430" s="90" t="s">
        <v>15</v>
      </c>
      <c r="B430" s="90" t="s">
        <v>31</v>
      </c>
      <c r="C430" s="90" t="s">
        <v>6832</v>
      </c>
      <c r="D430" s="90" t="s">
        <v>33</v>
      </c>
      <c r="E430" s="90" t="s">
        <v>34</v>
      </c>
      <c r="F430" s="90" t="s">
        <v>35</v>
      </c>
    </row>
    <row r="431" spans="1:6" x14ac:dyDescent="0.2">
      <c r="A431" s="330">
        <v>88278</v>
      </c>
      <c r="B431" s="331" t="s">
        <v>6825</v>
      </c>
      <c r="C431" s="140" t="s">
        <v>6579</v>
      </c>
      <c r="D431" s="253">
        <v>0.54400000000000004</v>
      </c>
      <c r="E431" s="248">
        <f>(VLOOKUP(A431,Serviço!$A$7:$J$6411,4,FALSE))</f>
        <v>20.48</v>
      </c>
      <c r="F431" s="298">
        <f>D431*E431</f>
        <v>11.141120000000001</v>
      </c>
    </row>
    <row r="432" spans="1:6" x14ac:dyDescent="0.2">
      <c r="A432" s="330">
        <v>88316</v>
      </c>
      <c r="B432" s="331" t="s">
        <v>6611</v>
      </c>
      <c r="C432" s="140" t="s">
        <v>6579</v>
      </c>
      <c r="D432" s="253">
        <v>0.13300000000000001</v>
      </c>
      <c r="E432" s="248">
        <f>(VLOOKUP(A432,Serviço!$A$7:$J$6411,4,FALSE))</f>
        <v>15.84</v>
      </c>
      <c r="F432" s="298">
        <f>D432*E432</f>
        <v>2.1067200000000001</v>
      </c>
    </row>
    <row r="433" spans="1:6" x14ac:dyDescent="0.2">
      <c r="A433" s="91"/>
      <c r="B433" s="113"/>
      <c r="C433" s="114"/>
      <c r="D433" s="115"/>
      <c r="E433" s="248"/>
      <c r="F433" s="298">
        <f t="shared" ref="F433" si="8">D433*E433</f>
        <v>0</v>
      </c>
    </row>
    <row r="434" spans="1:6" x14ac:dyDescent="0.2">
      <c r="A434" s="97"/>
      <c r="B434" s="86"/>
      <c r="C434" s="98"/>
      <c r="D434" s="99" t="s">
        <v>36</v>
      </c>
      <c r="E434" s="100"/>
      <c r="F434" s="101">
        <f>F431+F432+F433</f>
        <v>13.24784</v>
      </c>
    </row>
    <row r="435" spans="1:6" x14ac:dyDescent="0.2">
      <c r="A435" s="97"/>
      <c r="B435" s="86"/>
      <c r="C435" s="98"/>
      <c r="D435" s="102" t="s">
        <v>37</v>
      </c>
      <c r="E435" s="103"/>
      <c r="F435" s="104">
        <f>F434*E435</f>
        <v>0</v>
      </c>
    </row>
    <row r="436" spans="1:6" x14ac:dyDescent="0.2">
      <c r="A436" s="97"/>
      <c r="B436" s="86"/>
      <c r="C436" s="98"/>
      <c r="D436" s="99" t="s">
        <v>38</v>
      </c>
      <c r="E436" s="100"/>
      <c r="F436" s="104">
        <f>SUM(F434:F435)</f>
        <v>13.24784</v>
      </c>
    </row>
    <row r="437" spans="1:6" x14ac:dyDescent="0.2">
      <c r="A437" s="105"/>
      <c r="B437" s="102"/>
      <c r="C437" s="99"/>
      <c r="D437" s="106" t="s">
        <v>39</v>
      </c>
      <c r="E437" s="107"/>
      <c r="F437" s="108">
        <f>F436</f>
        <v>13.24784</v>
      </c>
    </row>
    <row r="438" spans="1:6" x14ac:dyDescent="0.2">
      <c r="A438" s="105"/>
      <c r="B438" s="102"/>
      <c r="C438" s="99"/>
      <c r="D438" s="109"/>
      <c r="E438" s="110"/>
      <c r="F438" s="111"/>
    </row>
    <row r="439" spans="1:6" x14ac:dyDescent="0.2">
      <c r="A439" s="604" t="s">
        <v>40</v>
      </c>
      <c r="B439" s="605"/>
      <c r="C439" s="605"/>
      <c r="D439" s="605"/>
      <c r="E439" s="605"/>
      <c r="F439" s="606"/>
    </row>
    <row r="440" spans="1:6" x14ac:dyDescent="0.2">
      <c r="A440" s="90" t="s">
        <v>15</v>
      </c>
      <c r="B440" s="90" t="s">
        <v>31</v>
      </c>
      <c r="C440" s="90" t="s">
        <v>6832</v>
      </c>
      <c r="D440" s="90" t="s">
        <v>33</v>
      </c>
      <c r="E440" s="90" t="s">
        <v>34</v>
      </c>
      <c r="F440" s="90" t="s">
        <v>35</v>
      </c>
    </row>
    <row r="441" spans="1:6" ht="22.5" x14ac:dyDescent="0.2">
      <c r="A441" s="330">
        <v>37586</v>
      </c>
      <c r="B441" s="331" t="s">
        <v>6910</v>
      </c>
      <c r="C441" s="140" t="s">
        <v>6914</v>
      </c>
      <c r="D441" s="253" t="s">
        <v>6912</v>
      </c>
      <c r="E441" s="248">
        <f>(VLOOKUP(A441,Material!$A$7:$J$6411,4,FALSE))</f>
        <v>30.9</v>
      </c>
      <c r="F441" s="298">
        <f>D441*E441</f>
        <v>0.75086999999999993</v>
      </c>
    </row>
    <row r="442" spans="1:6" ht="22.5" x14ac:dyDescent="0.2">
      <c r="A442" s="330">
        <v>39417</v>
      </c>
      <c r="B442" s="331" t="s">
        <v>6911</v>
      </c>
      <c r="C442" s="140" t="s">
        <v>6915</v>
      </c>
      <c r="D442" s="253" t="s">
        <v>6913</v>
      </c>
      <c r="E442" s="248">
        <f>(VLOOKUP(A442,Material!$A$7:$J$6411,4,FALSE))</f>
        <v>30.83</v>
      </c>
      <c r="F442" s="298">
        <f t="shared" ref="F442:F449" si="9">D442*E442</f>
        <v>64.927979999999991</v>
      </c>
    </row>
    <row r="443" spans="1:6" ht="22.5" x14ac:dyDescent="0.2">
      <c r="A443" s="330">
        <v>39419</v>
      </c>
      <c r="B443" s="331" t="s">
        <v>6923</v>
      </c>
      <c r="C443" s="140" t="s">
        <v>51</v>
      </c>
      <c r="D443" s="253" t="s">
        <v>6916</v>
      </c>
      <c r="E443" s="248">
        <f>(VLOOKUP(A443,Material!$A$7:$J$6411,4,FALSE))</f>
        <v>4.0999999999999996</v>
      </c>
      <c r="F443" s="298">
        <f t="shared" si="9"/>
        <v>3.1176399999999997</v>
      </c>
    </row>
    <row r="444" spans="1:6" ht="22.5" x14ac:dyDescent="0.2">
      <c r="A444" s="330">
        <v>39422</v>
      </c>
      <c r="B444" s="331" t="s">
        <v>6924</v>
      </c>
      <c r="C444" s="140" t="s">
        <v>51</v>
      </c>
      <c r="D444" s="253" t="s">
        <v>6917</v>
      </c>
      <c r="E444" s="248">
        <f>(VLOOKUP(A444,Material!$A$7:$J$6411,4,FALSE))</f>
        <v>4.66</v>
      </c>
      <c r="F444" s="298">
        <f t="shared" si="9"/>
        <v>9.27806</v>
      </c>
    </row>
    <row r="445" spans="1:6" ht="22.5" x14ac:dyDescent="0.2">
      <c r="A445" s="330">
        <v>39431</v>
      </c>
      <c r="B445" s="331" t="s">
        <v>6925</v>
      </c>
      <c r="C445" s="140" t="s">
        <v>51</v>
      </c>
      <c r="D445" s="253" t="s">
        <v>6918</v>
      </c>
      <c r="E445" s="248">
        <f>(VLOOKUP(A445,Material!$A$7:$J$6411,4,FALSE))</f>
        <v>0.23</v>
      </c>
      <c r="F445" s="298">
        <f t="shared" si="9"/>
        <v>0.57562100000000005</v>
      </c>
    </row>
    <row r="446" spans="1:6" ht="22.5" x14ac:dyDescent="0.2">
      <c r="A446" s="330">
        <v>39432</v>
      </c>
      <c r="B446" s="331" t="s">
        <v>6926</v>
      </c>
      <c r="C446" s="140" t="s">
        <v>51</v>
      </c>
      <c r="D446" s="253" t="s">
        <v>6919</v>
      </c>
      <c r="E446" s="248">
        <f>(VLOOKUP(A446,Material!$A$7:$J$6411,4,FALSE))</f>
        <v>3.05</v>
      </c>
      <c r="F446" s="298">
        <f t="shared" si="9"/>
        <v>2.2591350000000001</v>
      </c>
    </row>
    <row r="447" spans="1:6" ht="33.75" x14ac:dyDescent="0.2">
      <c r="A447" s="330">
        <v>39434</v>
      </c>
      <c r="B447" s="331" t="s">
        <v>6927</v>
      </c>
      <c r="C447" s="140" t="s">
        <v>6720</v>
      </c>
      <c r="D447" s="253" t="s">
        <v>6920</v>
      </c>
      <c r="E447" s="248">
        <f>(VLOOKUP(A447,Material!$A$7:$J$6411,4,FALSE))</f>
        <v>4.0999999999999996</v>
      </c>
      <c r="F447" s="298">
        <f t="shared" si="9"/>
        <v>4.2340699999999991</v>
      </c>
    </row>
    <row r="448" spans="1:6" ht="22.5" x14ac:dyDescent="0.2">
      <c r="A448" s="330">
        <v>39435</v>
      </c>
      <c r="B448" s="331" t="s">
        <v>6928</v>
      </c>
      <c r="C448" s="140" t="s">
        <v>6721</v>
      </c>
      <c r="D448" s="253" t="s">
        <v>6921</v>
      </c>
      <c r="E448" s="248">
        <f>(VLOOKUP(A448,Material!$A$7:$J$6411,4,FALSE))</f>
        <v>7.0000000000000007E-2</v>
      </c>
      <c r="F448" s="298">
        <f t="shared" si="9"/>
        <v>1.4005390000000002</v>
      </c>
    </row>
    <row r="449" spans="1:7" ht="22.5" x14ac:dyDescent="0.2">
      <c r="A449" s="330">
        <v>39443</v>
      </c>
      <c r="B449" s="331" t="s">
        <v>6929</v>
      </c>
      <c r="C449" s="140" t="s">
        <v>6721</v>
      </c>
      <c r="D449" s="253" t="s">
        <v>6922</v>
      </c>
      <c r="E449" s="248">
        <f>(VLOOKUP(A449,Material!$A$7:$J$6411,4,FALSE))</f>
        <v>0.18</v>
      </c>
      <c r="F449" s="298">
        <f t="shared" si="9"/>
        <v>0.145368</v>
      </c>
    </row>
    <row r="450" spans="1:7" x14ac:dyDescent="0.2">
      <c r="B450" s="132"/>
      <c r="C450" s="99"/>
      <c r="D450" s="106" t="s">
        <v>41</v>
      </c>
      <c r="E450" s="107"/>
      <c r="F450" s="127">
        <f>SUM(F441:F449)</f>
        <v>86.689282999999989</v>
      </c>
    </row>
    <row r="451" spans="1:7" x14ac:dyDescent="0.2">
      <c r="A451" s="105"/>
      <c r="B451" s="102"/>
      <c r="C451" s="99"/>
      <c r="D451" s="109"/>
      <c r="E451" s="110"/>
      <c r="F451" s="111"/>
    </row>
    <row r="452" spans="1:7" x14ac:dyDescent="0.2">
      <c r="A452" s="604" t="s">
        <v>42</v>
      </c>
      <c r="B452" s="605"/>
      <c r="C452" s="605"/>
      <c r="D452" s="605"/>
      <c r="E452" s="605"/>
      <c r="F452" s="606"/>
    </row>
    <row r="453" spans="1:7" x14ac:dyDescent="0.2">
      <c r="A453" s="90" t="s">
        <v>15</v>
      </c>
      <c r="B453" s="90" t="s">
        <v>31</v>
      </c>
      <c r="C453" s="90" t="s">
        <v>6832</v>
      </c>
      <c r="D453" s="90" t="s">
        <v>33</v>
      </c>
      <c r="E453" s="90" t="s">
        <v>34</v>
      </c>
      <c r="F453" s="90" t="s">
        <v>35</v>
      </c>
    </row>
    <row r="454" spans="1:7" x14ac:dyDescent="0.2">
      <c r="A454" s="91"/>
      <c r="B454" s="113"/>
      <c r="C454" s="114"/>
      <c r="D454" s="299"/>
      <c r="E454" s="248"/>
      <c r="F454" s="298"/>
    </row>
    <row r="455" spans="1:7" x14ac:dyDescent="0.2">
      <c r="A455" s="91"/>
      <c r="B455" s="113"/>
      <c r="C455" s="114"/>
      <c r="D455" s="299"/>
      <c r="E455" s="248"/>
      <c r="F455" s="298"/>
    </row>
    <row r="456" spans="1:7" x14ac:dyDescent="0.2">
      <c r="A456" s="121"/>
      <c r="B456" s="122"/>
      <c r="C456" s="123"/>
      <c r="D456" s="124"/>
      <c r="E456" s="125"/>
      <c r="F456" s="130"/>
    </row>
    <row r="457" spans="1:7" x14ac:dyDescent="0.2">
      <c r="A457" s="105"/>
      <c r="B457" s="102"/>
      <c r="C457" s="99"/>
      <c r="D457" s="106" t="s">
        <v>43</v>
      </c>
      <c r="E457" s="107"/>
      <c r="F457" s="127">
        <f>ROUND(SUM(F454:F455),2)</f>
        <v>0</v>
      </c>
    </row>
    <row r="458" spans="1:7" x14ac:dyDescent="0.2">
      <c r="A458" s="105"/>
      <c r="B458" s="102"/>
      <c r="C458" s="99"/>
      <c r="D458" s="109"/>
      <c r="E458" s="110"/>
      <c r="F458" s="111"/>
    </row>
    <row r="459" spans="1:7" x14ac:dyDescent="0.2">
      <c r="A459" s="607" t="s">
        <v>44</v>
      </c>
      <c r="B459" s="608"/>
      <c r="C459" s="608"/>
      <c r="D459" s="608"/>
      <c r="E459" s="609"/>
      <c r="F459" s="131">
        <f>ROUND(F437+F450+F457,2)</f>
        <v>99.94</v>
      </c>
      <c r="G459" s="132">
        <f>ROUND(F459*1.2522,2)</f>
        <v>125.14</v>
      </c>
    </row>
    <row r="460" spans="1:7" ht="15.75" x14ac:dyDescent="0.2">
      <c r="A460" s="87" t="s">
        <v>15</v>
      </c>
      <c r="B460" s="614" t="s">
        <v>29</v>
      </c>
      <c r="C460" s="614"/>
      <c r="D460" s="614"/>
      <c r="E460" s="614"/>
      <c r="F460" s="88" t="s">
        <v>6832</v>
      </c>
    </row>
    <row r="461" spans="1:7" ht="15" x14ac:dyDescent="0.2">
      <c r="A461" s="89" t="s">
        <v>6804</v>
      </c>
      <c r="B461" s="613" t="str">
        <f>VLOOKUP(A461,PO!$C$10:$K$811,2,FALSE)</f>
        <v>Parede com placas de gesso acartonado (drywall), resistente à umidade, para uso interno, com duas faces simples e estrutura metálica com guias simples, com vãos - Fornecimento e instalação</v>
      </c>
      <c r="C461" s="613"/>
      <c r="D461" s="613"/>
      <c r="E461" s="613"/>
      <c r="F461" s="133" t="str">
        <f>VLOOKUP(A461,PO!$C$10:$K$811,3,FALSE)</f>
        <v>m²</v>
      </c>
    </row>
    <row r="462" spans="1:7" x14ac:dyDescent="0.2">
      <c r="A462" s="612" t="s">
        <v>30</v>
      </c>
      <c r="B462" s="612"/>
      <c r="C462" s="612"/>
      <c r="D462" s="612"/>
      <c r="E462" s="612"/>
      <c r="F462" s="612"/>
    </row>
    <row r="463" spans="1:7" x14ac:dyDescent="0.2">
      <c r="A463" s="90" t="s">
        <v>15</v>
      </c>
      <c r="B463" s="90" t="s">
        <v>31</v>
      </c>
      <c r="C463" s="90" t="s">
        <v>6832</v>
      </c>
      <c r="D463" s="90" t="s">
        <v>33</v>
      </c>
      <c r="E463" s="90" t="s">
        <v>34</v>
      </c>
      <c r="F463" s="90" t="s">
        <v>35</v>
      </c>
    </row>
    <row r="464" spans="1:7" x14ac:dyDescent="0.2">
      <c r="A464" s="330">
        <v>88278</v>
      </c>
      <c r="B464" s="331" t="s">
        <v>6825</v>
      </c>
      <c r="C464" s="140" t="s">
        <v>6579</v>
      </c>
      <c r="D464" s="253">
        <v>0.5</v>
      </c>
      <c r="E464" s="248">
        <f>(VLOOKUP(A464,Serviço!$A$7:$J$6411,4,FALSE))</f>
        <v>20.48</v>
      </c>
      <c r="F464" s="298">
        <f>D464*E464</f>
        <v>10.24</v>
      </c>
    </row>
    <row r="465" spans="1:6" x14ac:dyDescent="0.2">
      <c r="A465" s="330">
        <v>88316</v>
      </c>
      <c r="B465" s="331" t="s">
        <v>6611</v>
      </c>
      <c r="C465" s="140" t="s">
        <v>6579</v>
      </c>
      <c r="D465" s="253">
        <v>0.1</v>
      </c>
      <c r="E465" s="248">
        <f>(VLOOKUP(A465,Serviço!$A$7:$J$6411,4,FALSE))</f>
        <v>15.84</v>
      </c>
      <c r="F465" s="298">
        <f>D465*E465</f>
        <v>1.5840000000000001</v>
      </c>
    </row>
    <row r="466" spans="1:6" x14ac:dyDescent="0.2">
      <c r="A466" s="91"/>
      <c r="B466" s="113"/>
      <c r="C466" s="114"/>
      <c r="D466" s="115"/>
      <c r="E466" s="248"/>
      <c r="F466" s="298">
        <f t="shared" ref="F466" si="10">D466*E466</f>
        <v>0</v>
      </c>
    </row>
    <row r="467" spans="1:6" x14ac:dyDescent="0.2">
      <c r="A467" s="97"/>
      <c r="B467" s="86"/>
      <c r="C467" s="98"/>
      <c r="D467" s="99" t="s">
        <v>36</v>
      </c>
      <c r="E467" s="100"/>
      <c r="F467" s="101">
        <f>F464+F465+F466</f>
        <v>11.824</v>
      </c>
    </row>
    <row r="468" spans="1:6" x14ac:dyDescent="0.2">
      <c r="A468" s="97"/>
      <c r="B468" s="86"/>
      <c r="C468" s="98"/>
      <c r="D468" s="102" t="s">
        <v>37</v>
      </c>
      <c r="E468" s="103"/>
      <c r="F468" s="104">
        <f>F467*E468</f>
        <v>0</v>
      </c>
    </row>
    <row r="469" spans="1:6" x14ac:dyDescent="0.2">
      <c r="A469" s="97"/>
      <c r="B469" s="86"/>
      <c r="C469" s="98"/>
      <c r="D469" s="99" t="s">
        <v>38</v>
      </c>
      <c r="E469" s="100"/>
      <c r="F469" s="104">
        <f>SUM(F467:F468)</f>
        <v>11.824</v>
      </c>
    </row>
    <row r="470" spans="1:6" x14ac:dyDescent="0.2">
      <c r="A470" s="105"/>
      <c r="B470" s="102"/>
      <c r="C470" s="99"/>
      <c r="D470" s="106" t="s">
        <v>39</v>
      </c>
      <c r="E470" s="107"/>
      <c r="F470" s="108">
        <f>F469</f>
        <v>11.824</v>
      </c>
    </row>
    <row r="471" spans="1:6" x14ac:dyDescent="0.2">
      <c r="A471" s="105"/>
      <c r="B471" s="102"/>
      <c r="C471" s="99"/>
      <c r="D471" s="109"/>
      <c r="E471" s="110"/>
      <c r="F471" s="111"/>
    </row>
    <row r="472" spans="1:6" x14ac:dyDescent="0.2">
      <c r="A472" s="604" t="s">
        <v>40</v>
      </c>
      <c r="B472" s="605"/>
      <c r="C472" s="605"/>
      <c r="D472" s="605"/>
      <c r="E472" s="605"/>
      <c r="F472" s="606"/>
    </row>
    <row r="473" spans="1:6" x14ac:dyDescent="0.2">
      <c r="A473" s="90" t="s">
        <v>15</v>
      </c>
      <c r="B473" s="90" t="s">
        <v>31</v>
      </c>
      <c r="C473" s="90" t="s">
        <v>6832</v>
      </c>
      <c r="D473" s="90" t="s">
        <v>33</v>
      </c>
      <c r="E473" s="90" t="s">
        <v>34</v>
      </c>
      <c r="F473" s="90" t="s">
        <v>35</v>
      </c>
    </row>
    <row r="474" spans="1:6" ht="22.5" x14ac:dyDescent="0.2">
      <c r="A474" s="330">
        <v>37586</v>
      </c>
      <c r="B474" s="331" t="s">
        <v>6910</v>
      </c>
      <c r="C474" s="140" t="s">
        <v>6914</v>
      </c>
      <c r="D474" s="253" t="s">
        <v>6930</v>
      </c>
      <c r="E474" s="248">
        <f>(VLOOKUP(A474,Material!$A$7:$J$6411,4,FALSE))</f>
        <v>30.9</v>
      </c>
      <c r="F474" s="298">
        <f>D474*E474</f>
        <v>0.89610000000000001</v>
      </c>
    </row>
    <row r="475" spans="1:6" ht="22.5" x14ac:dyDescent="0.2">
      <c r="A475" s="330">
        <v>39417</v>
      </c>
      <c r="B475" s="331" t="s">
        <v>6911</v>
      </c>
      <c r="C475" s="140" t="s">
        <v>6915</v>
      </c>
      <c r="D475" s="253">
        <v>2.1</v>
      </c>
      <c r="E475" s="248">
        <f>(VLOOKUP(A475,Material!$A$7:$J$6411,4,FALSE))</f>
        <v>30.83</v>
      </c>
      <c r="F475" s="298">
        <f t="shared" ref="F475:F482" si="11">D475*E475</f>
        <v>64.742999999999995</v>
      </c>
    </row>
    <row r="476" spans="1:6" ht="22.5" x14ac:dyDescent="0.2">
      <c r="A476" s="330">
        <v>39419</v>
      </c>
      <c r="B476" s="331" t="s">
        <v>6923</v>
      </c>
      <c r="C476" s="140" t="s">
        <v>51</v>
      </c>
      <c r="D476" s="253">
        <v>0.90900000000000003</v>
      </c>
      <c r="E476" s="248">
        <f>(VLOOKUP(A476,Material!$A$7:$J$6411,4,FALSE))</f>
        <v>4.0999999999999996</v>
      </c>
      <c r="F476" s="298">
        <f t="shared" si="11"/>
        <v>3.7268999999999997</v>
      </c>
    </row>
    <row r="477" spans="1:6" ht="22.5" x14ac:dyDescent="0.2">
      <c r="A477" s="330">
        <v>39422</v>
      </c>
      <c r="B477" s="331" t="s">
        <v>6924</v>
      </c>
      <c r="C477" s="140" t="s">
        <v>51</v>
      </c>
      <c r="D477" s="253">
        <v>2.8889999999999998</v>
      </c>
      <c r="E477" s="248">
        <f>(VLOOKUP(A477,Material!$A$7:$J$6411,4,FALSE))</f>
        <v>4.66</v>
      </c>
      <c r="F477" s="298">
        <f t="shared" si="11"/>
        <v>13.46274</v>
      </c>
    </row>
    <row r="478" spans="1:6" ht="22.5" x14ac:dyDescent="0.2">
      <c r="A478" s="330">
        <v>39431</v>
      </c>
      <c r="B478" s="331" t="s">
        <v>6925</v>
      </c>
      <c r="C478" s="140" t="s">
        <v>51</v>
      </c>
      <c r="D478" s="253">
        <v>2.4500000000000002</v>
      </c>
      <c r="E478" s="248">
        <f>(VLOOKUP(A478,Material!$A$7:$J$6411,4,FALSE))</f>
        <v>0.23</v>
      </c>
      <c r="F478" s="298">
        <f t="shared" si="11"/>
        <v>0.56350000000000011</v>
      </c>
    </row>
    <row r="479" spans="1:6" ht="22.5" x14ac:dyDescent="0.2">
      <c r="A479" s="330">
        <v>39432</v>
      </c>
      <c r="B479" s="331" t="s">
        <v>6926</v>
      </c>
      <c r="C479" s="140" t="s">
        <v>51</v>
      </c>
      <c r="D479" s="253" t="s">
        <v>6931</v>
      </c>
      <c r="E479" s="248">
        <f>(VLOOKUP(A479,Material!$A$7:$J$6411,4,FALSE))</f>
        <v>3.05</v>
      </c>
      <c r="F479" s="298">
        <f t="shared" si="11"/>
        <v>2.417125</v>
      </c>
    </row>
    <row r="480" spans="1:6" ht="33.75" x14ac:dyDescent="0.2">
      <c r="A480" s="330">
        <v>39434</v>
      </c>
      <c r="B480" s="331" t="s">
        <v>6927</v>
      </c>
      <c r="C480" s="140" t="s">
        <v>6720</v>
      </c>
      <c r="D480" s="253" t="s">
        <v>6920</v>
      </c>
      <c r="E480" s="248">
        <f>(VLOOKUP(A480,Material!$A$7:$J$6411,4,FALSE))</f>
        <v>4.0999999999999996</v>
      </c>
      <c r="F480" s="298">
        <f t="shared" si="11"/>
        <v>4.2340699999999991</v>
      </c>
    </row>
    <row r="481" spans="1:9" ht="22.5" x14ac:dyDescent="0.2">
      <c r="A481" s="330">
        <v>39435</v>
      </c>
      <c r="B481" s="331" t="s">
        <v>6928</v>
      </c>
      <c r="C481" s="140" t="s">
        <v>6721</v>
      </c>
      <c r="D481" s="253" t="s">
        <v>6921</v>
      </c>
      <c r="E481" s="248">
        <f>(VLOOKUP(A481,Material!$A$7:$J$6411,4,FALSE))</f>
        <v>7.0000000000000007E-2</v>
      </c>
      <c r="F481" s="298">
        <f t="shared" si="11"/>
        <v>1.4005390000000002</v>
      </c>
    </row>
    <row r="482" spans="1:9" ht="22.5" x14ac:dyDescent="0.2">
      <c r="A482" s="330">
        <v>39443</v>
      </c>
      <c r="B482" s="331" t="s">
        <v>6929</v>
      </c>
      <c r="C482" s="140" t="s">
        <v>6721</v>
      </c>
      <c r="D482" s="253">
        <v>0.91400000000000003</v>
      </c>
      <c r="E482" s="248">
        <f>(VLOOKUP(A482,Material!$A$7:$J$6411,4,FALSE))</f>
        <v>0.18</v>
      </c>
      <c r="F482" s="298">
        <f t="shared" si="11"/>
        <v>0.16452</v>
      </c>
    </row>
    <row r="483" spans="1:9" x14ac:dyDescent="0.2">
      <c r="B483" s="132"/>
      <c r="C483" s="99"/>
      <c r="D483" s="106" t="s">
        <v>41</v>
      </c>
      <c r="E483" s="107"/>
      <c r="F483" s="127">
        <f>SUM(F474:F482)</f>
        <v>91.608493999999993</v>
      </c>
    </row>
    <row r="484" spans="1:9" x14ac:dyDescent="0.2">
      <c r="A484" s="105"/>
      <c r="B484" s="102"/>
      <c r="C484" s="99"/>
      <c r="D484" s="109"/>
      <c r="E484" s="110"/>
      <c r="F484" s="111"/>
    </row>
    <row r="485" spans="1:9" x14ac:dyDescent="0.2">
      <c r="A485" s="604" t="s">
        <v>42</v>
      </c>
      <c r="B485" s="605"/>
      <c r="C485" s="605"/>
      <c r="D485" s="605"/>
      <c r="E485" s="605"/>
      <c r="F485" s="606"/>
    </row>
    <row r="486" spans="1:9" x14ac:dyDescent="0.2">
      <c r="A486" s="90" t="s">
        <v>15</v>
      </c>
      <c r="B486" s="90" t="s">
        <v>31</v>
      </c>
      <c r="C486" s="90" t="s">
        <v>6832</v>
      </c>
      <c r="D486" s="90" t="s">
        <v>33</v>
      </c>
      <c r="E486" s="90" t="s">
        <v>34</v>
      </c>
      <c r="F486" s="90" t="s">
        <v>35</v>
      </c>
    </row>
    <row r="487" spans="1:9" x14ac:dyDescent="0.2">
      <c r="A487" s="91"/>
      <c r="B487" s="113"/>
      <c r="C487" s="114"/>
      <c r="D487" s="299"/>
      <c r="E487" s="248"/>
      <c r="F487" s="298"/>
    </row>
    <row r="488" spans="1:9" x14ac:dyDescent="0.2">
      <c r="A488" s="91"/>
      <c r="B488" s="113"/>
      <c r="C488" s="114"/>
      <c r="D488" s="299"/>
      <c r="E488" s="248"/>
      <c r="F488" s="298"/>
    </row>
    <row r="489" spans="1:9" x14ac:dyDescent="0.2">
      <c r="A489" s="121"/>
      <c r="B489" s="122"/>
      <c r="C489" s="123"/>
      <c r="D489" s="124"/>
      <c r="E489" s="125"/>
      <c r="F489" s="130"/>
    </row>
    <row r="490" spans="1:9" x14ac:dyDescent="0.2">
      <c r="A490" s="105"/>
      <c r="B490" s="102"/>
      <c r="C490" s="99"/>
      <c r="D490" s="106" t="s">
        <v>43</v>
      </c>
      <c r="E490" s="107"/>
      <c r="F490" s="127">
        <f>ROUND(SUM(F487:F488),2)</f>
        <v>0</v>
      </c>
    </row>
    <row r="491" spans="1:9" x14ac:dyDescent="0.2">
      <c r="A491" s="105"/>
      <c r="B491" s="102"/>
      <c r="C491" s="99"/>
      <c r="D491" s="109"/>
      <c r="E491" s="110"/>
      <c r="F491" s="111"/>
      <c r="G491" s="132">
        <f>F492*1.2522</f>
        <v>129.51504600000001</v>
      </c>
    </row>
    <row r="492" spans="1:9" x14ac:dyDescent="0.2">
      <c r="A492" s="607" t="s">
        <v>44</v>
      </c>
      <c r="B492" s="608"/>
      <c r="C492" s="608"/>
      <c r="D492" s="608"/>
      <c r="E492" s="609"/>
      <c r="F492" s="131">
        <f>ROUND(F470+F483+F490,2)</f>
        <v>103.43</v>
      </c>
      <c r="G492" s="132">
        <f>ROUND(F492*1.2522,2)</f>
        <v>129.52000000000001</v>
      </c>
      <c r="I492" s="132">
        <f>G492-129.52</f>
        <v>0</v>
      </c>
    </row>
    <row r="493" spans="1:9" ht="15.75" x14ac:dyDescent="0.2">
      <c r="A493" s="370" t="s">
        <v>15</v>
      </c>
      <c r="B493" s="610" t="s">
        <v>29</v>
      </c>
      <c r="C493" s="610"/>
      <c r="D493" s="610"/>
      <c r="E493" s="610"/>
      <c r="F493" s="371" t="s">
        <v>6934</v>
      </c>
    </row>
    <row r="494" spans="1:9" ht="15" x14ac:dyDescent="0.2">
      <c r="A494" s="89" t="s">
        <v>6856</v>
      </c>
      <c r="B494" s="613" t="str">
        <f>VLOOKUP(A494,PO!$C$10:$K$783,2,FALSE)</f>
        <v>Remoção de louça sanitária</v>
      </c>
      <c r="C494" s="613"/>
      <c r="D494" s="613"/>
      <c r="E494" s="613"/>
      <c r="F494" s="133" t="str">
        <f>VLOOKUP(A494,PO!$C$10:$K$783,3,FALSE)</f>
        <v>und</v>
      </c>
    </row>
    <row r="495" spans="1:9" x14ac:dyDescent="0.2">
      <c r="A495" s="612" t="s">
        <v>30</v>
      </c>
      <c r="B495" s="612"/>
      <c r="C495" s="612"/>
      <c r="D495" s="612"/>
      <c r="E495" s="612"/>
      <c r="F495" s="612"/>
    </row>
    <row r="496" spans="1:9" x14ac:dyDescent="0.2">
      <c r="A496" s="90" t="s">
        <v>15</v>
      </c>
      <c r="B496" s="90" t="s">
        <v>31</v>
      </c>
      <c r="C496" s="90" t="s">
        <v>32</v>
      </c>
      <c r="D496" s="90" t="s">
        <v>33</v>
      </c>
      <c r="E496" s="90" t="s">
        <v>34</v>
      </c>
      <c r="F496" s="90" t="s">
        <v>35</v>
      </c>
    </row>
    <row r="497" spans="1:6" x14ac:dyDescent="0.2">
      <c r="A497" s="330">
        <v>88267</v>
      </c>
      <c r="B497" s="331" t="s">
        <v>6935</v>
      </c>
      <c r="C497" s="140" t="s">
        <v>6579</v>
      </c>
      <c r="D497" s="408">
        <v>0.17549999999999999</v>
      </c>
      <c r="E497" s="248">
        <v>23.72</v>
      </c>
      <c r="F497" s="298">
        <f>ROUND(D497*E497,2)</f>
        <v>4.16</v>
      </c>
    </row>
    <row r="498" spans="1:6" x14ac:dyDescent="0.2">
      <c r="A498" s="330">
        <v>88316</v>
      </c>
      <c r="B498" s="331" t="s">
        <v>6611</v>
      </c>
      <c r="C498" s="140" t="s">
        <v>6579</v>
      </c>
      <c r="D498" s="408">
        <v>0.34799999999999998</v>
      </c>
      <c r="E498" s="248">
        <v>17.21</v>
      </c>
      <c r="F498" s="298">
        <f>ROUND(D498*E498,2)</f>
        <v>5.99</v>
      </c>
    </row>
    <row r="499" spans="1:6" x14ac:dyDescent="0.2">
      <c r="A499" s="97"/>
      <c r="B499" s="86"/>
      <c r="C499" s="98"/>
      <c r="D499" s="99" t="s">
        <v>36</v>
      </c>
      <c r="E499" s="100"/>
      <c r="F499" s="101">
        <f>F497+F498</f>
        <v>10.15</v>
      </c>
    </row>
    <row r="500" spans="1:6" x14ac:dyDescent="0.2">
      <c r="A500" s="97"/>
      <c r="B500" s="86"/>
      <c r="C500" s="98"/>
      <c r="D500" s="102" t="s">
        <v>37</v>
      </c>
      <c r="E500" s="103"/>
      <c r="F500" s="104">
        <f>F499*E500</f>
        <v>0</v>
      </c>
    </row>
    <row r="501" spans="1:6" x14ac:dyDescent="0.2">
      <c r="A501" s="97"/>
      <c r="B501" s="86"/>
      <c r="C501" s="98"/>
      <c r="D501" s="99" t="s">
        <v>38</v>
      </c>
      <c r="E501" s="100"/>
      <c r="F501" s="104">
        <f>SUM(F499:F500)</f>
        <v>10.15</v>
      </c>
    </row>
    <row r="502" spans="1:6" x14ac:dyDescent="0.2">
      <c r="A502" s="105"/>
      <c r="B502" s="102"/>
      <c r="C502" s="99"/>
      <c r="D502" s="106" t="s">
        <v>39</v>
      </c>
      <c r="E502" s="107"/>
      <c r="F502" s="108">
        <f>F501</f>
        <v>10.15</v>
      </c>
    </row>
    <row r="503" spans="1:6" x14ac:dyDescent="0.2">
      <c r="A503" s="105"/>
      <c r="B503" s="102"/>
      <c r="C503" s="99"/>
      <c r="D503" s="109"/>
      <c r="E503" s="110"/>
      <c r="F503" s="111"/>
    </row>
    <row r="504" spans="1:6" x14ac:dyDescent="0.2">
      <c r="A504" s="604" t="s">
        <v>40</v>
      </c>
      <c r="B504" s="605"/>
      <c r="C504" s="605"/>
      <c r="D504" s="605"/>
      <c r="E504" s="605"/>
      <c r="F504" s="606"/>
    </row>
    <row r="505" spans="1:6" x14ac:dyDescent="0.2">
      <c r="A505" s="90" t="s">
        <v>15</v>
      </c>
      <c r="B505" s="90" t="s">
        <v>31</v>
      </c>
      <c r="C505" s="90" t="s">
        <v>32</v>
      </c>
      <c r="D505" s="90" t="s">
        <v>33</v>
      </c>
      <c r="E505" s="90" t="s">
        <v>34</v>
      </c>
      <c r="F505" s="90" t="s">
        <v>35</v>
      </c>
    </row>
    <row r="506" spans="1:6" x14ac:dyDescent="0.2">
      <c r="A506" s="91"/>
      <c r="B506" s="113"/>
      <c r="C506" s="114"/>
      <c r="D506" s="115"/>
      <c r="E506" s="196"/>
      <c r="F506" s="197">
        <f>D506*E506</f>
        <v>0</v>
      </c>
    </row>
    <row r="507" spans="1:6" x14ac:dyDescent="0.2">
      <c r="A507" s="91"/>
      <c r="B507" s="113"/>
      <c r="C507" s="114"/>
      <c r="D507" s="115"/>
      <c r="E507" s="196"/>
      <c r="F507" s="197">
        <f>D507*E507</f>
        <v>0</v>
      </c>
    </row>
    <row r="508" spans="1:6" x14ac:dyDescent="0.2">
      <c r="A508" s="121"/>
      <c r="B508" s="122"/>
      <c r="C508" s="123"/>
      <c r="D508" s="124"/>
      <c r="E508" s="125"/>
      <c r="F508" s="126"/>
    </row>
    <row r="509" spans="1:6" x14ac:dyDescent="0.2">
      <c r="A509" s="105"/>
      <c r="B509" s="102"/>
      <c r="C509" s="99"/>
      <c r="D509" s="106" t="s">
        <v>41</v>
      </c>
      <c r="E509" s="107"/>
      <c r="F509" s="127">
        <f>SUM(F506:F508)</f>
        <v>0</v>
      </c>
    </row>
    <row r="510" spans="1:6" x14ac:dyDescent="0.2">
      <c r="A510" s="105"/>
      <c r="B510" s="102"/>
      <c r="C510" s="99"/>
      <c r="D510" s="109"/>
      <c r="E510" s="110"/>
      <c r="F510" s="111"/>
    </row>
    <row r="511" spans="1:6" x14ac:dyDescent="0.2">
      <c r="A511" s="604" t="s">
        <v>42</v>
      </c>
      <c r="B511" s="605"/>
      <c r="C511" s="605"/>
      <c r="D511" s="605"/>
      <c r="E511" s="605"/>
      <c r="F511" s="606"/>
    </row>
    <row r="512" spans="1:6" x14ac:dyDescent="0.2">
      <c r="A512" s="90" t="s">
        <v>15</v>
      </c>
      <c r="B512" s="90" t="s">
        <v>31</v>
      </c>
      <c r="C512" s="90" t="s">
        <v>32</v>
      </c>
      <c r="D512" s="90" t="s">
        <v>33</v>
      </c>
      <c r="E512" s="90" t="s">
        <v>34</v>
      </c>
      <c r="F512" s="90" t="s">
        <v>35</v>
      </c>
    </row>
    <row r="513" spans="1:6" x14ac:dyDescent="0.2">
      <c r="A513" s="112"/>
      <c r="B513" s="128"/>
      <c r="C513" s="114"/>
      <c r="D513" s="115"/>
      <c r="E513" s="116"/>
      <c r="F513" s="117"/>
    </row>
    <row r="514" spans="1:6" x14ac:dyDescent="0.2">
      <c r="A514" s="118"/>
      <c r="B514" s="113"/>
      <c r="C514" s="114"/>
      <c r="D514" s="129"/>
      <c r="E514" s="120"/>
      <c r="F514" s="126"/>
    </row>
    <row r="515" spans="1:6" x14ac:dyDescent="0.2">
      <c r="A515" s="121"/>
      <c r="B515" s="122"/>
      <c r="C515" s="123"/>
      <c r="D515" s="124"/>
      <c r="E515" s="125"/>
      <c r="F515" s="130"/>
    </row>
    <row r="516" spans="1:6" x14ac:dyDescent="0.2">
      <c r="A516" s="105"/>
      <c r="B516" s="102"/>
      <c r="C516" s="99"/>
      <c r="D516" s="106" t="s">
        <v>43</v>
      </c>
      <c r="E516" s="107"/>
      <c r="F516" s="127">
        <f>ROUND(SUM(F513:F513),2)</f>
        <v>0</v>
      </c>
    </row>
    <row r="517" spans="1:6" x14ac:dyDescent="0.2">
      <c r="A517" s="105"/>
      <c r="B517" s="102"/>
      <c r="C517" s="99"/>
      <c r="D517" s="109"/>
      <c r="E517" s="110"/>
      <c r="F517" s="111"/>
    </row>
    <row r="518" spans="1:6" x14ac:dyDescent="0.2">
      <c r="A518" s="607" t="s">
        <v>44</v>
      </c>
      <c r="B518" s="608"/>
      <c r="C518" s="608"/>
      <c r="D518" s="608"/>
      <c r="E518" s="609"/>
      <c r="F518" s="131">
        <f>ROUND(F502+F509+F516,2)</f>
        <v>10.15</v>
      </c>
    </row>
    <row r="519" spans="1:6" ht="15.75" x14ac:dyDescent="0.2">
      <c r="A519" s="370" t="s">
        <v>15</v>
      </c>
      <c r="B519" s="610" t="s">
        <v>29</v>
      </c>
      <c r="C519" s="610"/>
      <c r="D519" s="610"/>
      <c r="E519" s="610"/>
      <c r="F519" s="371" t="s">
        <v>6934</v>
      </c>
    </row>
    <row r="520" spans="1:6" ht="15" x14ac:dyDescent="0.2">
      <c r="A520" s="89" t="s">
        <v>6869</v>
      </c>
      <c r="B520" s="613" t="str">
        <f>VLOOKUP(A520,PO!$C$10:$K$782,2,FALSE)</f>
        <v>Remoção de torneiras</v>
      </c>
      <c r="C520" s="613"/>
      <c r="D520" s="613"/>
      <c r="E520" s="613"/>
      <c r="F520" s="133" t="str">
        <f>VLOOKUP(A520,PO!$C$10:$K$782,3,FALSE)</f>
        <v>und</v>
      </c>
    </row>
    <row r="521" spans="1:6" x14ac:dyDescent="0.2">
      <c r="A521" s="612" t="s">
        <v>30</v>
      </c>
      <c r="B521" s="612"/>
      <c r="C521" s="612"/>
      <c r="D521" s="612"/>
      <c r="E521" s="612"/>
      <c r="F521" s="612"/>
    </row>
    <row r="522" spans="1:6" x14ac:dyDescent="0.2">
      <c r="A522" s="90" t="s">
        <v>15</v>
      </c>
      <c r="B522" s="90" t="s">
        <v>31</v>
      </c>
      <c r="C522" s="90" t="s">
        <v>32</v>
      </c>
      <c r="D522" s="90" t="s">
        <v>33</v>
      </c>
      <c r="E522" s="90" t="s">
        <v>34</v>
      </c>
      <c r="F522" s="90" t="s">
        <v>35</v>
      </c>
    </row>
    <row r="523" spans="1:6" x14ac:dyDescent="0.2">
      <c r="A523" s="330">
        <v>88267</v>
      </c>
      <c r="B523" s="331" t="s">
        <v>6935</v>
      </c>
      <c r="C523" s="140" t="s">
        <v>6579</v>
      </c>
      <c r="D523" s="253">
        <v>0.26</v>
      </c>
      <c r="E523" s="248">
        <v>23.72</v>
      </c>
      <c r="F523" s="298">
        <f>ROUND(D523*E523,2)</f>
        <v>6.17</v>
      </c>
    </row>
    <row r="524" spans="1:6" x14ac:dyDescent="0.2">
      <c r="A524" s="330"/>
      <c r="B524" s="331"/>
      <c r="C524" s="140"/>
      <c r="D524" s="253"/>
      <c r="E524" s="248"/>
      <c r="F524" s="298"/>
    </row>
    <row r="525" spans="1:6" x14ac:dyDescent="0.2">
      <c r="A525" s="330"/>
      <c r="B525" s="331"/>
      <c r="C525" s="140"/>
      <c r="D525" s="253"/>
      <c r="E525" s="248"/>
      <c r="F525" s="298"/>
    </row>
    <row r="526" spans="1:6" x14ac:dyDescent="0.2">
      <c r="A526" s="97"/>
      <c r="B526" s="86"/>
      <c r="C526" s="98"/>
      <c r="D526" s="99" t="s">
        <v>36</v>
      </c>
      <c r="E526" s="100"/>
      <c r="F526" s="101">
        <f>F523+F524+F525</f>
        <v>6.17</v>
      </c>
    </row>
    <row r="527" spans="1:6" x14ac:dyDescent="0.2">
      <c r="A527" s="97"/>
      <c r="B527" s="86"/>
      <c r="C527" s="98"/>
      <c r="D527" s="102" t="s">
        <v>37</v>
      </c>
      <c r="E527" s="103"/>
      <c r="F527" s="104">
        <f>F526*E527</f>
        <v>0</v>
      </c>
    </row>
    <row r="528" spans="1:6" x14ac:dyDescent="0.2">
      <c r="A528" s="97"/>
      <c r="B528" s="86"/>
      <c r="C528" s="98"/>
      <c r="D528" s="99" t="s">
        <v>38</v>
      </c>
      <c r="E528" s="100"/>
      <c r="F528" s="104">
        <f>SUM(F526:F527)</f>
        <v>6.17</v>
      </c>
    </row>
    <row r="529" spans="1:6" x14ac:dyDescent="0.2">
      <c r="A529" s="105"/>
      <c r="B529" s="102"/>
      <c r="C529" s="99"/>
      <c r="D529" s="106" t="s">
        <v>39</v>
      </c>
      <c r="E529" s="107"/>
      <c r="F529" s="108">
        <f>F528</f>
        <v>6.17</v>
      </c>
    </row>
    <row r="530" spans="1:6" x14ac:dyDescent="0.2">
      <c r="A530" s="105"/>
      <c r="B530" s="102"/>
      <c r="C530" s="99"/>
      <c r="D530" s="109"/>
      <c r="E530" s="110"/>
      <c r="F530" s="111"/>
    </row>
    <row r="531" spans="1:6" x14ac:dyDescent="0.2">
      <c r="A531" s="604" t="s">
        <v>40</v>
      </c>
      <c r="B531" s="605"/>
      <c r="C531" s="605"/>
      <c r="D531" s="605"/>
      <c r="E531" s="605"/>
      <c r="F531" s="606"/>
    </row>
    <row r="532" spans="1:6" x14ac:dyDescent="0.2">
      <c r="A532" s="90" t="s">
        <v>15</v>
      </c>
      <c r="B532" s="90" t="s">
        <v>31</v>
      </c>
      <c r="C532" s="90" t="s">
        <v>32</v>
      </c>
      <c r="D532" s="90" t="s">
        <v>33</v>
      </c>
      <c r="E532" s="90" t="s">
        <v>34</v>
      </c>
      <c r="F532" s="90" t="s">
        <v>35</v>
      </c>
    </row>
    <row r="533" spans="1:6" x14ac:dyDescent="0.2">
      <c r="A533" s="91"/>
      <c r="B533" s="113"/>
      <c r="C533" s="114"/>
      <c r="D533" s="115"/>
      <c r="E533" s="196"/>
      <c r="F533" s="197">
        <f>D533*E533</f>
        <v>0</v>
      </c>
    </row>
    <row r="534" spans="1:6" x14ac:dyDescent="0.2">
      <c r="A534" s="91"/>
      <c r="B534" s="113"/>
      <c r="C534" s="114"/>
      <c r="D534" s="115"/>
      <c r="E534" s="196"/>
      <c r="F534" s="197">
        <f>D534*E534</f>
        <v>0</v>
      </c>
    </row>
    <row r="535" spans="1:6" x14ac:dyDescent="0.2">
      <c r="A535" s="121"/>
      <c r="B535" s="122"/>
      <c r="C535" s="123"/>
      <c r="D535" s="124"/>
      <c r="E535" s="125"/>
      <c r="F535" s="126"/>
    </row>
    <row r="536" spans="1:6" x14ac:dyDescent="0.2">
      <c r="A536" s="105"/>
      <c r="B536" s="102"/>
      <c r="C536" s="99"/>
      <c r="D536" s="106" t="s">
        <v>41</v>
      </c>
      <c r="E536" s="107"/>
      <c r="F536" s="127">
        <f>SUM(F533:F535)</f>
        <v>0</v>
      </c>
    </row>
    <row r="537" spans="1:6" x14ac:dyDescent="0.2">
      <c r="A537" s="105"/>
      <c r="B537" s="102"/>
      <c r="C537" s="99"/>
      <c r="D537" s="109"/>
      <c r="E537" s="110"/>
      <c r="F537" s="111"/>
    </row>
    <row r="538" spans="1:6" x14ac:dyDescent="0.2">
      <c r="A538" s="604" t="s">
        <v>42</v>
      </c>
      <c r="B538" s="605"/>
      <c r="C538" s="605"/>
      <c r="D538" s="605"/>
      <c r="E538" s="605"/>
      <c r="F538" s="606"/>
    </row>
    <row r="539" spans="1:6" x14ac:dyDescent="0.2">
      <c r="A539" s="90" t="s">
        <v>15</v>
      </c>
      <c r="B539" s="90" t="s">
        <v>31</v>
      </c>
      <c r="C539" s="90" t="s">
        <v>32</v>
      </c>
      <c r="D539" s="90" t="s">
        <v>33</v>
      </c>
      <c r="E539" s="90" t="s">
        <v>34</v>
      </c>
      <c r="F539" s="90" t="s">
        <v>35</v>
      </c>
    </row>
    <row r="540" spans="1:6" x14ac:dyDescent="0.2">
      <c r="A540" s="112"/>
      <c r="B540" s="128"/>
      <c r="C540" s="114"/>
      <c r="D540" s="115"/>
      <c r="E540" s="116"/>
      <c r="F540" s="117"/>
    </row>
    <row r="541" spans="1:6" x14ac:dyDescent="0.2">
      <c r="A541" s="118"/>
      <c r="B541" s="113"/>
      <c r="C541" s="114"/>
      <c r="D541" s="129"/>
      <c r="E541" s="120"/>
      <c r="F541" s="126"/>
    </row>
    <row r="542" spans="1:6" x14ac:dyDescent="0.2">
      <c r="A542" s="121"/>
      <c r="B542" s="122"/>
      <c r="C542" s="123"/>
      <c r="D542" s="124"/>
      <c r="E542" s="125"/>
      <c r="F542" s="130"/>
    </row>
    <row r="543" spans="1:6" x14ac:dyDescent="0.2">
      <c r="A543" s="105"/>
      <c r="B543" s="102"/>
      <c r="C543" s="99"/>
      <c r="D543" s="106" t="s">
        <v>43</v>
      </c>
      <c r="E543" s="107"/>
      <c r="F543" s="127">
        <f>ROUND(SUM(F540:F540),2)</f>
        <v>0</v>
      </c>
    </row>
    <row r="544" spans="1:6" x14ac:dyDescent="0.2">
      <c r="A544" s="105"/>
      <c r="B544" s="102"/>
      <c r="C544" s="99"/>
      <c r="D544" s="109"/>
      <c r="E544" s="110"/>
      <c r="F544" s="111"/>
    </row>
    <row r="545" spans="1:6" x14ac:dyDescent="0.2">
      <c r="A545" s="607" t="s">
        <v>44</v>
      </c>
      <c r="B545" s="608"/>
      <c r="C545" s="608"/>
      <c r="D545" s="608"/>
      <c r="E545" s="609"/>
      <c r="F545" s="131">
        <f>ROUND(F529+F536+F543,2)</f>
        <v>6.17</v>
      </c>
    </row>
    <row r="546" spans="1:6" ht="15.75" x14ac:dyDescent="0.2">
      <c r="A546" s="370" t="s">
        <v>15</v>
      </c>
      <c r="B546" s="610" t="s">
        <v>29</v>
      </c>
      <c r="C546" s="610"/>
      <c r="D546" s="610"/>
      <c r="E546" s="610"/>
      <c r="F546" s="371" t="s">
        <v>6934</v>
      </c>
    </row>
    <row r="547" spans="1:6" ht="15" x14ac:dyDescent="0.2">
      <c r="A547" s="89" t="s">
        <v>6903</v>
      </c>
      <c r="B547" s="613" t="str">
        <f>VLOOKUP(A547,PO!$C$10:$K$782,2,FALSE)</f>
        <v>Tomada RJ45, CAT 6, com placa 2x4", 1 módulo - fornecimento e instalação.</v>
      </c>
      <c r="C547" s="613"/>
      <c r="D547" s="613"/>
      <c r="E547" s="613"/>
      <c r="F547" s="133" t="str">
        <f>VLOOKUP(A547,PO!$C$10:$K$782,3,FALSE)</f>
        <v>unid.</v>
      </c>
    </row>
    <row r="548" spans="1:6" x14ac:dyDescent="0.2">
      <c r="A548" s="612" t="s">
        <v>30</v>
      </c>
      <c r="B548" s="612"/>
      <c r="C548" s="612"/>
      <c r="D548" s="612"/>
      <c r="E548" s="612"/>
      <c r="F548" s="612"/>
    </row>
    <row r="549" spans="1:6" x14ac:dyDescent="0.2">
      <c r="A549" s="90" t="s">
        <v>15</v>
      </c>
      <c r="B549" s="90" t="s">
        <v>31</v>
      </c>
      <c r="C549" s="90" t="s">
        <v>32</v>
      </c>
      <c r="D549" s="90" t="s">
        <v>33</v>
      </c>
      <c r="E549" s="90" t="s">
        <v>34</v>
      </c>
      <c r="F549" s="90" t="s">
        <v>35</v>
      </c>
    </row>
    <row r="550" spans="1:6" x14ac:dyDescent="0.2">
      <c r="A550" s="330">
        <v>88247</v>
      </c>
      <c r="B550" s="331" t="s">
        <v>7004</v>
      </c>
      <c r="C550" s="140" t="s">
        <v>6579</v>
      </c>
      <c r="D550" s="253">
        <v>0.20619999999999999</v>
      </c>
      <c r="E550" s="248">
        <f>VLOOKUP(A550,Serviço!A762:D7166,4,FALSE)</f>
        <v>14.72</v>
      </c>
      <c r="F550" s="298">
        <f>ROUND(D550*E550,2)</f>
        <v>3.04</v>
      </c>
    </row>
    <row r="551" spans="1:6" x14ac:dyDescent="0.2">
      <c r="A551" s="330">
        <v>88264</v>
      </c>
      <c r="B551" s="331" t="s">
        <v>7005</v>
      </c>
      <c r="C551" s="140" t="s">
        <v>6579</v>
      </c>
      <c r="D551" s="253">
        <v>0.20619999999999999</v>
      </c>
      <c r="E551" s="248">
        <f>VLOOKUP(A551,Serviço!A763:D7167,4,FALSE)</f>
        <v>18.93</v>
      </c>
      <c r="F551" s="298">
        <f>ROUND(D551*E551,2)</f>
        <v>3.9</v>
      </c>
    </row>
    <row r="552" spans="1:6" x14ac:dyDescent="0.2">
      <c r="A552" s="330"/>
      <c r="B552" s="331"/>
      <c r="C552" s="140"/>
      <c r="D552" s="253"/>
      <c r="E552" s="248"/>
      <c r="F552" s="298"/>
    </row>
    <row r="553" spans="1:6" x14ac:dyDescent="0.2">
      <c r="A553" s="97"/>
      <c r="B553" s="86"/>
      <c r="C553" s="98"/>
      <c r="D553" s="99" t="s">
        <v>36</v>
      </c>
      <c r="E553" s="100"/>
      <c r="F553" s="101">
        <f>F550+F551+F552</f>
        <v>6.9399999999999995</v>
      </c>
    </row>
    <row r="554" spans="1:6" x14ac:dyDescent="0.2">
      <c r="A554" s="97"/>
      <c r="B554" s="86"/>
      <c r="C554" s="98"/>
      <c r="D554" s="102" t="s">
        <v>37</v>
      </c>
      <c r="E554" s="103"/>
      <c r="F554" s="104">
        <f>F553*E554</f>
        <v>0</v>
      </c>
    </row>
    <row r="555" spans="1:6" x14ac:dyDescent="0.2">
      <c r="A555" s="97"/>
      <c r="B555" s="86"/>
      <c r="C555" s="98"/>
      <c r="D555" s="99" t="s">
        <v>38</v>
      </c>
      <c r="E555" s="100"/>
      <c r="F555" s="104">
        <f>SUM(F553:F554)</f>
        <v>6.9399999999999995</v>
      </c>
    </row>
    <row r="556" spans="1:6" x14ac:dyDescent="0.2">
      <c r="A556" s="105"/>
      <c r="B556" s="102"/>
      <c r="C556" s="99"/>
      <c r="D556" s="106" t="s">
        <v>39</v>
      </c>
      <c r="E556" s="107"/>
      <c r="F556" s="108">
        <f>F555</f>
        <v>6.9399999999999995</v>
      </c>
    </row>
    <row r="557" spans="1:6" x14ac:dyDescent="0.2">
      <c r="A557" s="105"/>
      <c r="B557" s="102"/>
      <c r="C557" s="99"/>
      <c r="D557" s="109"/>
      <c r="E557" s="110"/>
      <c r="F557" s="111"/>
    </row>
    <row r="558" spans="1:6" x14ac:dyDescent="0.2">
      <c r="A558" s="604" t="s">
        <v>40</v>
      </c>
      <c r="B558" s="605"/>
      <c r="C558" s="605"/>
      <c r="D558" s="605"/>
      <c r="E558" s="605"/>
      <c r="F558" s="606"/>
    </row>
    <row r="559" spans="1:6" x14ac:dyDescent="0.2">
      <c r="A559" s="90" t="s">
        <v>15</v>
      </c>
      <c r="B559" s="90" t="s">
        <v>31</v>
      </c>
      <c r="C559" s="90" t="s">
        <v>32</v>
      </c>
      <c r="D559" s="90" t="s">
        <v>33</v>
      </c>
      <c r="E559" s="90" t="s">
        <v>34</v>
      </c>
      <c r="F559" s="90" t="s">
        <v>35</v>
      </c>
    </row>
    <row r="560" spans="1:6" x14ac:dyDescent="0.2">
      <c r="A560" s="330" t="s">
        <v>6614</v>
      </c>
      <c r="B560" s="331" t="str">
        <f>VLOOKUP(A560,Cotações!$A$14:$G$25,2,FALSE)</f>
        <v>Tomada RJ45, CAT 6, 1 módulo</v>
      </c>
      <c r="C560" s="140" t="s">
        <v>6574</v>
      </c>
      <c r="D560" s="253">
        <v>1</v>
      </c>
      <c r="E560" s="248">
        <f>(VLOOKUP(A560,Cotações!$A$7:$K$6366,11,FALSE))</f>
        <v>21.655000000000001</v>
      </c>
      <c r="F560" s="298">
        <f>D560*E560</f>
        <v>21.655000000000001</v>
      </c>
    </row>
    <row r="561" spans="1:6" x14ac:dyDescent="0.2">
      <c r="A561" s="91"/>
      <c r="B561" s="113"/>
      <c r="C561" s="114"/>
      <c r="D561" s="115"/>
      <c r="E561" s="196"/>
      <c r="F561" s="197">
        <f>D561*E561</f>
        <v>0</v>
      </c>
    </row>
    <row r="562" spans="1:6" x14ac:dyDescent="0.2">
      <c r="A562" s="121"/>
      <c r="B562" s="122"/>
      <c r="C562" s="123"/>
      <c r="D562" s="124"/>
      <c r="E562" s="125"/>
      <c r="F562" s="126"/>
    </row>
    <row r="563" spans="1:6" x14ac:dyDescent="0.2">
      <c r="A563" s="105"/>
      <c r="B563" s="102"/>
      <c r="C563" s="99"/>
      <c r="D563" s="106" t="s">
        <v>41</v>
      </c>
      <c r="E563" s="107"/>
      <c r="F563" s="127">
        <f>SUM(F560:F562)</f>
        <v>21.655000000000001</v>
      </c>
    </row>
    <row r="564" spans="1:6" x14ac:dyDescent="0.2">
      <c r="A564" s="105"/>
      <c r="B564" s="102"/>
      <c r="C564" s="99"/>
      <c r="D564" s="109"/>
      <c r="E564" s="110"/>
      <c r="F564" s="111"/>
    </row>
    <row r="565" spans="1:6" x14ac:dyDescent="0.2">
      <c r="A565" s="604" t="s">
        <v>42</v>
      </c>
      <c r="B565" s="605"/>
      <c r="C565" s="605"/>
      <c r="D565" s="605"/>
      <c r="E565" s="605"/>
      <c r="F565" s="606"/>
    </row>
    <row r="566" spans="1:6" x14ac:dyDescent="0.2">
      <c r="A566" s="90" t="s">
        <v>15</v>
      </c>
      <c r="B566" s="90" t="s">
        <v>31</v>
      </c>
      <c r="C566" s="90" t="s">
        <v>32</v>
      </c>
      <c r="D566" s="90" t="s">
        <v>33</v>
      </c>
      <c r="E566" s="90" t="s">
        <v>34</v>
      </c>
      <c r="F566" s="90" t="s">
        <v>35</v>
      </c>
    </row>
    <row r="567" spans="1:6" x14ac:dyDescent="0.2">
      <c r="A567" s="112"/>
      <c r="B567" s="128"/>
      <c r="C567" s="114"/>
      <c r="D567" s="115"/>
      <c r="E567" s="116"/>
      <c r="F567" s="117"/>
    </row>
    <row r="568" spans="1:6" x14ac:dyDescent="0.2">
      <c r="A568" s="118"/>
      <c r="B568" s="113"/>
      <c r="C568" s="114"/>
      <c r="D568" s="129"/>
      <c r="E568" s="120"/>
      <c r="F568" s="126"/>
    </row>
    <row r="569" spans="1:6" x14ac:dyDescent="0.2">
      <c r="A569" s="121"/>
      <c r="B569" s="122"/>
      <c r="C569" s="123"/>
      <c r="D569" s="124"/>
      <c r="E569" s="125"/>
      <c r="F569" s="130"/>
    </row>
    <row r="570" spans="1:6" x14ac:dyDescent="0.2">
      <c r="A570" s="105"/>
      <c r="B570" s="102"/>
      <c r="C570" s="99"/>
      <c r="D570" s="106" t="s">
        <v>43</v>
      </c>
      <c r="E570" s="107"/>
      <c r="F570" s="127">
        <f>ROUND(SUM(F567:F567),2)</f>
        <v>0</v>
      </c>
    </row>
    <row r="571" spans="1:6" x14ac:dyDescent="0.2">
      <c r="A571" s="105"/>
      <c r="B571" s="102"/>
      <c r="C571" s="99"/>
      <c r="D571" s="109"/>
      <c r="E571" s="110"/>
      <c r="F571" s="111"/>
    </row>
    <row r="572" spans="1:6" x14ac:dyDescent="0.2">
      <c r="A572" s="607" t="s">
        <v>44</v>
      </c>
      <c r="B572" s="608"/>
      <c r="C572" s="608"/>
      <c r="D572" s="608"/>
      <c r="E572" s="609"/>
      <c r="F572" s="131">
        <f>ROUND(F556+F563+F570,2)</f>
        <v>28.6</v>
      </c>
    </row>
    <row r="573" spans="1:6" ht="15.75" x14ac:dyDescent="0.2">
      <c r="A573" s="370" t="s">
        <v>15</v>
      </c>
      <c r="B573" s="610" t="s">
        <v>29</v>
      </c>
      <c r="C573" s="610"/>
      <c r="D573" s="610"/>
      <c r="E573" s="610"/>
      <c r="F573" s="371" t="s">
        <v>6934</v>
      </c>
    </row>
    <row r="574" spans="1:6" ht="15" x14ac:dyDescent="0.2">
      <c r="A574" s="89" t="s">
        <v>6908</v>
      </c>
      <c r="B574" s="613" t="str">
        <f>VLOOKUP(A574,PO!$C$10:$K$782,2,FALSE)</f>
        <v>Tomada RJ45, CAT 6, com placa 2x4", 2 módulos - fornecimento e instalação.</v>
      </c>
      <c r="C574" s="613"/>
      <c r="D574" s="613"/>
      <c r="E574" s="613"/>
      <c r="F574" s="133" t="str">
        <f>VLOOKUP(A574,PO!$C$10:$K$782,3,FALSE)</f>
        <v>unid.</v>
      </c>
    </row>
    <row r="575" spans="1:6" x14ac:dyDescent="0.2">
      <c r="A575" s="612" t="s">
        <v>30</v>
      </c>
      <c r="B575" s="612"/>
      <c r="C575" s="612"/>
      <c r="D575" s="612"/>
      <c r="E575" s="612"/>
      <c r="F575" s="612"/>
    </row>
    <row r="576" spans="1:6" x14ac:dyDescent="0.2">
      <c r="A576" s="90" t="s">
        <v>15</v>
      </c>
      <c r="B576" s="90" t="s">
        <v>31</v>
      </c>
      <c r="C576" s="90" t="s">
        <v>32</v>
      </c>
      <c r="D576" s="90" t="s">
        <v>33</v>
      </c>
      <c r="E576" s="90" t="s">
        <v>34</v>
      </c>
      <c r="F576" s="90" t="s">
        <v>35</v>
      </c>
    </row>
    <row r="577" spans="1:6" x14ac:dyDescent="0.2">
      <c r="A577" s="330">
        <v>88247</v>
      </c>
      <c r="B577" s="331" t="s">
        <v>7004</v>
      </c>
      <c r="C577" s="140" t="s">
        <v>6579</v>
      </c>
      <c r="D577" s="253">
        <v>0.20619999999999999</v>
      </c>
      <c r="E577" s="248">
        <f>VLOOKUP(A577,Serviço!A789:D7193,4,FALSE)</f>
        <v>14.72</v>
      </c>
      <c r="F577" s="298">
        <f>ROUND(D577*E577,2)</f>
        <v>3.04</v>
      </c>
    </row>
    <row r="578" spans="1:6" x14ac:dyDescent="0.2">
      <c r="A578" s="330">
        <v>88264</v>
      </c>
      <c r="B578" s="331" t="s">
        <v>7005</v>
      </c>
      <c r="C578" s="140" t="s">
        <v>6579</v>
      </c>
      <c r="D578" s="253">
        <v>0.20619999999999999</v>
      </c>
      <c r="E578" s="248">
        <f>VLOOKUP(A578,Serviço!A790:D7194,4,FALSE)</f>
        <v>18.93</v>
      </c>
      <c r="F578" s="298">
        <f>ROUND(D578*E578,2)</f>
        <v>3.9</v>
      </c>
    </row>
    <row r="579" spans="1:6" x14ac:dyDescent="0.2">
      <c r="A579" s="330"/>
      <c r="B579" s="331"/>
      <c r="C579" s="140"/>
      <c r="D579" s="253"/>
      <c r="E579" s="248"/>
      <c r="F579" s="298"/>
    </row>
    <row r="580" spans="1:6" x14ac:dyDescent="0.2">
      <c r="A580" s="97"/>
      <c r="B580" s="86"/>
      <c r="C580" s="98"/>
      <c r="D580" s="99" t="s">
        <v>36</v>
      </c>
      <c r="E580" s="100"/>
      <c r="F580" s="101">
        <f>F577+F578+F579</f>
        <v>6.9399999999999995</v>
      </c>
    </row>
    <row r="581" spans="1:6" x14ac:dyDescent="0.2">
      <c r="A581" s="97"/>
      <c r="B581" s="86"/>
      <c r="C581" s="98"/>
      <c r="D581" s="102" t="s">
        <v>37</v>
      </c>
      <c r="E581" s="103"/>
      <c r="F581" s="104">
        <f>F580*E581</f>
        <v>0</v>
      </c>
    </row>
    <row r="582" spans="1:6" x14ac:dyDescent="0.2">
      <c r="A582" s="97"/>
      <c r="B582" s="86"/>
      <c r="C582" s="98"/>
      <c r="D582" s="99" t="s">
        <v>38</v>
      </c>
      <c r="E582" s="100"/>
      <c r="F582" s="104">
        <f>SUM(F580:F581)</f>
        <v>6.9399999999999995</v>
      </c>
    </row>
    <row r="583" spans="1:6" x14ac:dyDescent="0.2">
      <c r="A583" s="105"/>
      <c r="B583" s="102"/>
      <c r="C583" s="99"/>
      <c r="D583" s="106" t="s">
        <v>39</v>
      </c>
      <c r="E583" s="107"/>
      <c r="F583" s="108">
        <f>F582</f>
        <v>6.9399999999999995</v>
      </c>
    </row>
    <row r="584" spans="1:6" x14ac:dyDescent="0.2">
      <c r="A584" s="105"/>
      <c r="B584" s="102"/>
      <c r="C584" s="99"/>
      <c r="D584" s="109"/>
      <c r="E584" s="110"/>
      <c r="F584" s="111"/>
    </row>
    <row r="585" spans="1:6" x14ac:dyDescent="0.2">
      <c r="A585" s="604" t="s">
        <v>40</v>
      </c>
      <c r="B585" s="605"/>
      <c r="C585" s="605"/>
      <c r="D585" s="605"/>
      <c r="E585" s="605"/>
      <c r="F585" s="606"/>
    </row>
    <row r="586" spans="1:6" x14ac:dyDescent="0.2">
      <c r="A586" s="90" t="s">
        <v>15</v>
      </c>
      <c r="B586" s="90" t="s">
        <v>31</v>
      </c>
      <c r="C586" s="90" t="s">
        <v>32</v>
      </c>
      <c r="D586" s="90" t="s">
        <v>33</v>
      </c>
      <c r="E586" s="90" t="s">
        <v>34</v>
      </c>
      <c r="F586" s="90" t="s">
        <v>35</v>
      </c>
    </row>
    <row r="587" spans="1:6" x14ac:dyDescent="0.2">
      <c r="A587" s="330" t="s">
        <v>6615</v>
      </c>
      <c r="B587" s="331" t="str">
        <f>VLOOKUP(A587,Cotações!$A$14:$G$25,2,FALSE)</f>
        <v>Tomada RJ45, CAT 6, com placa 2x4", 2 módulos</v>
      </c>
      <c r="C587" s="140" t="s">
        <v>6574</v>
      </c>
      <c r="D587" s="253">
        <v>1</v>
      </c>
      <c r="E587" s="248">
        <f>(VLOOKUP(A587,Cotações!$A$7:$K$6366,11,FALSE))</f>
        <v>48.064999999999998</v>
      </c>
      <c r="F587" s="298">
        <f>D587*E587</f>
        <v>48.064999999999998</v>
      </c>
    </row>
    <row r="588" spans="1:6" x14ac:dyDescent="0.2">
      <c r="A588" s="91"/>
      <c r="B588" s="113"/>
      <c r="C588" s="114"/>
      <c r="D588" s="115"/>
      <c r="E588" s="196"/>
      <c r="F588" s="197">
        <f>D588*E588</f>
        <v>0</v>
      </c>
    </row>
    <row r="589" spans="1:6" x14ac:dyDescent="0.2">
      <c r="A589" s="121"/>
      <c r="B589" s="122"/>
      <c r="C589" s="123"/>
      <c r="D589" s="124"/>
      <c r="E589" s="125"/>
      <c r="F589" s="126"/>
    </row>
    <row r="590" spans="1:6" x14ac:dyDescent="0.2">
      <c r="A590" s="105"/>
      <c r="B590" s="102"/>
      <c r="C590" s="99"/>
      <c r="D590" s="106" t="s">
        <v>41</v>
      </c>
      <c r="E590" s="107"/>
      <c r="F590" s="127">
        <f>SUM(F587:F589)</f>
        <v>48.064999999999998</v>
      </c>
    </row>
    <row r="591" spans="1:6" x14ac:dyDescent="0.2">
      <c r="A591" s="105"/>
      <c r="B591" s="102"/>
      <c r="C591" s="99"/>
      <c r="D591" s="109"/>
      <c r="E591" s="110"/>
      <c r="F591" s="111"/>
    </row>
    <row r="592" spans="1:6" x14ac:dyDescent="0.2">
      <c r="A592" s="604" t="s">
        <v>42</v>
      </c>
      <c r="B592" s="605"/>
      <c r="C592" s="605"/>
      <c r="D592" s="605"/>
      <c r="E592" s="605"/>
      <c r="F592" s="606"/>
    </row>
    <row r="593" spans="1:6" x14ac:dyDescent="0.2">
      <c r="A593" s="90" t="s">
        <v>15</v>
      </c>
      <c r="B593" s="90" t="s">
        <v>31</v>
      </c>
      <c r="C593" s="90" t="s">
        <v>32</v>
      </c>
      <c r="D593" s="90" t="s">
        <v>33</v>
      </c>
      <c r="E593" s="90" t="s">
        <v>34</v>
      </c>
      <c r="F593" s="90" t="s">
        <v>35</v>
      </c>
    </row>
    <row r="594" spans="1:6" x14ac:dyDescent="0.2">
      <c r="A594" s="112"/>
      <c r="B594" s="128"/>
      <c r="C594" s="114"/>
      <c r="D594" s="115"/>
      <c r="E594" s="116"/>
      <c r="F594" s="117"/>
    </row>
    <row r="595" spans="1:6" x14ac:dyDescent="0.2">
      <c r="A595" s="118"/>
      <c r="B595" s="113"/>
      <c r="C595" s="114"/>
      <c r="D595" s="129"/>
      <c r="E595" s="120"/>
      <c r="F595" s="126"/>
    </row>
    <row r="596" spans="1:6" x14ac:dyDescent="0.2">
      <c r="A596" s="121"/>
      <c r="B596" s="122"/>
      <c r="C596" s="123"/>
      <c r="D596" s="124"/>
      <c r="E596" s="125"/>
      <c r="F596" s="130"/>
    </row>
    <row r="597" spans="1:6" x14ac:dyDescent="0.2">
      <c r="A597" s="105"/>
      <c r="B597" s="102"/>
      <c r="C597" s="99"/>
      <c r="D597" s="106" t="s">
        <v>43</v>
      </c>
      <c r="E597" s="107"/>
      <c r="F597" s="127">
        <f>ROUND(SUM(F594:F594),2)</f>
        <v>0</v>
      </c>
    </row>
    <row r="598" spans="1:6" x14ac:dyDescent="0.2">
      <c r="A598" s="105"/>
      <c r="B598" s="102"/>
      <c r="C598" s="99"/>
      <c r="D598" s="109"/>
      <c r="E598" s="110"/>
      <c r="F598" s="111"/>
    </row>
    <row r="599" spans="1:6" x14ac:dyDescent="0.2">
      <c r="A599" s="607" t="s">
        <v>44</v>
      </c>
      <c r="B599" s="608"/>
      <c r="C599" s="608"/>
      <c r="D599" s="608"/>
      <c r="E599" s="609"/>
      <c r="F599" s="131">
        <f>ROUND(F583+F590+F597,2)</f>
        <v>55.01</v>
      </c>
    </row>
    <row r="600" spans="1:6" ht="15.75" x14ac:dyDescent="0.2">
      <c r="A600" s="370" t="s">
        <v>15</v>
      </c>
      <c r="B600" s="610" t="s">
        <v>29</v>
      </c>
      <c r="C600" s="610"/>
      <c r="D600" s="610"/>
      <c r="E600" s="610"/>
      <c r="F600" s="371" t="s">
        <v>6934</v>
      </c>
    </row>
    <row r="601" spans="1:6" ht="15" x14ac:dyDescent="0.2">
      <c r="A601" s="89" t="s">
        <v>6909</v>
      </c>
      <c r="B601" s="613" t="str">
        <f>VLOOKUP(A601,PO!$C$10:$K$782,2,FALSE)</f>
        <v>Dispositivo DPS, classe II, 01 Pólo, 175V, 8kA - Fornecimento e Instalação</v>
      </c>
      <c r="C601" s="613"/>
      <c r="D601" s="613"/>
      <c r="E601" s="613"/>
      <c r="F601" s="133" t="str">
        <f>VLOOKUP(A601,PO!$C$10:$K$782,3,FALSE)</f>
        <v>unid.</v>
      </c>
    </row>
    <row r="602" spans="1:6" x14ac:dyDescent="0.2">
      <c r="A602" s="612" t="s">
        <v>30</v>
      </c>
      <c r="B602" s="612"/>
      <c r="C602" s="612"/>
      <c r="D602" s="612"/>
      <c r="E602" s="612"/>
      <c r="F602" s="612"/>
    </row>
    <row r="603" spans="1:6" x14ac:dyDescent="0.2">
      <c r="A603" s="90" t="s">
        <v>15</v>
      </c>
      <c r="B603" s="90" t="s">
        <v>31</v>
      </c>
      <c r="C603" s="90" t="s">
        <v>32</v>
      </c>
      <c r="D603" s="90" t="s">
        <v>33</v>
      </c>
      <c r="E603" s="90" t="s">
        <v>34</v>
      </c>
      <c r="F603" s="90" t="s">
        <v>35</v>
      </c>
    </row>
    <row r="604" spans="1:6" x14ac:dyDescent="0.2">
      <c r="A604" s="91">
        <v>88247</v>
      </c>
      <c r="B604" s="92" t="s">
        <v>7004</v>
      </c>
      <c r="C604" s="93" t="s">
        <v>6579</v>
      </c>
      <c r="D604" s="178">
        <v>0.5</v>
      </c>
      <c r="E604" s="248">
        <f>VLOOKUP(A604,Serviço!A816:D7220,4,FALSE)</f>
        <v>14.72</v>
      </c>
      <c r="F604" s="249">
        <f>ROUND(D604*E604,2)</f>
        <v>7.36</v>
      </c>
    </row>
    <row r="605" spans="1:6" x14ac:dyDescent="0.2">
      <c r="A605" s="91">
        <v>88264</v>
      </c>
      <c r="B605" s="92" t="s">
        <v>7005</v>
      </c>
      <c r="C605" s="93" t="s">
        <v>6579</v>
      </c>
      <c r="D605" s="178">
        <v>0.5</v>
      </c>
      <c r="E605" s="248">
        <f>VLOOKUP(A605,Serviço!A817:D7221,4,FALSE)</f>
        <v>18.93</v>
      </c>
      <c r="F605" s="249">
        <f>ROUND(D605*E605,2)</f>
        <v>9.4700000000000006</v>
      </c>
    </row>
    <row r="606" spans="1:6" x14ac:dyDescent="0.2">
      <c r="A606" s="91"/>
      <c r="B606" s="92"/>
      <c r="C606" s="93"/>
      <c r="D606" s="178"/>
      <c r="E606" s="248"/>
      <c r="F606" s="249"/>
    </row>
    <row r="607" spans="1:6" x14ac:dyDescent="0.2">
      <c r="A607" s="97"/>
      <c r="B607" s="86"/>
      <c r="C607" s="98"/>
      <c r="D607" s="99" t="s">
        <v>36</v>
      </c>
      <c r="E607" s="100"/>
      <c r="F607" s="101">
        <f>F604+F605+F606</f>
        <v>16.830000000000002</v>
      </c>
    </row>
    <row r="608" spans="1:6" x14ac:dyDescent="0.2">
      <c r="A608" s="97"/>
      <c r="B608" s="86"/>
      <c r="C608" s="98"/>
      <c r="D608" s="102" t="s">
        <v>37</v>
      </c>
      <c r="E608" s="103"/>
      <c r="F608" s="104">
        <f>F607*E608</f>
        <v>0</v>
      </c>
    </row>
    <row r="609" spans="1:6" x14ac:dyDescent="0.2">
      <c r="A609" s="97"/>
      <c r="B609" s="86"/>
      <c r="C609" s="98"/>
      <c r="D609" s="99" t="s">
        <v>38</v>
      </c>
      <c r="E609" s="100"/>
      <c r="F609" s="104">
        <f>SUM(F607:F608)</f>
        <v>16.830000000000002</v>
      </c>
    </row>
    <row r="610" spans="1:6" x14ac:dyDescent="0.2">
      <c r="A610" s="105"/>
      <c r="B610" s="102"/>
      <c r="C610" s="99"/>
      <c r="D610" s="106" t="s">
        <v>39</v>
      </c>
      <c r="E610" s="107"/>
      <c r="F610" s="108">
        <f>F609</f>
        <v>16.830000000000002</v>
      </c>
    </row>
    <row r="611" spans="1:6" x14ac:dyDescent="0.2">
      <c r="A611" s="105"/>
      <c r="B611" s="102"/>
      <c r="C611" s="99"/>
      <c r="D611" s="109"/>
      <c r="E611" s="110"/>
      <c r="F611" s="111"/>
    </row>
    <row r="612" spans="1:6" x14ac:dyDescent="0.2">
      <c r="A612" s="604" t="s">
        <v>40</v>
      </c>
      <c r="B612" s="605"/>
      <c r="C612" s="605"/>
      <c r="D612" s="605"/>
      <c r="E612" s="605"/>
      <c r="F612" s="606"/>
    </row>
    <row r="613" spans="1:6" x14ac:dyDescent="0.2">
      <c r="A613" s="90" t="s">
        <v>15</v>
      </c>
      <c r="B613" s="90" t="s">
        <v>31</v>
      </c>
      <c r="C613" s="90" t="s">
        <v>32</v>
      </c>
      <c r="D613" s="90" t="s">
        <v>33</v>
      </c>
      <c r="E613" s="90" t="s">
        <v>34</v>
      </c>
      <c r="F613" s="90" t="s">
        <v>35</v>
      </c>
    </row>
    <row r="614" spans="1:6" x14ac:dyDescent="0.2">
      <c r="A614" s="91">
        <v>39465</v>
      </c>
      <c r="B614" s="92" t="s">
        <v>7000</v>
      </c>
      <c r="C614" s="93" t="s">
        <v>6574</v>
      </c>
      <c r="D614" s="178">
        <v>1</v>
      </c>
      <c r="E614" s="248">
        <f>VLOOKUP(A614,Material!A826:D7230,4,FALSE)</f>
        <v>52.57</v>
      </c>
      <c r="F614" s="249">
        <f>D614*E614</f>
        <v>52.57</v>
      </c>
    </row>
    <row r="615" spans="1:6" x14ac:dyDescent="0.2">
      <c r="A615" s="91"/>
      <c r="B615" s="113"/>
      <c r="C615" s="114"/>
      <c r="D615" s="115"/>
      <c r="E615" s="196"/>
      <c r="F615" s="197">
        <f>D615*E615</f>
        <v>0</v>
      </c>
    </row>
    <row r="616" spans="1:6" x14ac:dyDescent="0.2">
      <c r="A616" s="121"/>
      <c r="B616" s="122"/>
      <c r="C616" s="123"/>
      <c r="D616" s="124"/>
      <c r="E616" s="125"/>
      <c r="F616" s="126"/>
    </row>
    <row r="617" spans="1:6" x14ac:dyDescent="0.2">
      <c r="A617" s="105"/>
      <c r="B617" s="102"/>
      <c r="C617" s="99"/>
      <c r="D617" s="106" t="s">
        <v>41</v>
      </c>
      <c r="E617" s="107"/>
      <c r="F617" s="127">
        <f>SUM(F614:F616)</f>
        <v>52.57</v>
      </c>
    </row>
    <row r="618" spans="1:6" x14ac:dyDescent="0.2">
      <c r="A618" s="105"/>
      <c r="B618" s="102"/>
      <c r="C618" s="99"/>
      <c r="D618" s="109"/>
      <c r="E618" s="110"/>
      <c r="F618" s="111"/>
    </row>
    <row r="619" spans="1:6" x14ac:dyDescent="0.2">
      <c r="A619" s="604" t="s">
        <v>42</v>
      </c>
      <c r="B619" s="605"/>
      <c r="C619" s="605"/>
      <c r="D619" s="605"/>
      <c r="E619" s="605"/>
      <c r="F619" s="606"/>
    </row>
    <row r="620" spans="1:6" x14ac:dyDescent="0.2">
      <c r="A620" s="90" t="s">
        <v>15</v>
      </c>
      <c r="B620" s="90" t="s">
        <v>31</v>
      </c>
      <c r="C620" s="90" t="s">
        <v>32</v>
      </c>
      <c r="D620" s="90" t="s">
        <v>33</v>
      </c>
      <c r="E620" s="90" t="s">
        <v>34</v>
      </c>
      <c r="F620" s="90" t="s">
        <v>35</v>
      </c>
    </row>
    <row r="621" spans="1:6" x14ac:dyDescent="0.2">
      <c r="A621" s="112"/>
      <c r="B621" s="128"/>
      <c r="C621" s="114"/>
      <c r="D621" s="115"/>
      <c r="E621" s="116"/>
      <c r="F621" s="117"/>
    </row>
    <row r="622" spans="1:6" x14ac:dyDescent="0.2">
      <c r="A622" s="118"/>
      <c r="B622" s="113"/>
      <c r="C622" s="114"/>
      <c r="D622" s="129"/>
      <c r="E622" s="120"/>
      <c r="F622" s="126"/>
    </row>
    <row r="623" spans="1:6" x14ac:dyDescent="0.2">
      <c r="A623" s="121"/>
      <c r="B623" s="122"/>
      <c r="C623" s="123"/>
      <c r="D623" s="124"/>
      <c r="E623" s="125"/>
      <c r="F623" s="130"/>
    </row>
    <row r="624" spans="1:6" x14ac:dyDescent="0.2">
      <c r="A624" s="105"/>
      <c r="B624" s="102"/>
      <c r="C624" s="99"/>
      <c r="D624" s="106" t="s">
        <v>43</v>
      </c>
      <c r="E624" s="107"/>
      <c r="F624" s="127">
        <f>ROUND(SUM(F621:F621),2)</f>
        <v>0</v>
      </c>
    </row>
    <row r="625" spans="1:6" x14ac:dyDescent="0.2">
      <c r="A625" s="105"/>
      <c r="B625" s="102"/>
      <c r="C625" s="99"/>
      <c r="D625" s="109"/>
      <c r="E625" s="110"/>
      <c r="F625" s="111"/>
    </row>
    <row r="626" spans="1:6" x14ac:dyDescent="0.2">
      <c r="A626" s="607" t="s">
        <v>44</v>
      </c>
      <c r="B626" s="608"/>
      <c r="C626" s="608"/>
      <c r="D626" s="608"/>
      <c r="E626" s="609"/>
      <c r="F626" s="131">
        <f>ROUND(F610+F617+F624,2)</f>
        <v>69.400000000000006</v>
      </c>
    </row>
    <row r="627" spans="1:6" ht="15.75" x14ac:dyDescent="0.2">
      <c r="A627" s="370" t="s">
        <v>15</v>
      </c>
      <c r="B627" s="610" t="s">
        <v>29</v>
      </c>
      <c r="C627" s="610"/>
      <c r="D627" s="610"/>
      <c r="E627" s="610"/>
      <c r="F627" s="371" t="s">
        <v>6934</v>
      </c>
    </row>
    <row r="628" spans="1:6" ht="15" x14ac:dyDescent="0.2">
      <c r="A628" s="89" t="s">
        <v>6936</v>
      </c>
      <c r="B628" s="613" t="str">
        <f>VLOOKUP(A628,PO!$C$10:$K$782,2,FALSE)</f>
        <v>Dispositivo DPS, classe II, 01 Pólo, 175V, 40kA - Fornecimento e Instalação</v>
      </c>
      <c r="C628" s="613"/>
      <c r="D628" s="613"/>
      <c r="E628" s="613"/>
      <c r="F628" s="133" t="str">
        <f>VLOOKUP(A628,PO!$C$10:$K$782,3,FALSE)</f>
        <v>unid.</v>
      </c>
    </row>
    <row r="629" spans="1:6" x14ac:dyDescent="0.2">
      <c r="A629" s="612" t="s">
        <v>30</v>
      </c>
      <c r="B629" s="612"/>
      <c r="C629" s="612"/>
      <c r="D629" s="612"/>
      <c r="E629" s="612"/>
      <c r="F629" s="612"/>
    </row>
    <row r="630" spans="1:6" x14ac:dyDescent="0.2">
      <c r="A630" s="90" t="s">
        <v>15</v>
      </c>
      <c r="B630" s="90" t="s">
        <v>31</v>
      </c>
      <c r="C630" s="90" t="s">
        <v>32</v>
      </c>
      <c r="D630" s="90" t="s">
        <v>33</v>
      </c>
      <c r="E630" s="90" t="s">
        <v>34</v>
      </c>
      <c r="F630" s="90" t="s">
        <v>35</v>
      </c>
    </row>
    <row r="631" spans="1:6" x14ac:dyDescent="0.2">
      <c r="A631" s="91">
        <v>88247</v>
      </c>
      <c r="B631" s="92" t="s">
        <v>7004</v>
      </c>
      <c r="C631" s="93" t="s">
        <v>6579</v>
      </c>
      <c r="D631" s="178">
        <v>0.5</v>
      </c>
      <c r="E631" s="248">
        <f>VLOOKUP(A631,Serviço!A843:D7247,4,FALSE)</f>
        <v>14.72</v>
      </c>
      <c r="F631" s="249">
        <f>ROUND(D631*E631,2)</f>
        <v>7.36</v>
      </c>
    </row>
    <row r="632" spans="1:6" x14ac:dyDescent="0.2">
      <c r="A632" s="91">
        <v>88264</v>
      </c>
      <c r="B632" s="92" t="s">
        <v>7005</v>
      </c>
      <c r="C632" s="93" t="s">
        <v>6579</v>
      </c>
      <c r="D632" s="178">
        <v>0.5</v>
      </c>
      <c r="E632" s="248">
        <f>VLOOKUP(A632,Serviço!A844:D7248,4,FALSE)</f>
        <v>18.93</v>
      </c>
      <c r="F632" s="249">
        <f>ROUND(D632*E632,2)</f>
        <v>9.4700000000000006</v>
      </c>
    </row>
    <row r="633" spans="1:6" x14ac:dyDescent="0.2">
      <c r="A633" s="91"/>
      <c r="B633" s="92"/>
      <c r="C633" s="93"/>
      <c r="D633" s="178"/>
      <c r="E633" s="248"/>
      <c r="F633" s="249"/>
    </row>
    <row r="634" spans="1:6" x14ac:dyDescent="0.2">
      <c r="A634" s="97"/>
      <c r="B634" s="86"/>
      <c r="C634" s="98"/>
      <c r="D634" s="99" t="s">
        <v>36</v>
      </c>
      <c r="E634" s="100"/>
      <c r="F634" s="101">
        <f>F631+F632+F633</f>
        <v>16.830000000000002</v>
      </c>
    </row>
    <row r="635" spans="1:6" x14ac:dyDescent="0.2">
      <c r="A635" s="97"/>
      <c r="B635" s="86"/>
      <c r="C635" s="98"/>
      <c r="D635" s="102" t="s">
        <v>37</v>
      </c>
      <c r="E635" s="103"/>
      <c r="F635" s="104">
        <f>F634*E635</f>
        <v>0</v>
      </c>
    </row>
    <row r="636" spans="1:6" x14ac:dyDescent="0.2">
      <c r="A636" s="97"/>
      <c r="B636" s="86"/>
      <c r="C636" s="98"/>
      <c r="D636" s="99" t="s">
        <v>38</v>
      </c>
      <c r="E636" s="100"/>
      <c r="F636" s="104">
        <f>SUM(F634:F635)</f>
        <v>16.830000000000002</v>
      </c>
    </row>
    <row r="637" spans="1:6" x14ac:dyDescent="0.2">
      <c r="A637" s="105"/>
      <c r="B637" s="102"/>
      <c r="C637" s="99"/>
      <c r="D637" s="106" t="s">
        <v>39</v>
      </c>
      <c r="E637" s="107"/>
      <c r="F637" s="108">
        <f>F636</f>
        <v>16.830000000000002</v>
      </c>
    </row>
    <row r="638" spans="1:6" x14ac:dyDescent="0.2">
      <c r="A638" s="105"/>
      <c r="B638" s="102"/>
      <c r="C638" s="99"/>
      <c r="D638" s="109"/>
      <c r="E638" s="110"/>
      <c r="F638" s="111"/>
    </row>
    <row r="639" spans="1:6" x14ac:dyDescent="0.2">
      <c r="A639" s="604" t="s">
        <v>40</v>
      </c>
      <c r="B639" s="605"/>
      <c r="C639" s="605"/>
      <c r="D639" s="605"/>
      <c r="E639" s="605"/>
      <c r="F639" s="606"/>
    </row>
    <row r="640" spans="1:6" x14ac:dyDescent="0.2">
      <c r="A640" s="90" t="s">
        <v>15</v>
      </c>
      <c r="B640" s="90" t="s">
        <v>31</v>
      </c>
      <c r="C640" s="90" t="s">
        <v>32</v>
      </c>
      <c r="D640" s="90" t="s">
        <v>33</v>
      </c>
      <c r="E640" s="90" t="s">
        <v>34</v>
      </c>
      <c r="F640" s="90" t="s">
        <v>35</v>
      </c>
    </row>
    <row r="641" spans="1:6" x14ac:dyDescent="0.2">
      <c r="A641" s="91">
        <v>39467</v>
      </c>
      <c r="B641" s="92" t="s">
        <v>7001</v>
      </c>
      <c r="C641" s="93" t="s">
        <v>6574</v>
      </c>
      <c r="D641" s="178">
        <v>1</v>
      </c>
      <c r="E641" s="248">
        <f>VLOOKUP(A641,Material!A853:D7257,4,FALSE)</f>
        <v>75.66</v>
      </c>
      <c r="F641" s="249">
        <f>D641*E641</f>
        <v>75.66</v>
      </c>
    </row>
    <row r="642" spans="1:6" x14ac:dyDescent="0.2">
      <c r="A642" s="91"/>
      <c r="B642" s="113"/>
      <c r="C642" s="114"/>
      <c r="D642" s="115"/>
      <c r="E642" s="196"/>
      <c r="F642" s="197">
        <f>D642*E642</f>
        <v>0</v>
      </c>
    </row>
    <row r="643" spans="1:6" x14ac:dyDescent="0.2">
      <c r="A643" s="121"/>
      <c r="B643" s="122"/>
      <c r="C643" s="123"/>
      <c r="D643" s="124"/>
      <c r="E643" s="125"/>
      <c r="F643" s="126"/>
    </row>
    <row r="644" spans="1:6" x14ac:dyDescent="0.2">
      <c r="A644" s="105"/>
      <c r="B644" s="102"/>
      <c r="C644" s="99"/>
      <c r="D644" s="106" t="s">
        <v>41</v>
      </c>
      <c r="E644" s="107"/>
      <c r="F644" s="127">
        <f>SUM(F641:F643)</f>
        <v>75.66</v>
      </c>
    </row>
    <row r="645" spans="1:6" x14ac:dyDescent="0.2">
      <c r="A645" s="105"/>
      <c r="B645" s="102"/>
      <c r="C645" s="99"/>
      <c r="D645" s="109"/>
      <c r="E645" s="110"/>
      <c r="F645" s="111"/>
    </row>
    <row r="646" spans="1:6" x14ac:dyDescent="0.2">
      <c r="A646" s="604" t="s">
        <v>42</v>
      </c>
      <c r="B646" s="605"/>
      <c r="C646" s="605"/>
      <c r="D646" s="605"/>
      <c r="E646" s="605"/>
      <c r="F646" s="606"/>
    </row>
    <row r="647" spans="1:6" x14ac:dyDescent="0.2">
      <c r="A647" s="90" t="s">
        <v>15</v>
      </c>
      <c r="B647" s="90" t="s">
        <v>31</v>
      </c>
      <c r="C647" s="90" t="s">
        <v>32</v>
      </c>
      <c r="D647" s="90" t="s">
        <v>33</v>
      </c>
      <c r="E647" s="90" t="s">
        <v>34</v>
      </c>
      <c r="F647" s="90" t="s">
        <v>35</v>
      </c>
    </row>
    <row r="648" spans="1:6" x14ac:dyDescent="0.2">
      <c r="A648" s="112"/>
      <c r="B648" s="128"/>
      <c r="C648" s="114"/>
      <c r="D648" s="115"/>
      <c r="E648" s="116"/>
      <c r="F648" s="117"/>
    </row>
    <row r="649" spans="1:6" x14ac:dyDescent="0.2">
      <c r="A649" s="118"/>
      <c r="B649" s="113"/>
      <c r="C649" s="114"/>
      <c r="D649" s="129"/>
      <c r="E649" s="120"/>
      <c r="F649" s="126"/>
    </row>
    <row r="650" spans="1:6" x14ac:dyDescent="0.2">
      <c r="A650" s="121"/>
      <c r="B650" s="122"/>
      <c r="C650" s="123"/>
      <c r="D650" s="124"/>
      <c r="E650" s="125"/>
      <c r="F650" s="130"/>
    </row>
    <row r="651" spans="1:6" x14ac:dyDescent="0.2">
      <c r="A651" s="105"/>
      <c r="B651" s="102"/>
      <c r="C651" s="99"/>
      <c r="D651" s="106" t="s">
        <v>43</v>
      </c>
      <c r="E651" s="107"/>
      <c r="F651" s="127">
        <f>ROUND(SUM(F648:F648),2)</f>
        <v>0</v>
      </c>
    </row>
    <row r="652" spans="1:6" x14ac:dyDescent="0.2">
      <c r="A652" s="105"/>
      <c r="B652" s="102"/>
      <c r="C652" s="99"/>
      <c r="D652" s="109"/>
      <c r="E652" s="110"/>
      <c r="F652" s="111"/>
    </row>
    <row r="653" spans="1:6" x14ac:dyDescent="0.2">
      <c r="A653" s="607" t="s">
        <v>44</v>
      </c>
      <c r="B653" s="608"/>
      <c r="C653" s="608"/>
      <c r="D653" s="608"/>
      <c r="E653" s="609"/>
      <c r="F653" s="131">
        <f>ROUND(F637+F644+F651,2)</f>
        <v>92.49</v>
      </c>
    </row>
    <row r="654" spans="1:6" ht="15.75" x14ac:dyDescent="0.2">
      <c r="A654" s="370" t="s">
        <v>15</v>
      </c>
      <c r="B654" s="610" t="s">
        <v>29</v>
      </c>
      <c r="C654" s="610"/>
      <c r="D654" s="610"/>
      <c r="E654" s="610"/>
      <c r="F654" s="371" t="s">
        <v>6934</v>
      </c>
    </row>
    <row r="655" spans="1:6" ht="15" x14ac:dyDescent="0.2">
      <c r="A655" s="89" t="s">
        <v>6941</v>
      </c>
      <c r="B655" s="613" t="str">
        <f>VLOOKUP(A655,PO!$C$10:$K$782,2,FALSE)</f>
        <v>Quadro de distribuição de energia de embutir, em chapa metálica, para 30 disjuntores termomagnéticos monopolares, com barramento trifásico e neutro, 100A - Fornecimento e instalação</v>
      </c>
      <c r="C655" s="613"/>
      <c r="D655" s="613"/>
      <c r="E655" s="613"/>
      <c r="F655" s="133" t="str">
        <f>VLOOKUP(A655,PO!$C$10:$K$782,3,FALSE)</f>
        <v>und</v>
      </c>
    </row>
    <row r="656" spans="1:6" x14ac:dyDescent="0.2">
      <c r="A656" s="612" t="s">
        <v>30</v>
      </c>
      <c r="B656" s="612"/>
      <c r="C656" s="612"/>
      <c r="D656" s="612"/>
      <c r="E656" s="612"/>
      <c r="F656" s="612"/>
    </row>
    <row r="657" spans="1:6" x14ac:dyDescent="0.2">
      <c r="A657" s="90" t="s">
        <v>15</v>
      </c>
      <c r="B657" s="90" t="s">
        <v>31</v>
      </c>
      <c r="C657" s="90" t="s">
        <v>32</v>
      </c>
      <c r="D657" s="90" t="s">
        <v>33</v>
      </c>
      <c r="E657" s="90" t="s">
        <v>34</v>
      </c>
      <c r="F657" s="90" t="s">
        <v>35</v>
      </c>
    </row>
    <row r="658" spans="1:6" x14ac:dyDescent="0.2">
      <c r="A658" s="91">
        <v>88247</v>
      </c>
      <c r="B658" s="92" t="s">
        <v>7004</v>
      </c>
      <c r="C658" s="93" t="s">
        <v>6579</v>
      </c>
      <c r="D658" s="178">
        <v>6</v>
      </c>
      <c r="E658" s="248">
        <f>VLOOKUP(A658,Serviço!A951:D7355,4,FALSE)</f>
        <v>14.72</v>
      </c>
      <c r="F658" s="249">
        <f>ROUND(D658*E658,2)</f>
        <v>88.32</v>
      </c>
    </row>
    <row r="659" spans="1:6" x14ac:dyDescent="0.2">
      <c r="A659" s="91">
        <v>88264</v>
      </c>
      <c r="B659" s="92" t="s">
        <v>7005</v>
      </c>
      <c r="C659" s="93" t="s">
        <v>6579</v>
      </c>
      <c r="D659" s="178">
        <v>6</v>
      </c>
      <c r="E659" s="248">
        <f>VLOOKUP(A659,Serviço!A952:D7356,4,FALSE)</f>
        <v>18.93</v>
      </c>
      <c r="F659" s="249">
        <f>ROUND(D659*E659,2)</f>
        <v>113.58</v>
      </c>
    </row>
    <row r="660" spans="1:6" x14ac:dyDescent="0.2">
      <c r="A660" s="91"/>
      <c r="B660" s="92"/>
      <c r="C660" s="93"/>
      <c r="D660" s="178"/>
      <c r="E660" s="248"/>
      <c r="F660" s="249"/>
    </row>
    <row r="661" spans="1:6" x14ac:dyDescent="0.2">
      <c r="A661" s="97"/>
      <c r="B661" s="86"/>
      <c r="C661" s="98"/>
      <c r="D661" s="99" t="s">
        <v>36</v>
      </c>
      <c r="E661" s="100"/>
      <c r="F661" s="101">
        <f>F658+F659+F660</f>
        <v>201.89999999999998</v>
      </c>
    </row>
    <row r="662" spans="1:6" x14ac:dyDescent="0.2">
      <c r="A662" s="97"/>
      <c r="B662" s="86"/>
      <c r="C662" s="98"/>
      <c r="D662" s="102" t="s">
        <v>37</v>
      </c>
      <c r="E662" s="103"/>
      <c r="F662" s="104">
        <f>F661*E662</f>
        <v>0</v>
      </c>
    </row>
    <row r="663" spans="1:6" x14ac:dyDescent="0.2">
      <c r="A663" s="97"/>
      <c r="B663" s="86"/>
      <c r="C663" s="98"/>
      <c r="D663" s="99" t="s">
        <v>38</v>
      </c>
      <c r="E663" s="100"/>
      <c r="F663" s="104">
        <f>SUM(F661:F662)</f>
        <v>201.89999999999998</v>
      </c>
    </row>
    <row r="664" spans="1:6" x14ac:dyDescent="0.2">
      <c r="A664" s="105"/>
      <c r="B664" s="102"/>
      <c r="C664" s="99"/>
      <c r="D664" s="106" t="s">
        <v>39</v>
      </c>
      <c r="E664" s="107"/>
      <c r="F664" s="108">
        <f>F663</f>
        <v>201.89999999999998</v>
      </c>
    </row>
    <row r="665" spans="1:6" x14ac:dyDescent="0.2">
      <c r="A665" s="105"/>
      <c r="B665" s="102"/>
      <c r="C665" s="99"/>
      <c r="D665" s="109"/>
      <c r="E665" s="110"/>
      <c r="F665" s="111"/>
    </row>
    <row r="666" spans="1:6" x14ac:dyDescent="0.2">
      <c r="A666" s="604" t="s">
        <v>40</v>
      </c>
      <c r="B666" s="605"/>
      <c r="C666" s="605"/>
      <c r="D666" s="605"/>
      <c r="E666" s="605"/>
      <c r="F666" s="606"/>
    </row>
    <row r="667" spans="1:6" x14ac:dyDescent="0.2">
      <c r="A667" s="90" t="s">
        <v>15</v>
      </c>
      <c r="B667" s="90" t="s">
        <v>31</v>
      </c>
      <c r="C667" s="90" t="s">
        <v>32</v>
      </c>
      <c r="D667" s="90" t="s">
        <v>33</v>
      </c>
      <c r="E667" s="90" t="s">
        <v>34</v>
      </c>
      <c r="F667" s="90" t="s">
        <v>35</v>
      </c>
    </row>
    <row r="668" spans="1:6" ht="22.5" x14ac:dyDescent="0.2">
      <c r="A668" s="91">
        <v>39758</v>
      </c>
      <c r="B668" s="372" t="s">
        <v>7036</v>
      </c>
      <c r="C668" s="93" t="s">
        <v>6574</v>
      </c>
      <c r="D668" s="178">
        <v>1</v>
      </c>
      <c r="E668" s="248">
        <f>VLOOKUP(A668,Material!A961:D7365,4,FALSE)</f>
        <v>438.74</v>
      </c>
      <c r="F668" s="249">
        <f>D668*E668</f>
        <v>438.74</v>
      </c>
    </row>
    <row r="669" spans="1:6" x14ac:dyDescent="0.2">
      <c r="A669" s="91"/>
      <c r="B669" s="92"/>
      <c r="C669" s="93"/>
      <c r="D669" s="178"/>
      <c r="E669" s="248"/>
      <c r="F669" s="249">
        <f>D669*E669</f>
        <v>0</v>
      </c>
    </row>
    <row r="670" spans="1:6" x14ac:dyDescent="0.2">
      <c r="A670" s="91"/>
      <c r="B670" s="92"/>
      <c r="C670" s="93"/>
      <c r="D670" s="178"/>
      <c r="E670" s="248"/>
      <c r="F670" s="249"/>
    </row>
    <row r="671" spans="1:6" x14ac:dyDescent="0.2">
      <c r="A671" s="105"/>
      <c r="B671" s="102"/>
      <c r="C671" s="99"/>
      <c r="D671" s="106" t="s">
        <v>41</v>
      </c>
      <c r="E671" s="107"/>
      <c r="F671" s="127">
        <f>SUM(F668:F670)</f>
        <v>438.74</v>
      </c>
    </row>
    <row r="672" spans="1:6" x14ac:dyDescent="0.2">
      <c r="A672" s="105"/>
      <c r="B672" s="102"/>
      <c r="C672" s="99"/>
      <c r="D672" s="109"/>
      <c r="E672" s="110"/>
      <c r="F672" s="111"/>
    </row>
    <row r="673" spans="1:6" x14ac:dyDescent="0.2">
      <c r="A673" s="604" t="s">
        <v>42</v>
      </c>
      <c r="B673" s="605"/>
      <c r="C673" s="605"/>
      <c r="D673" s="605"/>
      <c r="E673" s="605"/>
      <c r="F673" s="606"/>
    </row>
    <row r="674" spans="1:6" x14ac:dyDescent="0.2">
      <c r="A674" s="90" t="s">
        <v>15</v>
      </c>
      <c r="B674" s="90" t="s">
        <v>31</v>
      </c>
      <c r="C674" s="90" t="s">
        <v>32</v>
      </c>
      <c r="D674" s="90" t="s">
        <v>33</v>
      </c>
      <c r="E674" s="90" t="s">
        <v>34</v>
      </c>
      <c r="F674" s="90" t="s">
        <v>35</v>
      </c>
    </row>
    <row r="675" spans="1:6" x14ac:dyDescent="0.2">
      <c r="A675" s="112"/>
      <c r="B675" s="128"/>
      <c r="C675" s="114"/>
      <c r="D675" s="115"/>
      <c r="E675" s="116"/>
      <c r="F675" s="117"/>
    </row>
    <row r="676" spans="1:6" x14ac:dyDescent="0.2">
      <c r="A676" s="118"/>
      <c r="B676" s="113"/>
      <c r="C676" s="114"/>
      <c r="D676" s="129"/>
      <c r="E676" s="120"/>
      <c r="F676" s="126"/>
    </row>
    <row r="677" spans="1:6" x14ac:dyDescent="0.2">
      <c r="A677" s="121"/>
      <c r="B677" s="122"/>
      <c r="C677" s="123"/>
      <c r="D677" s="124"/>
      <c r="E677" s="125"/>
      <c r="F677" s="130"/>
    </row>
    <row r="678" spans="1:6" x14ac:dyDescent="0.2">
      <c r="A678" s="105"/>
      <c r="B678" s="102"/>
      <c r="C678" s="99"/>
      <c r="D678" s="106" t="s">
        <v>43</v>
      </c>
      <c r="E678" s="107"/>
      <c r="F678" s="127">
        <f>ROUND(SUM(F675:F675),2)</f>
        <v>0</v>
      </c>
    </row>
    <row r="679" spans="1:6" x14ac:dyDescent="0.2">
      <c r="A679" s="105"/>
      <c r="B679" s="102"/>
      <c r="C679" s="99"/>
      <c r="D679" s="109"/>
      <c r="E679" s="110"/>
      <c r="F679" s="111"/>
    </row>
    <row r="680" spans="1:6" x14ac:dyDescent="0.2">
      <c r="A680" s="607" t="s">
        <v>44</v>
      </c>
      <c r="B680" s="608"/>
      <c r="C680" s="608"/>
      <c r="D680" s="608"/>
      <c r="E680" s="609"/>
      <c r="F680" s="131">
        <f>ROUND(F664+F671+F678,2)</f>
        <v>640.64</v>
      </c>
    </row>
    <row r="681" spans="1:6" ht="15.75" x14ac:dyDescent="0.2">
      <c r="A681" s="370" t="s">
        <v>15</v>
      </c>
      <c r="B681" s="610" t="s">
        <v>29</v>
      </c>
      <c r="C681" s="610"/>
      <c r="D681" s="610"/>
      <c r="E681" s="610"/>
      <c r="F681" s="371" t="s">
        <v>6934</v>
      </c>
    </row>
    <row r="682" spans="1:6" ht="15" x14ac:dyDescent="0.2">
      <c r="A682" s="89" t="s">
        <v>7002</v>
      </c>
      <c r="B682" s="613" t="str">
        <f>VLOOKUP(A682,PO!$C$10:$K$782,2,FALSE)</f>
        <v>Quadro de distribuição de energia de embutir, em chapa metálica, para 40 disjuntores termomagnéticos monopolares, com barramento trifásico e neutro, 225A - Fornecimento e instalação</v>
      </c>
      <c r="C682" s="613"/>
      <c r="D682" s="613"/>
      <c r="E682" s="613"/>
      <c r="F682" s="133" t="str">
        <f>VLOOKUP(A682,PO!$C$10:$K$782,3,FALSE)</f>
        <v>und</v>
      </c>
    </row>
    <row r="683" spans="1:6" x14ac:dyDescent="0.2">
      <c r="A683" s="612" t="s">
        <v>30</v>
      </c>
      <c r="B683" s="612"/>
      <c r="C683" s="612"/>
      <c r="D683" s="612"/>
      <c r="E683" s="612"/>
      <c r="F683" s="612"/>
    </row>
    <row r="684" spans="1:6" x14ac:dyDescent="0.2">
      <c r="A684" s="90" t="s">
        <v>15</v>
      </c>
      <c r="B684" s="90" t="s">
        <v>31</v>
      </c>
      <c r="C684" s="90" t="s">
        <v>32</v>
      </c>
      <c r="D684" s="90" t="s">
        <v>33</v>
      </c>
      <c r="E684" s="90" t="s">
        <v>34</v>
      </c>
      <c r="F684" s="90" t="s">
        <v>35</v>
      </c>
    </row>
    <row r="685" spans="1:6" x14ac:dyDescent="0.2">
      <c r="A685" s="91">
        <v>88247</v>
      </c>
      <c r="B685" s="92" t="s">
        <v>7004</v>
      </c>
      <c r="C685" s="93" t="s">
        <v>6579</v>
      </c>
      <c r="D685" s="178">
        <v>6</v>
      </c>
      <c r="E685" s="248">
        <f>VLOOKUP(A685,Serviço!A978:D7382,4,FALSE)</f>
        <v>14.72</v>
      </c>
      <c r="F685" s="249">
        <f>ROUND(D685*E685,2)</f>
        <v>88.32</v>
      </c>
    </row>
    <row r="686" spans="1:6" x14ac:dyDescent="0.2">
      <c r="A686" s="91">
        <v>88264</v>
      </c>
      <c r="B686" s="92" t="s">
        <v>7005</v>
      </c>
      <c r="C686" s="93" t="s">
        <v>6579</v>
      </c>
      <c r="D686" s="178">
        <v>6</v>
      </c>
      <c r="E686" s="248">
        <f>VLOOKUP(A686,Serviço!A979:D7383,4,FALSE)</f>
        <v>18.93</v>
      </c>
      <c r="F686" s="249">
        <f>ROUND(D686*E686,2)</f>
        <v>113.58</v>
      </c>
    </row>
    <row r="687" spans="1:6" x14ac:dyDescent="0.2">
      <c r="A687" s="91"/>
      <c r="B687" s="92"/>
      <c r="C687" s="93"/>
      <c r="D687" s="178"/>
      <c r="E687" s="248"/>
      <c r="F687" s="249"/>
    </row>
    <row r="688" spans="1:6" x14ac:dyDescent="0.2">
      <c r="A688" s="97"/>
      <c r="B688" s="86"/>
      <c r="C688" s="98"/>
      <c r="D688" s="99" t="s">
        <v>36</v>
      </c>
      <c r="E688" s="100"/>
      <c r="F688" s="101">
        <f>F685+F686+F687</f>
        <v>201.89999999999998</v>
      </c>
    </row>
    <row r="689" spans="1:6" x14ac:dyDescent="0.2">
      <c r="A689" s="97"/>
      <c r="B689" s="86"/>
      <c r="C689" s="98"/>
      <c r="D689" s="102" t="s">
        <v>37</v>
      </c>
      <c r="E689" s="103"/>
      <c r="F689" s="104">
        <f>F688*E689</f>
        <v>0</v>
      </c>
    </row>
    <row r="690" spans="1:6" x14ac:dyDescent="0.2">
      <c r="A690" s="97"/>
      <c r="B690" s="86"/>
      <c r="C690" s="98"/>
      <c r="D690" s="99" t="s">
        <v>38</v>
      </c>
      <c r="E690" s="100"/>
      <c r="F690" s="104">
        <f>SUM(F688:F689)</f>
        <v>201.89999999999998</v>
      </c>
    </row>
    <row r="691" spans="1:6" x14ac:dyDescent="0.2">
      <c r="A691" s="105"/>
      <c r="B691" s="102"/>
      <c r="C691" s="99"/>
      <c r="D691" s="106" t="s">
        <v>39</v>
      </c>
      <c r="E691" s="107"/>
      <c r="F691" s="108">
        <f>F690</f>
        <v>201.89999999999998</v>
      </c>
    </row>
    <row r="692" spans="1:6" x14ac:dyDescent="0.2">
      <c r="A692" s="105"/>
      <c r="B692" s="102"/>
      <c r="C692" s="99"/>
      <c r="D692" s="109"/>
      <c r="E692" s="110"/>
      <c r="F692" s="111"/>
    </row>
    <row r="693" spans="1:6" x14ac:dyDescent="0.2">
      <c r="A693" s="604" t="s">
        <v>40</v>
      </c>
      <c r="B693" s="605"/>
      <c r="C693" s="605"/>
      <c r="D693" s="605"/>
      <c r="E693" s="605"/>
      <c r="F693" s="606"/>
    </row>
    <row r="694" spans="1:6" x14ac:dyDescent="0.2">
      <c r="A694" s="90" t="s">
        <v>15</v>
      </c>
      <c r="B694" s="90" t="s">
        <v>31</v>
      </c>
      <c r="C694" s="90" t="s">
        <v>32</v>
      </c>
      <c r="D694" s="90" t="s">
        <v>33</v>
      </c>
      <c r="E694" s="90" t="s">
        <v>34</v>
      </c>
      <c r="F694" s="90" t="s">
        <v>35</v>
      </c>
    </row>
    <row r="695" spans="1:6" ht="33.75" x14ac:dyDescent="0.2">
      <c r="A695" s="91" t="s">
        <v>6808</v>
      </c>
      <c r="B695" s="372" t="str">
        <f>VLOOKUP(A695,Cotações!$A$14:$G$55,2,FALSE)</f>
        <v>Quadro de distribuição de energia de embutir, em chapa metálica, para 56 disjuntores termomagnéticos monopolares, com barramento trifásico e neutro, 225A</v>
      </c>
      <c r="C695" s="140" t="s">
        <v>6574</v>
      </c>
      <c r="D695" s="253">
        <v>1</v>
      </c>
      <c r="E695" s="248">
        <f>(VLOOKUP(A695,Cotações!$A$7:$K$6366,11,FALSE))</f>
        <v>746.59333333333336</v>
      </c>
      <c r="F695" s="298">
        <f>D695*E695</f>
        <v>746.59333333333336</v>
      </c>
    </row>
    <row r="696" spans="1:6" x14ac:dyDescent="0.2">
      <c r="A696" s="91"/>
      <c r="B696" s="92"/>
      <c r="C696" s="93"/>
      <c r="D696" s="178"/>
      <c r="E696" s="248"/>
      <c r="F696" s="249">
        <f>D696*E696</f>
        <v>0</v>
      </c>
    </row>
    <row r="697" spans="1:6" x14ac:dyDescent="0.2">
      <c r="A697" s="91"/>
      <c r="B697" s="92"/>
      <c r="C697" s="93"/>
      <c r="D697" s="178"/>
      <c r="E697" s="248"/>
      <c r="F697" s="249"/>
    </row>
    <row r="698" spans="1:6" x14ac:dyDescent="0.2">
      <c r="A698" s="105"/>
      <c r="B698" s="102"/>
      <c r="C698" s="99"/>
      <c r="D698" s="106" t="s">
        <v>41</v>
      </c>
      <c r="E698" s="107"/>
      <c r="F698" s="127">
        <f>SUM(F695:F697)</f>
        <v>746.59333333333336</v>
      </c>
    </row>
    <row r="699" spans="1:6" x14ac:dyDescent="0.2">
      <c r="A699" s="105"/>
      <c r="B699" s="102"/>
      <c r="C699" s="99"/>
      <c r="D699" s="109"/>
      <c r="E699" s="110"/>
      <c r="F699" s="111"/>
    </row>
    <row r="700" spans="1:6" x14ac:dyDescent="0.2">
      <c r="A700" s="604" t="s">
        <v>42</v>
      </c>
      <c r="B700" s="605"/>
      <c r="C700" s="605"/>
      <c r="D700" s="605"/>
      <c r="E700" s="605"/>
      <c r="F700" s="606"/>
    </row>
    <row r="701" spans="1:6" x14ac:dyDescent="0.2">
      <c r="A701" s="90" t="s">
        <v>15</v>
      </c>
      <c r="B701" s="90" t="s">
        <v>31</v>
      </c>
      <c r="C701" s="90" t="s">
        <v>32</v>
      </c>
      <c r="D701" s="90" t="s">
        <v>33</v>
      </c>
      <c r="E701" s="90" t="s">
        <v>34</v>
      </c>
      <c r="F701" s="90" t="s">
        <v>35</v>
      </c>
    </row>
    <row r="702" spans="1:6" x14ac:dyDescent="0.2">
      <c r="A702" s="112"/>
      <c r="B702" s="128"/>
      <c r="C702" s="114"/>
      <c r="D702" s="115"/>
      <c r="E702" s="116"/>
      <c r="F702" s="117"/>
    </row>
    <row r="703" spans="1:6" x14ac:dyDescent="0.2">
      <c r="A703" s="118"/>
      <c r="B703" s="113"/>
      <c r="C703" s="114"/>
      <c r="D703" s="129"/>
      <c r="E703" s="120"/>
      <c r="F703" s="126"/>
    </row>
    <row r="704" spans="1:6" x14ac:dyDescent="0.2">
      <c r="A704" s="121"/>
      <c r="B704" s="122"/>
      <c r="C704" s="123"/>
      <c r="D704" s="124"/>
      <c r="E704" s="125"/>
      <c r="F704" s="130"/>
    </row>
    <row r="705" spans="1:6" x14ac:dyDescent="0.2">
      <c r="A705" s="105"/>
      <c r="B705" s="102"/>
      <c r="C705" s="99"/>
      <c r="D705" s="106" t="s">
        <v>43</v>
      </c>
      <c r="E705" s="107"/>
      <c r="F705" s="127">
        <f>ROUND(SUM(F702:F702),2)</f>
        <v>0</v>
      </c>
    </row>
    <row r="706" spans="1:6" x14ac:dyDescent="0.2">
      <c r="A706" s="105"/>
      <c r="B706" s="102"/>
      <c r="C706" s="99"/>
      <c r="D706" s="109"/>
      <c r="E706" s="110"/>
      <c r="F706" s="111"/>
    </row>
    <row r="707" spans="1:6" x14ac:dyDescent="0.2">
      <c r="A707" s="607" t="s">
        <v>44</v>
      </c>
      <c r="B707" s="608"/>
      <c r="C707" s="608"/>
      <c r="D707" s="608"/>
      <c r="E707" s="609"/>
      <c r="F707" s="131">
        <f>ROUND(F691+F698+F705,2)</f>
        <v>948.49</v>
      </c>
    </row>
    <row r="708" spans="1:6" ht="15.75" x14ac:dyDescent="0.2">
      <c r="A708" s="370" t="s">
        <v>15</v>
      </c>
      <c r="B708" s="610" t="s">
        <v>29</v>
      </c>
      <c r="C708" s="610"/>
      <c r="D708" s="610"/>
      <c r="E708" s="610"/>
      <c r="F708" s="371" t="s">
        <v>6934</v>
      </c>
    </row>
    <row r="709" spans="1:6" ht="15" x14ac:dyDescent="0.2">
      <c r="A709" s="89" t="s">
        <v>7003</v>
      </c>
      <c r="B709" s="613" t="str">
        <f>VLOOKUP(A709,PO!$C$10:$K$782,2,FALSE)</f>
        <v>Quadro de distribuição de energia de embutir, em chapa metálica, para 42 disjuntores termomagnéticos monopolares, com barramento trifásico e neutro, 150A - Fornecimento e instalação</v>
      </c>
      <c r="C709" s="613"/>
      <c r="D709" s="613"/>
      <c r="E709" s="613"/>
      <c r="F709" s="133" t="str">
        <f>VLOOKUP(A709,PO!$C$10:$K$782,3,FALSE)</f>
        <v>und</v>
      </c>
    </row>
    <row r="710" spans="1:6" x14ac:dyDescent="0.2">
      <c r="A710" s="612" t="s">
        <v>30</v>
      </c>
      <c r="B710" s="612"/>
      <c r="C710" s="612"/>
      <c r="D710" s="612"/>
      <c r="E710" s="612"/>
      <c r="F710" s="612"/>
    </row>
    <row r="711" spans="1:6" x14ac:dyDescent="0.2">
      <c r="A711" s="90" t="s">
        <v>15</v>
      </c>
      <c r="B711" s="90" t="s">
        <v>31</v>
      </c>
      <c r="C711" s="90" t="s">
        <v>32</v>
      </c>
      <c r="D711" s="90" t="s">
        <v>33</v>
      </c>
      <c r="E711" s="90" t="s">
        <v>34</v>
      </c>
      <c r="F711" s="90" t="s">
        <v>35</v>
      </c>
    </row>
    <row r="712" spans="1:6" x14ac:dyDescent="0.2">
      <c r="A712" s="91">
        <v>88247</v>
      </c>
      <c r="B712" s="92" t="s">
        <v>7004</v>
      </c>
      <c r="C712" s="93" t="s">
        <v>6579</v>
      </c>
      <c r="D712" s="178">
        <v>6</v>
      </c>
      <c r="E712" s="248">
        <f>VLOOKUP(A712,Serviço!A1005:D7409,4,FALSE)</f>
        <v>14.72</v>
      </c>
      <c r="F712" s="249">
        <f>ROUND(D712*E712,2)</f>
        <v>88.32</v>
      </c>
    </row>
    <row r="713" spans="1:6" x14ac:dyDescent="0.2">
      <c r="A713" s="91">
        <v>88264</v>
      </c>
      <c r="B713" s="92" t="s">
        <v>7005</v>
      </c>
      <c r="C713" s="93" t="s">
        <v>6579</v>
      </c>
      <c r="D713" s="178">
        <v>6</v>
      </c>
      <c r="E713" s="248">
        <f>VLOOKUP(A713,Serviço!A1006:D7410,4,FALSE)</f>
        <v>18.93</v>
      </c>
      <c r="F713" s="249">
        <f>ROUND(D713*E713,2)</f>
        <v>113.58</v>
      </c>
    </row>
    <row r="714" spans="1:6" x14ac:dyDescent="0.2">
      <c r="A714" s="91"/>
      <c r="B714" s="92"/>
      <c r="C714" s="93"/>
      <c r="D714" s="178"/>
      <c r="E714" s="248"/>
      <c r="F714" s="249"/>
    </row>
    <row r="715" spans="1:6" x14ac:dyDescent="0.2">
      <c r="A715" s="97"/>
      <c r="B715" s="86"/>
      <c r="C715" s="98"/>
      <c r="D715" s="99" t="s">
        <v>36</v>
      </c>
      <c r="E715" s="100"/>
      <c r="F715" s="101">
        <f>F712+F713+F714</f>
        <v>201.89999999999998</v>
      </c>
    </row>
    <row r="716" spans="1:6" x14ac:dyDescent="0.2">
      <c r="A716" s="97"/>
      <c r="B716" s="86"/>
      <c r="C716" s="98"/>
      <c r="D716" s="102" t="s">
        <v>37</v>
      </c>
      <c r="E716" s="103"/>
      <c r="F716" s="104">
        <f>F715*E716</f>
        <v>0</v>
      </c>
    </row>
    <row r="717" spans="1:6" x14ac:dyDescent="0.2">
      <c r="A717" s="97"/>
      <c r="B717" s="86"/>
      <c r="C717" s="98"/>
      <c r="D717" s="99" t="s">
        <v>38</v>
      </c>
      <c r="E717" s="100"/>
      <c r="F717" s="104">
        <f>SUM(F715:F716)</f>
        <v>201.89999999999998</v>
      </c>
    </row>
    <row r="718" spans="1:6" x14ac:dyDescent="0.2">
      <c r="A718" s="105"/>
      <c r="B718" s="102"/>
      <c r="C718" s="99"/>
      <c r="D718" s="106" t="s">
        <v>39</v>
      </c>
      <c r="E718" s="107"/>
      <c r="F718" s="108">
        <f>F717</f>
        <v>201.89999999999998</v>
      </c>
    </row>
    <row r="719" spans="1:6" x14ac:dyDescent="0.2">
      <c r="A719" s="105"/>
      <c r="B719" s="102"/>
      <c r="C719" s="99"/>
      <c r="D719" s="109"/>
      <c r="E719" s="110"/>
      <c r="F719" s="111"/>
    </row>
    <row r="720" spans="1:6" x14ac:dyDescent="0.2">
      <c r="A720" s="604" t="s">
        <v>40</v>
      </c>
      <c r="B720" s="605"/>
      <c r="C720" s="605"/>
      <c r="D720" s="605"/>
      <c r="E720" s="605"/>
      <c r="F720" s="606"/>
    </row>
    <row r="721" spans="1:6" x14ac:dyDescent="0.2">
      <c r="A721" s="90" t="s">
        <v>15</v>
      </c>
      <c r="B721" s="90" t="s">
        <v>31</v>
      </c>
      <c r="C721" s="90" t="s">
        <v>32</v>
      </c>
      <c r="D721" s="90" t="s">
        <v>33</v>
      </c>
      <c r="E721" s="90" t="s">
        <v>34</v>
      </c>
      <c r="F721" s="90" t="s">
        <v>35</v>
      </c>
    </row>
    <row r="722" spans="1:6" s="404" customFormat="1" ht="33.75" x14ac:dyDescent="0.25">
      <c r="A722" s="91" t="s">
        <v>6809</v>
      </c>
      <c r="B722" s="139" t="str">
        <f>VLOOKUP(A722,Cotações!$A$14:$G$55,2,FALSE)</f>
        <v>Quadro de distribuição de energia de embutir, em chapa metálica, para 44 disjuntores termomagnéticos monopolares, com barramento trifásico e neutro, 150A</v>
      </c>
      <c r="C722" s="140" t="s">
        <v>6574</v>
      </c>
      <c r="D722" s="253">
        <v>1</v>
      </c>
      <c r="E722" s="248">
        <f>(VLOOKUP(A722,Cotações!$A$7:$K$6366,11,FALSE))</f>
        <v>591.69999999999993</v>
      </c>
      <c r="F722" s="298">
        <f>D722*E722</f>
        <v>591.69999999999993</v>
      </c>
    </row>
    <row r="723" spans="1:6" x14ac:dyDescent="0.2">
      <c r="A723" s="91"/>
      <c r="B723" s="92"/>
      <c r="C723" s="93"/>
      <c r="D723" s="178"/>
      <c r="E723" s="248"/>
      <c r="F723" s="249">
        <f>D723*E723</f>
        <v>0</v>
      </c>
    </row>
    <row r="724" spans="1:6" x14ac:dyDescent="0.2">
      <c r="A724" s="91"/>
      <c r="B724" s="92"/>
      <c r="C724" s="93"/>
      <c r="D724" s="178"/>
      <c r="E724" s="248"/>
      <c r="F724" s="249"/>
    </row>
    <row r="725" spans="1:6" x14ac:dyDescent="0.2">
      <c r="A725" s="105"/>
      <c r="B725" s="102"/>
      <c r="C725" s="99"/>
      <c r="D725" s="106" t="s">
        <v>41</v>
      </c>
      <c r="E725" s="107"/>
      <c r="F725" s="127">
        <f>SUM(F722:F724)</f>
        <v>591.69999999999993</v>
      </c>
    </row>
    <row r="726" spans="1:6" x14ac:dyDescent="0.2">
      <c r="A726" s="105"/>
      <c r="B726" s="102"/>
      <c r="C726" s="99"/>
      <c r="D726" s="109"/>
      <c r="E726" s="110"/>
      <c r="F726" s="111"/>
    </row>
    <row r="727" spans="1:6" x14ac:dyDescent="0.2">
      <c r="A727" s="604" t="s">
        <v>42</v>
      </c>
      <c r="B727" s="605"/>
      <c r="C727" s="605"/>
      <c r="D727" s="605"/>
      <c r="E727" s="605"/>
      <c r="F727" s="606"/>
    </row>
    <row r="728" spans="1:6" x14ac:dyDescent="0.2">
      <c r="A728" s="90" t="s">
        <v>15</v>
      </c>
      <c r="B728" s="90" t="s">
        <v>31</v>
      </c>
      <c r="C728" s="90" t="s">
        <v>32</v>
      </c>
      <c r="D728" s="90" t="s">
        <v>33</v>
      </c>
      <c r="E728" s="90" t="s">
        <v>34</v>
      </c>
      <c r="F728" s="90" t="s">
        <v>35</v>
      </c>
    </row>
    <row r="729" spans="1:6" x14ac:dyDescent="0.2">
      <c r="A729" s="112"/>
      <c r="B729" s="128"/>
      <c r="C729" s="114"/>
      <c r="D729" s="115"/>
      <c r="E729" s="116"/>
      <c r="F729" s="117"/>
    </row>
    <row r="730" spans="1:6" x14ac:dyDescent="0.2">
      <c r="A730" s="118"/>
      <c r="B730" s="113"/>
      <c r="C730" s="114"/>
      <c r="D730" s="129"/>
      <c r="E730" s="120"/>
      <c r="F730" s="126"/>
    </row>
    <row r="731" spans="1:6" x14ac:dyDescent="0.2">
      <c r="A731" s="121"/>
      <c r="B731" s="122"/>
      <c r="C731" s="123"/>
      <c r="D731" s="124"/>
      <c r="E731" s="125"/>
      <c r="F731" s="130"/>
    </row>
    <row r="732" spans="1:6" x14ac:dyDescent="0.2">
      <c r="A732" s="105"/>
      <c r="B732" s="102"/>
      <c r="C732" s="99"/>
      <c r="D732" s="106" t="s">
        <v>43</v>
      </c>
      <c r="E732" s="107"/>
      <c r="F732" s="127">
        <f>ROUND(SUM(F729:F729),2)</f>
        <v>0</v>
      </c>
    </row>
    <row r="733" spans="1:6" x14ac:dyDescent="0.2">
      <c r="A733" s="105"/>
      <c r="B733" s="102"/>
      <c r="C733" s="99"/>
      <c r="D733" s="109"/>
      <c r="E733" s="110"/>
      <c r="F733" s="111"/>
    </row>
    <row r="734" spans="1:6" x14ac:dyDescent="0.2">
      <c r="A734" s="607" t="s">
        <v>44</v>
      </c>
      <c r="B734" s="608"/>
      <c r="C734" s="608"/>
      <c r="D734" s="608"/>
      <c r="E734" s="609"/>
      <c r="F734" s="131">
        <f>ROUND(F718+F725+F732,2)</f>
        <v>793.6</v>
      </c>
    </row>
    <row r="735" spans="1:6" ht="15.75" x14ac:dyDescent="0.2">
      <c r="A735" s="370" t="s">
        <v>15</v>
      </c>
      <c r="B735" s="610" t="s">
        <v>29</v>
      </c>
      <c r="C735" s="610"/>
      <c r="D735" s="610"/>
      <c r="E735" s="610"/>
      <c r="F735" s="371" t="s">
        <v>6934</v>
      </c>
    </row>
    <row r="736" spans="1:6" ht="15" x14ac:dyDescent="0.2">
      <c r="A736" s="89" t="s">
        <v>7012</v>
      </c>
      <c r="B736" s="613" t="str">
        <f>VLOOKUP(A736,PO!$C$10:$K$782,2,FALSE)</f>
        <v>Disjuntor DIN tripolar termomagnético de 63A - fornecimento e instalação</v>
      </c>
      <c r="C736" s="613"/>
      <c r="D736" s="613"/>
      <c r="E736" s="613"/>
      <c r="F736" s="133" t="str">
        <f>VLOOKUP(A736,PO!$C$10:$K$782,3,FALSE)</f>
        <v>unid.</v>
      </c>
    </row>
    <row r="737" spans="1:6" x14ac:dyDescent="0.2">
      <c r="A737" s="612" t="s">
        <v>30</v>
      </c>
      <c r="B737" s="612"/>
      <c r="C737" s="612"/>
      <c r="D737" s="612"/>
      <c r="E737" s="612"/>
      <c r="F737" s="612"/>
    </row>
    <row r="738" spans="1:6" x14ac:dyDescent="0.2">
      <c r="A738" s="90" t="s">
        <v>15</v>
      </c>
      <c r="B738" s="90" t="s">
        <v>31</v>
      </c>
      <c r="C738" s="90" t="s">
        <v>32</v>
      </c>
      <c r="D738" s="90" t="s">
        <v>33</v>
      </c>
      <c r="E738" s="90" t="s">
        <v>34</v>
      </c>
      <c r="F738" s="90" t="s">
        <v>35</v>
      </c>
    </row>
    <row r="739" spans="1:6" x14ac:dyDescent="0.2">
      <c r="A739" s="91">
        <v>88247</v>
      </c>
      <c r="B739" s="92" t="s">
        <v>7004</v>
      </c>
      <c r="C739" s="93" t="s">
        <v>6579</v>
      </c>
      <c r="D739" s="178">
        <v>0.4</v>
      </c>
      <c r="E739" s="248">
        <f>VLOOKUP(A739,Serviço!A1086:D7490,4,FALSE)</f>
        <v>14.72</v>
      </c>
      <c r="F739" s="249">
        <f>ROUND(D739*E739,2)</f>
        <v>5.89</v>
      </c>
    </row>
    <row r="740" spans="1:6" x14ac:dyDescent="0.2">
      <c r="A740" s="91">
        <v>88264</v>
      </c>
      <c r="B740" s="92" t="s">
        <v>7005</v>
      </c>
      <c r="C740" s="93" t="s">
        <v>6579</v>
      </c>
      <c r="D740" s="178">
        <v>0.4</v>
      </c>
      <c r="E740" s="248">
        <f>VLOOKUP(A740,Serviço!A1087:D7491,4,FALSE)</f>
        <v>18.93</v>
      </c>
      <c r="F740" s="249">
        <f>ROUND(D740*E740,2)</f>
        <v>7.57</v>
      </c>
    </row>
    <row r="741" spans="1:6" x14ac:dyDescent="0.2">
      <c r="A741" s="91"/>
      <c r="B741" s="92"/>
      <c r="C741" s="93"/>
      <c r="D741" s="178"/>
      <c r="E741" s="248"/>
      <c r="F741" s="249"/>
    </row>
    <row r="742" spans="1:6" x14ac:dyDescent="0.2">
      <c r="A742" s="97"/>
      <c r="B742" s="86"/>
      <c r="C742" s="98"/>
      <c r="D742" s="99" t="s">
        <v>36</v>
      </c>
      <c r="E742" s="100"/>
      <c r="F742" s="101">
        <f>F739+F740+F741</f>
        <v>13.46</v>
      </c>
    </row>
    <row r="743" spans="1:6" x14ac:dyDescent="0.2">
      <c r="A743" s="97"/>
      <c r="B743" s="86"/>
      <c r="C743" s="98"/>
      <c r="D743" s="102" t="s">
        <v>37</v>
      </c>
      <c r="E743" s="103"/>
      <c r="F743" s="104">
        <f>F742*E743</f>
        <v>0</v>
      </c>
    </row>
    <row r="744" spans="1:6" x14ac:dyDescent="0.2">
      <c r="A744" s="97"/>
      <c r="B744" s="86"/>
      <c r="C744" s="98"/>
      <c r="D744" s="99" t="s">
        <v>38</v>
      </c>
      <c r="E744" s="100"/>
      <c r="F744" s="104">
        <f>SUM(F742:F743)</f>
        <v>13.46</v>
      </c>
    </row>
    <row r="745" spans="1:6" x14ac:dyDescent="0.2">
      <c r="A745" s="105"/>
      <c r="B745" s="102"/>
      <c r="C745" s="99"/>
      <c r="D745" s="106" t="s">
        <v>39</v>
      </c>
      <c r="E745" s="107"/>
      <c r="F745" s="108">
        <f>F744</f>
        <v>13.46</v>
      </c>
    </row>
    <row r="746" spans="1:6" x14ac:dyDescent="0.2">
      <c r="A746" s="105"/>
      <c r="B746" s="102"/>
      <c r="C746" s="99"/>
      <c r="D746" s="109"/>
      <c r="E746" s="110"/>
      <c r="F746" s="111"/>
    </row>
    <row r="747" spans="1:6" x14ac:dyDescent="0.2">
      <c r="A747" s="604" t="s">
        <v>40</v>
      </c>
      <c r="B747" s="605"/>
      <c r="C747" s="605"/>
      <c r="D747" s="605"/>
      <c r="E747" s="605"/>
      <c r="F747" s="606"/>
    </row>
    <row r="748" spans="1:6" x14ac:dyDescent="0.2">
      <c r="A748" s="90" t="s">
        <v>15</v>
      </c>
      <c r="B748" s="90" t="s">
        <v>31</v>
      </c>
      <c r="C748" s="90" t="s">
        <v>32</v>
      </c>
      <c r="D748" s="90" t="s">
        <v>33</v>
      </c>
      <c r="E748" s="90" t="s">
        <v>34</v>
      </c>
      <c r="F748" s="90" t="s">
        <v>35</v>
      </c>
    </row>
    <row r="749" spans="1:6" x14ac:dyDescent="0.2">
      <c r="A749" s="91" t="s">
        <v>6612</v>
      </c>
      <c r="B749" s="372" t="str">
        <f>VLOOKUP(A749,Cotações!$A$14:$G$55,2,FALSE)</f>
        <v>Disjuntor DIN tripolar termomagnético de 63A</v>
      </c>
      <c r="C749" s="93" t="s">
        <v>6574</v>
      </c>
      <c r="D749" s="178">
        <v>1</v>
      </c>
      <c r="E749" s="248">
        <f>(VLOOKUP(A749,Cotações!$A$7:$K$6366,11,FALSE))</f>
        <v>31.583333333333332</v>
      </c>
      <c r="F749" s="249">
        <f>D749*E749</f>
        <v>31.583333333333332</v>
      </c>
    </row>
    <row r="750" spans="1:6" x14ac:dyDescent="0.2">
      <c r="A750" s="91"/>
      <c r="B750" s="92"/>
      <c r="C750" s="93"/>
      <c r="D750" s="178"/>
      <c r="E750" s="248"/>
      <c r="F750" s="249">
        <f>D750*E750</f>
        <v>0</v>
      </c>
    </row>
    <row r="751" spans="1:6" x14ac:dyDescent="0.2">
      <c r="A751" s="91"/>
      <c r="B751" s="92"/>
      <c r="C751" s="93"/>
      <c r="D751" s="178"/>
      <c r="E751" s="248"/>
      <c r="F751" s="249"/>
    </row>
    <row r="752" spans="1:6" x14ac:dyDescent="0.2">
      <c r="A752" s="105"/>
      <c r="B752" s="102"/>
      <c r="C752" s="99"/>
      <c r="D752" s="106" t="s">
        <v>41</v>
      </c>
      <c r="E752" s="107"/>
      <c r="F752" s="127">
        <f>SUM(F749:F751)</f>
        <v>31.583333333333332</v>
      </c>
    </row>
    <row r="753" spans="1:6" x14ac:dyDescent="0.2">
      <c r="A753" s="105"/>
      <c r="B753" s="102"/>
      <c r="C753" s="99"/>
      <c r="D753" s="109"/>
      <c r="E753" s="110"/>
      <c r="F753" s="111"/>
    </row>
    <row r="754" spans="1:6" x14ac:dyDescent="0.2">
      <c r="A754" s="604" t="s">
        <v>42</v>
      </c>
      <c r="B754" s="605"/>
      <c r="C754" s="605"/>
      <c r="D754" s="605"/>
      <c r="E754" s="605"/>
      <c r="F754" s="606"/>
    </row>
    <row r="755" spans="1:6" x14ac:dyDescent="0.2">
      <c r="A755" s="90" t="s">
        <v>15</v>
      </c>
      <c r="B755" s="90" t="s">
        <v>31</v>
      </c>
      <c r="C755" s="90" t="s">
        <v>32</v>
      </c>
      <c r="D755" s="90" t="s">
        <v>33</v>
      </c>
      <c r="E755" s="90" t="s">
        <v>34</v>
      </c>
      <c r="F755" s="90" t="s">
        <v>35</v>
      </c>
    </row>
    <row r="756" spans="1:6" x14ac:dyDescent="0.2">
      <c r="A756" s="112"/>
      <c r="B756" s="128"/>
      <c r="C756" s="114"/>
      <c r="D756" s="115"/>
      <c r="E756" s="116"/>
      <c r="F756" s="117"/>
    </row>
    <row r="757" spans="1:6" x14ac:dyDescent="0.2">
      <c r="A757" s="118"/>
      <c r="B757" s="113"/>
      <c r="C757" s="114"/>
      <c r="D757" s="129"/>
      <c r="E757" s="120"/>
      <c r="F757" s="126"/>
    </row>
    <row r="758" spans="1:6" x14ac:dyDescent="0.2">
      <c r="A758" s="121"/>
      <c r="B758" s="122"/>
      <c r="C758" s="123"/>
      <c r="D758" s="124"/>
      <c r="E758" s="125"/>
      <c r="F758" s="130"/>
    </row>
    <row r="759" spans="1:6" x14ac:dyDescent="0.2">
      <c r="A759" s="105"/>
      <c r="B759" s="102"/>
      <c r="C759" s="99"/>
      <c r="D759" s="106" t="s">
        <v>43</v>
      </c>
      <c r="E759" s="107"/>
      <c r="F759" s="127">
        <f>ROUND(SUM(F756:F756),2)</f>
        <v>0</v>
      </c>
    </row>
    <row r="760" spans="1:6" x14ac:dyDescent="0.2">
      <c r="A760" s="105"/>
      <c r="B760" s="102"/>
      <c r="C760" s="99"/>
      <c r="D760" s="109"/>
      <c r="E760" s="110"/>
      <c r="F760" s="111"/>
    </row>
    <row r="761" spans="1:6" x14ac:dyDescent="0.2">
      <c r="A761" s="607" t="s">
        <v>44</v>
      </c>
      <c r="B761" s="608"/>
      <c r="C761" s="608"/>
      <c r="D761" s="608"/>
      <c r="E761" s="609"/>
      <c r="F761" s="131">
        <f>ROUND(F745+F752+F759,2)</f>
        <v>45.04</v>
      </c>
    </row>
    <row r="762" spans="1:6" ht="15.75" x14ac:dyDescent="0.2">
      <c r="A762" s="370" t="s">
        <v>15</v>
      </c>
      <c r="B762" s="610" t="s">
        <v>29</v>
      </c>
      <c r="C762" s="610"/>
      <c r="D762" s="610"/>
      <c r="E762" s="610"/>
      <c r="F762" s="371" t="s">
        <v>6934</v>
      </c>
    </row>
    <row r="763" spans="1:6" ht="15" x14ac:dyDescent="0.2">
      <c r="A763" s="89" t="s">
        <v>7013</v>
      </c>
      <c r="B763" s="613" t="str">
        <f>VLOOKUP(A763,PO!$C$10:$K$782,2,FALSE)</f>
        <v>Disjuntor DIN tripolar termomagnético de 70A - fornecimento e instalação</v>
      </c>
      <c r="C763" s="613"/>
      <c r="D763" s="613"/>
      <c r="E763" s="613"/>
      <c r="F763" s="133" t="str">
        <f>VLOOKUP(A763,PO!$C$10:$K$782,3,FALSE)</f>
        <v>unid.</v>
      </c>
    </row>
    <row r="764" spans="1:6" x14ac:dyDescent="0.2">
      <c r="A764" s="612" t="s">
        <v>30</v>
      </c>
      <c r="B764" s="612"/>
      <c r="C764" s="612"/>
      <c r="D764" s="612"/>
      <c r="E764" s="612"/>
      <c r="F764" s="612"/>
    </row>
    <row r="765" spans="1:6" x14ac:dyDescent="0.2">
      <c r="A765" s="90" t="s">
        <v>15</v>
      </c>
      <c r="B765" s="90" t="s">
        <v>31</v>
      </c>
      <c r="C765" s="90" t="s">
        <v>32</v>
      </c>
      <c r="D765" s="90" t="s">
        <v>33</v>
      </c>
      <c r="E765" s="90" t="s">
        <v>34</v>
      </c>
      <c r="F765" s="90" t="s">
        <v>35</v>
      </c>
    </row>
    <row r="766" spans="1:6" x14ac:dyDescent="0.2">
      <c r="A766" s="91">
        <v>88247</v>
      </c>
      <c r="B766" s="92" t="s">
        <v>7004</v>
      </c>
      <c r="C766" s="93" t="s">
        <v>6579</v>
      </c>
      <c r="D766" s="178">
        <v>0.4</v>
      </c>
      <c r="E766" s="248">
        <f>VLOOKUP(A766,Serviço!A1113:D7517,4,FALSE)</f>
        <v>14.72</v>
      </c>
      <c r="F766" s="249">
        <f>ROUND(D766*E766,2)</f>
        <v>5.89</v>
      </c>
    </row>
    <row r="767" spans="1:6" x14ac:dyDescent="0.2">
      <c r="A767" s="91">
        <v>88264</v>
      </c>
      <c r="B767" s="92" t="s">
        <v>7005</v>
      </c>
      <c r="C767" s="93" t="s">
        <v>6579</v>
      </c>
      <c r="D767" s="178">
        <v>0.4</v>
      </c>
      <c r="E767" s="248">
        <f>VLOOKUP(A767,Serviço!A1114:D7518,4,FALSE)</f>
        <v>18.93</v>
      </c>
      <c r="F767" s="249">
        <f>ROUND(D767*E767,2)</f>
        <v>7.57</v>
      </c>
    </row>
    <row r="768" spans="1:6" x14ac:dyDescent="0.2">
      <c r="A768" s="91"/>
      <c r="B768" s="92"/>
      <c r="C768" s="93"/>
      <c r="D768" s="178"/>
      <c r="E768" s="248"/>
      <c r="F768" s="249"/>
    </row>
    <row r="769" spans="1:6" x14ac:dyDescent="0.2">
      <c r="A769" s="97"/>
      <c r="B769" s="86"/>
      <c r="C769" s="98"/>
      <c r="D769" s="99" t="s">
        <v>36</v>
      </c>
      <c r="E769" s="100"/>
      <c r="F769" s="101">
        <f>F766+F767+F768</f>
        <v>13.46</v>
      </c>
    </row>
    <row r="770" spans="1:6" x14ac:dyDescent="0.2">
      <c r="A770" s="97"/>
      <c r="B770" s="86"/>
      <c r="C770" s="98"/>
      <c r="D770" s="102" t="s">
        <v>37</v>
      </c>
      <c r="E770" s="103"/>
      <c r="F770" s="104">
        <f>F769*E770</f>
        <v>0</v>
      </c>
    </row>
    <row r="771" spans="1:6" x14ac:dyDescent="0.2">
      <c r="A771" s="97"/>
      <c r="B771" s="86"/>
      <c r="C771" s="98"/>
      <c r="D771" s="99" t="s">
        <v>38</v>
      </c>
      <c r="E771" s="100"/>
      <c r="F771" s="104">
        <f>SUM(F769:F770)</f>
        <v>13.46</v>
      </c>
    </row>
    <row r="772" spans="1:6" x14ac:dyDescent="0.2">
      <c r="A772" s="105"/>
      <c r="B772" s="102"/>
      <c r="C772" s="99"/>
      <c r="D772" s="106" t="s">
        <v>39</v>
      </c>
      <c r="E772" s="107"/>
      <c r="F772" s="108">
        <f>F771</f>
        <v>13.46</v>
      </c>
    </row>
    <row r="773" spans="1:6" x14ac:dyDescent="0.2">
      <c r="A773" s="105"/>
      <c r="B773" s="102"/>
      <c r="C773" s="99"/>
      <c r="D773" s="109"/>
      <c r="E773" s="110"/>
      <c r="F773" s="111"/>
    </row>
    <row r="774" spans="1:6" x14ac:dyDescent="0.2">
      <c r="A774" s="604" t="s">
        <v>40</v>
      </c>
      <c r="B774" s="605"/>
      <c r="C774" s="605"/>
      <c r="D774" s="605"/>
      <c r="E774" s="605"/>
      <c r="F774" s="606"/>
    </row>
    <row r="775" spans="1:6" x14ac:dyDescent="0.2">
      <c r="A775" s="90" t="s">
        <v>15</v>
      </c>
      <c r="B775" s="90" t="s">
        <v>31</v>
      </c>
      <c r="C775" s="90" t="s">
        <v>32</v>
      </c>
      <c r="D775" s="90" t="s">
        <v>33</v>
      </c>
      <c r="E775" s="90" t="s">
        <v>34</v>
      </c>
      <c r="F775" s="90" t="s">
        <v>35</v>
      </c>
    </row>
    <row r="776" spans="1:6" x14ac:dyDescent="0.2">
      <c r="A776" s="91" t="s">
        <v>6613</v>
      </c>
      <c r="B776" s="92" t="str">
        <f>VLOOKUP(A776,Cotações!$A$14:$G$55,2,FALSE)</f>
        <v>Disjuntor DIN tripolar termomagnético de 70A</v>
      </c>
      <c r="C776" s="93" t="s">
        <v>6574</v>
      </c>
      <c r="D776" s="178">
        <v>1</v>
      </c>
      <c r="E776" s="248">
        <f>(VLOOKUP(A776,Cotações!$A$7:$K$6366,11,FALSE))</f>
        <v>43.50333333333333</v>
      </c>
      <c r="F776" s="249">
        <f>D776*E776</f>
        <v>43.50333333333333</v>
      </c>
    </row>
    <row r="777" spans="1:6" x14ac:dyDescent="0.2">
      <c r="A777" s="91"/>
      <c r="B777" s="92"/>
      <c r="C777" s="93"/>
      <c r="D777" s="178"/>
      <c r="E777" s="248"/>
      <c r="F777" s="249">
        <f>D777*E777</f>
        <v>0</v>
      </c>
    </row>
    <row r="778" spans="1:6" x14ac:dyDescent="0.2">
      <c r="A778" s="91"/>
      <c r="B778" s="92"/>
      <c r="C778" s="93"/>
      <c r="D778" s="178"/>
      <c r="E778" s="248"/>
      <c r="F778" s="249"/>
    </row>
    <row r="779" spans="1:6" x14ac:dyDescent="0.2">
      <c r="A779" s="105"/>
      <c r="B779" s="102"/>
      <c r="C779" s="99"/>
      <c r="D779" s="106" t="s">
        <v>41</v>
      </c>
      <c r="E779" s="107"/>
      <c r="F779" s="127">
        <f>SUM(F776:F778)</f>
        <v>43.50333333333333</v>
      </c>
    </row>
    <row r="780" spans="1:6" x14ac:dyDescent="0.2">
      <c r="A780" s="105"/>
      <c r="B780" s="102"/>
      <c r="C780" s="99"/>
      <c r="D780" s="109"/>
      <c r="E780" s="110"/>
      <c r="F780" s="111"/>
    </row>
    <row r="781" spans="1:6" x14ac:dyDescent="0.2">
      <c r="A781" s="604" t="s">
        <v>42</v>
      </c>
      <c r="B781" s="605"/>
      <c r="C781" s="605"/>
      <c r="D781" s="605"/>
      <c r="E781" s="605"/>
      <c r="F781" s="606"/>
    </row>
    <row r="782" spans="1:6" x14ac:dyDescent="0.2">
      <c r="A782" s="90" t="s">
        <v>15</v>
      </c>
      <c r="B782" s="90" t="s">
        <v>31</v>
      </c>
      <c r="C782" s="90" t="s">
        <v>32</v>
      </c>
      <c r="D782" s="90" t="s">
        <v>33</v>
      </c>
      <c r="E782" s="90" t="s">
        <v>34</v>
      </c>
      <c r="F782" s="90" t="s">
        <v>35</v>
      </c>
    </row>
    <row r="783" spans="1:6" x14ac:dyDescent="0.2">
      <c r="A783" s="112"/>
      <c r="B783" s="128"/>
      <c r="C783" s="114"/>
      <c r="D783" s="115"/>
      <c r="E783" s="116"/>
      <c r="F783" s="117"/>
    </row>
    <row r="784" spans="1:6" x14ac:dyDescent="0.2">
      <c r="A784" s="118"/>
      <c r="B784" s="113"/>
      <c r="C784" s="114"/>
      <c r="D784" s="129"/>
      <c r="E784" s="120"/>
      <c r="F784" s="126"/>
    </row>
    <row r="785" spans="1:6" x14ac:dyDescent="0.2">
      <c r="A785" s="121"/>
      <c r="B785" s="122"/>
      <c r="C785" s="123"/>
      <c r="D785" s="124"/>
      <c r="E785" s="125"/>
      <c r="F785" s="130"/>
    </row>
    <row r="786" spans="1:6" x14ac:dyDescent="0.2">
      <c r="A786" s="105"/>
      <c r="B786" s="102"/>
      <c r="C786" s="99"/>
      <c r="D786" s="106" t="s">
        <v>43</v>
      </c>
      <c r="E786" s="107"/>
      <c r="F786" s="127">
        <f>ROUND(SUM(F783:F783),2)</f>
        <v>0</v>
      </c>
    </row>
    <row r="787" spans="1:6" x14ac:dyDescent="0.2">
      <c r="A787" s="105"/>
      <c r="B787" s="102"/>
      <c r="C787" s="99"/>
      <c r="D787" s="109"/>
      <c r="E787" s="110"/>
      <c r="F787" s="111"/>
    </row>
    <row r="788" spans="1:6" x14ac:dyDescent="0.2">
      <c r="A788" s="607" t="s">
        <v>44</v>
      </c>
      <c r="B788" s="608"/>
      <c r="C788" s="608"/>
      <c r="D788" s="608"/>
      <c r="E788" s="609"/>
      <c r="F788" s="131">
        <f>ROUND(F772+F779+F786,2)</f>
        <v>56.96</v>
      </c>
    </row>
    <row r="789" spans="1:6" ht="15.75" x14ac:dyDescent="0.2">
      <c r="A789" s="370" t="s">
        <v>15</v>
      </c>
      <c r="B789" s="610" t="s">
        <v>29</v>
      </c>
      <c r="C789" s="610"/>
      <c r="D789" s="610"/>
      <c r="E789" s="610"/>
      <c r="F789" s="371" t="s">
        <v>6934</v>
      </c>
    </row>
    <row r="790" spans="1:6" ht="15" x14ac:dyDescent="0.2">
      <c r="A790" s="89" t="s">
        <v>7022</v>
      </c>
      <c r="B790" s="613" t="str">
        <f>VLOOKUP(A790,PO!$C$10:$K$782,2,FALSE)</f>
        <v>Disjuntor DIN tripolar termomagnético de 80A - fornecimento e instalação</v>
      </c>
      <c r="C790" s="613"/>
      <c r="D790" s="613"/>
      <c r="E790" s="613"/>
      <c r="F790" s="133" t="str">
        <f>VLOOKUP(A790,PO!$C$10:$K$782,3,FALSE)</f>
        <v>unid.</v>
      </c>
    </row>
    <row r="791" spans="1:6" x14ac:dyDescent="0.2">
      <c r="A791" s="612" t="s">
        <v>30</v>
      </c>
      <c r="B791" s="612"/>
      <c r="C791" s="612"/>
      <c r="D791" s="612"/>
      <c r="E791" s="612"/>
      <c r="F791" s="612"/>
    </row>
    <row r="792" spans="1:6" x14ac:dyDescent="0.2">
      <c r="A792" s="90" t="s">
        <v>15</v>
      </c>
      <c r="B792" s="90" t="s">
        <v>31</v>
      </c>
      <c r="C792" s="90" t="s">
        <v>32</v>
      </c>
      <c r="D792" s="90" t="s">
        <v>33</v>
      </c>
      <c r="E792" s="90" t="s">
        <v>34</v>
      </c>
      <c r="F792" s="90" t="s">
        <v>35</v>
      </c>
    </row>
    <row r="793" spans="1:6" x14ac:dyDescent="0.2">
      <c r="A793" s="91">
        <v>88247</v>
      </c>
      <c r="B793" s="92" t="s">
        <v>7004</v>
      </c>
      <c r="C793" s="93" t="s">
        <v>6579</v>
      </c>
      <c r="D793" s="178">
        <v>0.4</v>
      </c>
      <c r="E793" s="248">
        <f>VLOOKUP(A793,Serviço!A1140:D7544,4,FALSE)</f>
        <v>14.72</v>
      </c>
      <c r="F793" s="249">
        <f>ROUND(D793*E793,2)</f>
        <v>5.89</v>
      </c>
    </row>
    <row r="794" spans="1:6" x14ac:dyDescent="0.2">
      <c r="A794" s="91">
        <v>88264</v>
      </c>
      <c r="B794" s="92" t="s">
        <v>7005</v>
      </c>
      <c r="C794" s="93" t="s">
        <v>6579</v>
      </c>
      <c r="D794" s="178">
        <v>0.4</v>
      </c>
      <c r="E794" s="248">
        <f>VLOOKUP(A794,Serviço!A1141:D7545,4,FALSE)</f>
        <v>18.93</v>
      </c>
      <c r="F794" s="249">
        <f>ROUND(D794*E794,2)</f>
        <v>7.57</v>
      </c>
    </row>
    <row r="795" spans="1:6" x14ac:dyDescent="0.2">
      <c r="A795" s="91"/>
      <c r="B795" s="92"/>
      <c r="C795" s="93"/>
      <c r="D795" s="178"/>
      <c r="E795" s="248"/>
      <c r="F795" s="249"/>
    </row>
    <row r="796" spans="1:6" x14ac:dyDescent="0.2">
      <c r="A796" s="97"/>
      <c r="B796" s="86"/>
      <c r="C796" s="98"/>
      <c r="D796" s="99" t="s">
        <v>36</v>
      </c>
      <c r="E796" s="100"/>
      <c r="F796" s="101">
        <f>F793+F794+F795</f>
        <v>13.46</v>
      </c>
    </row>
    <row r="797" spans="1:6" x14ac:dyDescent="0.2">
      <c r="A797" s="97"/>
      <c r="B797" s="86"/>
      <c r="C797" s="98"/>
      <c r="D797" s="102" t="s">
        <v>37</v>
      </c>
      <c r="E797" s="103"/>
      <c r="F797" s="104">
        <f>F796*E797</f>
        <v>0</v>
      </c>
    </row>
    <row r="798" spans="1:6" x14ac:dyDescent="0.2">
      <c r="A798" s="97"/>
      <c r="B798" s="86"/>
      <c r="C798" s="98"/>
      <c r="D798" s="99" t="s">
        <v>38</v>
      </c>
      <c r="E798" s="100"/>
      <c r="F798" s="104">
        <f>SUM(F796:F797)</f>
        <v>13.46</v>
      </c>
    </row>
    <row r="799" spans="1:6" x14ac:dyDescent="0.2">
      <c r="A799" s="105"/>
      <c r="B799" s="102"/>
      <c r="C799" s="99"/>
      <c r="D799" s="106" t="s">
        <v>39</v>
      </c>
      <c r="E799" s="107"/>
      <c r="F799" s="108">
        <f>F798</f>
        <v>13.46</v>
      </c>
    </row>
    <row r="800" spans="1:6" x14ac:dyDescent="0.2">
      <c r="A800" s="105"/>
      <c r="B800" s="102"/>
      <c r="C800" s="99"/>
      <c r="D800" s="109"/>
      <c r="E800" s="110"/>
      <c r="F800" s="111"/>
    </row>
    <row r="801" spans="1:6" x14ac:dyDescent="0.2">
      <c r="A801" s="604" t="s">
        <v>40</v>
      </c>
      <c r="B801" s="605"/>
      <c r="C801" s="605"/>
      <c r="D801" s="605"/>
      <c r="E801" s="605"/>
      <c r="F801" s="606"/>
    </row>
    <row r="802" spans="1:6" x14ac:dyDescent="0.2">
      <c r="A802" s="90" t="s">
        <v>15</v>
      </c>
      <c r="B802" s="90" t="s">
        <v>31</v>
      </c>
      <c r="C802" s="90" t="s">
        <v>32</v>
      </c>
      <c r="D802" s="90" t="s">
        <v>33</v>
      </c>
      <c r="E802" s="90" t="s">
        <v>34</v>
      </c>
      <c r="F802" s="90" t="s">
        <v>35</v>
      </c>
    </row>
    <row r="803" spans="1:6" x14ac:dyDescent="0.2">
      <c r="A803" s="91" t="s">
        <v>12927</v>
      </c>
      <c r="B803" s="92" t="str">
        <f>VLOOKUP(A803,Cotações!$A$14:$G$55,2,FALSE)</f>
        <v>Disjuntor DIN tripolar termomagnético de 80A</v>
      </c>
      <c r="C803" s="93" t="s">
        <v>6574</v>
      </c>
      <c r="D803" s="178">
        <v>1</v>
      </c>
      <c r="E803" s="248">
        <f>(VLOOKUP(A803,Cotações!$A$7:$K$6366,11,FALSE))</f>
        <v>105.26333333333334</v>
      </c>
      <c r="F803" s="249">
        <f>D803*E803</f>
        <v>105.26333333333334</v>
      </c>
    </row>
    <row r="804" spans="1:6" x14ac:dyDescent="0.2">
      <c r="A804" s="91"/>
      <c r="B804" s="92"/>
      <c r="C804" s="93"/>
      <c r="D804" s="178"/>
      <c r="E804" s="248"/>
      <c r="F804" s="249">
        <f>D804*E804</f>
        <v>0</v>
      </c>
    </row>
    <row r="805" spans="1:6" x14ac:dyDescent="0.2">
      <c r="A805" s="91"/>
      <c r="B805" s="92"/>
      <c r="C805" s="93"/>
      <c r="D805" s="178"/>
      <c r="E805" s="248"/>
      <c r="F805" s="249"/>
    </row>
    <row r="806" spans="1:6" x14ac:dyDescent="0.2">
      <c r="A806" s="105"/>
      <c r="B806" s="102"/>
      <c r="C806" s="99"/>
      <c r="D806" s="106" t="s">
        <v>41</v>
      </c>
      <c r="E806" s="107"/>
      <c r="F806" s="127">
        <f>SUM(F803:F805)</f>
        <v>105.26333333333334</v>
      </c>
    </row>
    <row r="807" spans="1:6" x14ac:dyDescent="0.2">
      <c r="A807" s="105"/>
      <c r="B807" s="102"/>
      <c r="C807" s="99"/>
      <c r="D807" s="109"/>
      <c r="E807" s="110"/>
      <c r="F807" s="111"/>
    </row>
    <row r="808" spans="1:6" x14ac:dyDescent="0.2">
      <c r="A808" s="604" t="s">
        <v>42</v>
      </c>
      <c r="B808" s="605"/>
      <c r="C808" s="605"/>
      <c r="D808" s="605"/>
      <c r="E808" s="605"/>
      <c r="F808" s="606"/>
    </row>
    <row r="809" spans="1:6" x14ac:dyDescent="0.2">
      <c r="A809" s="90" t="s">
        <v>15</v>
      </c>
      <c r="B809" s="90" t="s">
        <v>31</v>
      </c>
      <c r="C809" s="90" t="s">
        <v>32</v>
      </c>
      <c r="D809" s="90" t="s">
        <v>33</v>
      </c>
      <c r="E809" s="90" t="s">
        <v>34</v>
      </c>
      <c r="F809" s="90" t="s">
        <v>35</v>
      </c>
    </row>
    <row r="810" spans="1:6" x14ac:dyDescent="0.2">
      <c r="A810" s="112"/>
      <c r="B810" s="128"/>
      <c r="C810" s="114"/>
      <c r="D810" s="115"/>
      <c r="E810" s="116"/>
      <c r="F810" s="117"/>
    </row>
    <row r="811" spans="1:6" x14ac:dyDescent="0.2">
      <c r="A811" s="118"/>
      <c r="B811" s="113"/>
      <c r="C811" s="114"/>
      <c r="D811" s="129"/>
      <c r="E811" s="120"/>
      <c r="F811" s="126"/>
    </row>
    <row r="812" spans="1:6" x14ac:dyDescent="0.2">
      <c r="A812" s="121"/>
      <c r="B812" s="122"/>
      <c r="C812" s="123"/>
      <c r="D812" s="124"/>
      <c r="E812" s="125"/>
      <c r="F812" s="130"/>
    </row>
    <row r="813" spans="1:6" x14ac:dyDescent="0.2">
      <c r="A813" s="105"/>
      <c r="B813" s="102"/>
      <c r="C813" s="99"/>
      <c r="D813" s="106" t="s">
        <v>43</v>
      </c>
      <c r="E813" s="107"/>
      <c r="F813" s="127">
        <f>ROUND(SUM(F810:F810),2)</f>
        <v>0</v>
      </c>
    </row>
    <row r="814" spans="1:6" x14ac:dyDescent="0.2">
      <c r="A814" s="105"/>
      <c r="B814" s="102"/>
      <c r="C814" s="99"/>
      <c r="D814" s="109"/>
      <c r="E814" s="110"/>
      <c r="F814" s="111"/>
    </row>
    <row r="815" spans="1:6" x14ac:dyDescent="0.2">
      <c r="A815" s="607" t="s">
        <v>44</v>
      </c>
      <c r="B815" s="608"/>
      <c r="C815" s="608"/>
      <c r="D815" s="608"/>
      <c r="E815" s="609"/>
      <c r="F815" s="131">
        <f>ROUND(F799+F806+F813,2)</f>
        <v>118.72</v>
      </c>
    </row>
    <row r="816" spans="1:6" ht="15.75" x14ac:dyDescent="0.2">
      <c r="A816" s="370" t="s">
        <v>15</v>
      </c>
      <c r="B816" s="610" t="s">
        <v>29</v>
      </c>
      <c r="C816" s="610"/>
      <c r="D816" s="610"/>
      <c r="E816" s="610"/>
      <c r="F816" s="371" t="s">
        <v>6934</v>
      </c>
    </row>
    <row r="817" spans="1:6" ht="15" x14ac:dyDescent="0.2">
      <c r="A817" s="89" t="s">
        <v>7023</v>
      </c>
      <c r="B817" s="613" t="str">
        <f>VLOOKUP(A817,PO!$C$10:$K$782,2,FALSE)</f>
        <v>Disjuntor DIN tripolar termomagnético de 100A - fornecimento e instalação</v>
      </c>
      <c r="C817" s="613"/>
      <c r="D817" s="613"/>
      <c r="E817" s="613"/>
      <c r="F817" s="133" t="str">
        <f>VLOOKUP(A817,PO!$C$10:$K$782,3,FALSE)</f>
        <v>unid.</v>
      </c>
    </row>
    <row r="818" spans="1:6" x14ac:dyDescent="0.2">
      <c r="A818" s="612" t="s">
        <v>30</v>
      </c>
      <c r="B818" s="612"/>
      <c r="C818" s="612"/>
      <c r="D818" s="612"/>
      <c r="E818" s="612"/>
      <c r="F818" s="612"/>
    </row>
    <row r="819" spans="1:6" x14ac:dyDescent="0.2">
      <c r="A819" s="90" t="s">
        <v>15</v>
      </c>
      <c r="B819" s="90" t="s">
        <v>31</v>
      </c>
      <c r="C819" s="90" t="s">
        <v>32</v>
      </c>
      <c r="D819" s="90" t="s">
        <v>33</v>
      </c>
      <c r="E819" s="90" t="s">
        <v>34</v>
      </c>
      <c r="F819" s="90" t="s">
        <v>35</v>
      </c>
    </row>
    <row r="820" spans="1:6" x14ac:dyDescent="0.2">
      <c r="A820" s="91">
        <v>88247</v>
      </c>
      <c r="B820" s="92" t="s">
        <v>7004</v>
      </c>
      <c r="C820" s="93" t="s">
        <v>6579</v>
      </c>
      <c r="D820" s="178">
        <v>0.4</v>
      </c>
      <c r="E820" s="248">
        <f>VLOOKUP(A820,Serviço!A1167:D7571,4,FALSE)</f>
        <v>14.72</v>
      </c>
      <c r="F820" s="249">
        <f>ROUND(D820*E820,2)</f>
        <v>5.89</v>
      </c>
    </row>
    <row r="821" spans="1:6" x14ac:dyDescent="0.2">
      <c r="A821" s="91">
        <v>88264</v>
      </c>
      <c r="B821" s="92" t="s">
        <v>7005</v>
      </c>
      <c r="C821" s="93" t="s">
        <v>6579</v>
      </c>
      <c r="D821" s="178">
        <v>0.4</v>
      </c>
      <c r="E821" s="248">
        <f>VLOOKUP(A821,Serviço!A1168:D7572,4,FALSE)</f>
        <v>18.93</v>
      </c>
      <c r="F821" s="249">
        <f>ROUND(D821*E821,2)</f>
        <v>7.57</v>
      </c>
    </row>
    <row r="822" spans="1:6" x14ac:dyDescent="0.2">
      <c r="A822" s="91"/>
      <c r="B822" s="92"/>
      <c r="C822" s="93"/>
      <c r="D822" s="178"/>
      <c r="E822" s="248"/>
      <c r="F822" s="249"/>
    </row>
    <row r="823" spans="1:6" x14ac:dyDescent="0.2">
      <c r="A823" s="97"/>
      <c r="B823" s="86"/>
      <c r="C823" s="98"/>
      <c r="D823" s="99" t="s">
        <v>36</v>
      </c>
      <c r="E823" s="100"/>
      <c r="F823" s="101">
        <f>F820+F821+F822</f>
        <v>13.46</v>
      </c>
    </row>
    <row r="824" spans="1:6" x14ac:dyDescent="0.2">
      <c r="A824" s="97"/>
      <c r="B824" s="86"/>
      <c r="C824" s="98"/>
      <c r="D824" s="102" t="s">
        <v>37</v>
      </c>
      <c r="E824" s="103"/>
      <c r="F824" s="104">
        <f>F823*E824</f>
        <v>0</v>
      </c>
    </row>
    <row r="825" spans="1:6" x14ac:dyDescent="0.2">
      <c r="A825" s="97"/>
      <c r="B825" s="86"/>
      <c r="C825" s="98"/>
      <c r="D825" s="99" t="s">
        <v>38</v>
      </c>
      <c r="E825" s="100"/>
      <c r="F825" s="104">
        <f>SUM(F823:F824)</f>
        <v>13.46</v>
      </c>
    </row>
    <row r="826" spans="1:6" x14ac:dyDescent="0.2">
      <c r="A826" s="105"/>
      <c r="B826" s="102"/>
      <c r="C826" s="99"/>
      <c r="D826" s="106" t="s">
        <v>39</v>
      </c>
      <c r="E826" s="107"/>
      <c r="F826" s="108">
        <f>F825</f>
        <v>13.46</v>
      </c>
    </row>
    <row r="827" spans="1:6" x14ac:dyDescent="0.2">
      <c r="A827" s="105"/>
      <c r="B827" s="102"/>
      <c r="C827" s="99"/>
      <c r="D827" s="109"/>
      <c r="E827" s="110"/>
      <c r="F827" s="111"/>
    </row>
    <row r="828" spans="1:6" x14ac:dyDescent="0.2">
      <c r="A828" s="604" t="s">
        <v>40</v>
      </c>
      <c r="B828" s="605"/>
      <c r="C828" s="605"/>
      <c r="D828" s="605"/>
      <c r="E828" s="605"/>
      <c r="F828" s="606"/>
    </row>
    <row r="829" spans="1:6" x14ac:dyDescent="0.2">
      <c r="A829" s="90" t="s">
        <v>15</v>
      </c>
      <c r="B829" s="90" t="s">
        <v>31</v>
      </c>
      <c r="C829" s="90" t="s">
        <v>32</v>
      </c>
      <c r="D829" s="90" t="s">
        <v>33</v>
      </c>
      <c r="E829" s="90" t="s">
        <v>34</v>
      </c>
      <c r="F829" s="90" t="s">
        <v>35</v>
      </c>
    </row>
    <row r="830" spans="1:6" x14ac:dyDescent="0.2">
      <c r="A830" s="91" t="s">
        <v>12928</v>
      </c>
      <c r="B830" s="92" t="str">
        <f>VLOOKUP(A830,Cotações!$A$14:$G$55,2,FALSE)</f>
        <v xml:space="preserve">Disjuntor DIN tripolar termomagnético de 100A </v>
      </c>
      <c r="C830" s="93" t="s">
        <v>6574</v>
      </c>
      <c r="D830" s="178">
        <v>1</v>
      </c>
      <c r="E830" s="248">
        <f>(VLOOKUP(A830,Cotações!$A$7:$K$6366,11,FALSE))</f>
        <v>105.26333333333334</v>
      </c>
      <c r="F830" s="249">
        <f>D830*E830</f>
        <v>105.26333333333334</v>
      </c>
    </row>
    <row r="831" spans="1:6" x14ac:dyDescent="0.2">
      <c r="A831" s="91"/>
      <c r="B831" s="92"/>
      <c r="C831" s="93"/>
      <c r="D831" s="178"/>
      <c r="E831" s="248"/>
      <c r="F831" s="249">
        <f>D831*E831</f>
        <v>0</v>
      </c>
    </row>
    <row r="832" spans="1:6" x14ac:dyDescent="0.2">
      <c r="A832" s="91"/>
      <c r="B832" s="92"/>
      <c r="C832" s="93"/>
      <c r="D832" s="178"/>
      <c r="E832" s="248"/>
      <c r="F832" s="249"/>
    </row>
    <row r="833" spans="1:6" x14ac:dyDescent="0.2">
      <c r="A833" s="105"/>
      <c r="B833" s="102"/>
      <c r="C833" s="99"/>
      <c r="D833" s="106" t="s">
        <v>41</v>
      </c>
      <c r="E833" s="107"/>
      <c r="F833" s="127">
        <f>SUM(F830:F832)</f>
        <v>105.26333333333334</v>
      </c>
    </row>
    <row r="834" spans="1:6" x14ac:dyDescent="0.2">
      <c r="A834" s="105"/>
      <c r="B834" s="102"/>
      <c r="C834" s="99"/>
      <c r="D834" s="109"/>
      <c r="E834" s="110"/>
      <c r="F834" s="111"/>
    </row>
    <row r="835" spans="1:6" x14ac:dyDescent="0.2">
      <c r="A835" s="604" t="s">
        <v>42</v>
      </c>
      <c r="B835" s="605"/>
      <c r="C835" s="605"/>
      <c r="D835" s="605"/>
      <c r="E835" s="605"/>
      <c r="F835" s="606"/>
    </row>
    <row r="836" spans="1:6" x14ac:dyDescent="0.2">
      <c r="A836" s="90" t="s">
        <v>15</v>
      </c>
      <c r="B836" s="90" t="s">
        <v>31</v>
      </c>
      <c r="C836" s="90" t="s">
        <v>32</v>
      </c>
      <c r="D836" s="90" t="s">
        <v>33</v>
      </c>
      <c r="E836" s="90" t="s">
        <v>34</v>
      </c>
      <c r="F836" s="90" t="s">
        <v>35</v>
      </c>
    </row>
    <row r="837" spans="1:6" x14ac:dyDescent="0.2">
      <c r="A837" s="112"/>
      <c r="B837" s="128"/>
      <c r="C837" s="114"/>
      <c r="D837" s="115"/>
      <c r="E837" s="116"/>
      <c r="F837" s="117"/>
    </row>
    <row r="838" spans="1:6" x14ac:dyDescent="0.2">
      <c r="A838" s="118"/>
      <c r="B838" s="113"/>
      <c r="C838" s="114"/>
      <c r="D838" s="129"/>
      <c r="E838" s="120"/>
      <c r="F838" s="126"/>
    </row>
    <row r="839" spans="1:6" x14ac:dyDescent="0.2">
      <c r="A839" s="121"/>
      <c r="B839" s="122"/>
      <c r="C839" s="123"/>
      <c r="D839" s="124"/>
      <c r="E839" s="125"/>
      <c r="F839" s="130"/>
    </row>
    <row r="840" spans="1:6" x14ac:dyDescent="0.2">
      <c r="A840" s="105"/>
      <c r="B840" s="102"/>
      <c r="C840" s="99"/>
      <c r="D840" s="106" t="s">
        <v>43</v>
      </c>
      <c r="E840" s="107"/>
      <c r="F840" s="127">
        <f>ROUND(SUM(F837:F837),2)</f>
        <v>0</v>
      </c>
    </row>
    <row r="841" spans="1:6" x14ac:dyDescent="0.2">
      <c r="A841" s="105"/>
      <c r="B841" s="102"/>
      <c r="C841" s="99"/>
      <c r="D841" s="109"/>
      <c r="E841" s="110"/>
      <c r="F841" s="111"/>
    </row>
    <row r="842" spans="1:6" x14ac:dyDescent="0.2">
      <c r="A842" s="607" t="s">
        <v>44</v>
      </c>
      <c r="B842" s="608"/>
      <c r="C842" s="608"/>
      <c r="D842" s="608"/>
      <c r="E842" s="609"/>
      <c r="F842" s="131">
        <f>ROUND(F826+F833+F840,2)</f>
        <v>118.72</v>
      </c>
    </row>
    <row r="843" spans="1:6" ht="15.75" x14ac:dyDescent="0.2">
      <c r="A843" s="370" t="s">
        <v>15</v>
      </c>
      <c r="B843" s="610" t="s">
        <v>29</v>
      </c>
      <c r="C843" s="610"/>
      <c r="D843" s="610"/>
      <c r="E843" s="610"/>
      <c r="F843" s="371" t="s">
        <v>6934</v>
      </c>
    </row>
    <row r="844" spans="1:6" ht="15" x14ac:dyDescent="0.2">
      <c r="A844" s="89" t="s">
        <v>7024</v>
      </c>
      <c r="B844" s="613" t="str">
        <f>VLOOKUP(A844,PO!$C$10:$K$782,2,FALSE)</f>
        <v>Disjuntor DIN tripolar termomagnético de 125A - fornecimento e instalação</v>
      </c>
      <c r="C844" s="613"/>
      <c r="D844" s="613"/>
      <c r="E844" s="613"/>
      <c r="F844" s="133" t="str">
        <f>VLOOKUP(A844,PO!$C$10:$K$782,3,FALSE)</f>
        <v>unid.</v>
      </c>
    </row>
    <row r="845" spans="1:6" x14ac:dyDescent="0.2">
      <c r="A845" s="612" t="s">
        <v>30</v>
      </c>
      <c r="B845" s="612"/>
      <c r="C845" s="612"/>
      <c r="D845" s="612"/>
      <c r="E845" s="612"/>
      <c r="F845" s="612"/>
    </row>
    <row r="846" spans="1:6" x14ac:dyDescent="0.2">
      <c r="A846" s="90" t="s">
        <v>15</v>
      </c>
      <c r="B846" s="90" t="s">
        <v>31</v>
      </c>
      <c r="C846" s="90" t="s">
        <v>32</v>
      </c>
      <c r="D846" s="90" t="s">
        <v>33</v>
      </c>
      <c r="E846" s="90" t="s">
        <v>34</v>
      </c>
      <c r="F846" s="90" t="s">
        <v>35</v>
      </c>
    </row>
    <row r="847" spans="1:6" x14ac:dyDescent="0.2">
      <c r="A847" s="91">
        <v>88247</v>
      </c>
      <c r="B847" s="92" t="s">
        <v>7004</v>
      </c>
      <c r="C847" s="93" t="s">
        <v>6579</v>
      </c>
      <c r="D847" s="178">
        <v>0.4</v>
      </c>
      <c r="E847" s="248">
        <f>VLOOKUP(A847,Serviço!A1194:D7598,4,FALSE)</f>
        <v>14.72</v>
      </c>
      <c r="F847" s="249">
        <f>ROUND(D847*E847,2)</f>
        <v>5.89</v>
      </c>
    </row>
    <row r="848" spans="1:6" x14ac:dyDescent="0.2">
      <c r="A848" s="91">
        <v>88264</v>
      </c>
      <c r="B848" s="92" t="s">
        <v>7005</v>
      </c>
      <c r="C848" s="93" t="s">
        <v>6579</v>
      </c>
      <c r="D848" s="178">
        <v>0.4</v>
      </c>
      <c r="E848" s="248">
        <f>VLOOKUP(A848,Serviço!A1195:D7599,4,FALSE)</f>
        <v>18.93</v>
      </c>
      <c r="F848" s="249">
        <f>ROUND(D848*E848,2)</f>
        <v>7.57</v>
      </c>
    </row>
    <row r="849" spans="1:6" x14ac:dyDescent="0.2">
      <c r="A849" s="91"/>
      <c r="B849" s="92"/>
      <c r="C849" s="93"/>
      <c r="D849" s="178"/>
      <c r="E849" s="248"/>
      <c r="F849" s="249"/>
    </row>
    <row r="850" spans="1:6" x14ac:dyDescent="0.2">
      <c r="A850" s="97"/>
      <c r="B850" s="86"/>
      <c r="C850" s="98"/>
      <c r="D850" s="99" t="s">
        <v>36</v>
      </c>
      <c r="E850" s="100"/>
      <c r="F850" s="101">
        <f>F847+F848+F849</f>
        <v>13.46</v>
      </c>
    </row>
    <row r="851" spans="1:6" x14ac:dyDescent="0.2">
      <c r="A851" s="97"/>
      <c r="B851" s="86"/>
      <c r="C851" s="98"/>
      <c r="D851" s="102" t="s">
        <v>37</v>
      </c>
      <c r="E851" s="103"/>
      <c r="F851" s="104">
        <f>F850*E851</f>
        <v>0</v>
      </c>
    </row>
    <row r="852" spans="1:6" x14ac:dyDescent="0.2">
      <c r="A852" s="97"/>
      <c r="B852" s="86"/>
      <c r="C852" s="98"/>
      <c r="D852" s="99" t="s">
        <v>38</v>
      </c>
      <c r="E852" s="100"/>
      <c r="F852" s="104">
        <f>SUM(F850:F851)</f>
        <v>13.46</v>
      </c>
    </row>
    <row r="853" spans="1:6" x14ac:dyDescent="0.2">
      <c r="A853" s="105"/>
      <c r="B853" s="102"/>
      <c r="C853" s="99"/>
      <c r="D853" s="106" t="s">
        <v>39</v>
      </c>
      <c r="E853" s="107"/>
      <c r="F853" s="108">
        <f>F852</f>
        <v>13.46</v>
      </c>
    </row>
    <row r="854" spans="1:6" x14ac:dyDescent="0.2">
      <c r="A854" s="105"/>
      <c r="B854" s="102"/>
      <c r="C854" s="99"/>
      <c r="D854" s="109"/>
      <c r="E854" s="110"/>
      <c r="F854" s="111"/>
    </row>
    <row r="855" spans="1:6" x14ac:dyDescent="0.2">
      <c r="A855" s="604" t="s">
        <v>40</v>
      </c>
      <c r="B855" s="605"/>
      <c r="C855" s="605"/>
      <c r="D855" s="605"/>
      <c r="E855" s="605"/>
      <c r="F855" s="606"/>
    </row>
    <row r="856" spans="1:6" x14ac:dyDescent="0.2">
      <c r="A856" s="90" t="s">
        <v>15</v>
      </c>
      <c r="B856" s="90" t="s">
        <v>31</v>
      </c>
      <c r="C856" s="90" t="s">
        <v>32</v>
      </c>
      <c r="D856" s="90" t="s">
        <v>33</v>
      </c>
      <c r="E856" s="90" t="s">
        <v>34</v>
      </c>
      <c r="F856" s="90" t="s">
        <v>35</v>
      </c>
    </row>
    <row r="857" spans="1:6" ht="13.7" customHeight="1" x14ac:dyDescent="0.2">
      <c r="A857" s="91" t="s">
        <v>12929</v>
      </c>
      <c r="B857" s="92" t="str">
        <f>VLOOKUP(A857,Cotações!$A$14:$G$55,2,FALSE)</f>
        <v xml:space="preserve">Disjuntor DIN tripolar termomagnético de 125A </v>
      </c>
      <c r="C857" s="93" t="s">
        <v>6574</v>
      </c>
      <c r="D857" s="178">
        <v>1</v>
      </c>
      <c r="E857" s="248">
        <f>(VLOOKUP(A857,Cotações!$A$7:$K$6366,11,FALSE))</f>
        <v>172.45750000000001</v>
      </c>
      <c r="F857" s="249">
        <f>D857*E857</f>
        <v>172.45750000000001</v>
      </c>
    </row>
    <row r="858" spans="1:6" ht="13.7" customHeight="1" x14ac:dyDescent="0.2">
      <c r="A858" s="91"/>
      <c r="B858" s="92"/>
      <c r="C858" s="93"/>
      <c r="D858" s="178"/>
      <c r="E858" s="248"/>
      <c r="F858" s="249">
        <f>D858*E858</f>
        <v>0</v>
      </c>
    </row>
    <row r="859" spans="1:6" ht="13.7" customHeight="1" x14ac:dyDescent="0.2">
      <c r="A859" s="91"/>
      <c r="B859" s="92"/>
      <c r="C859" s="93"/>
      <c r="D859" s="178"/>
      <c r="E859" s="248"/>
      <c r="F859" s="249"/>
    </row>
    <row r="860" spans="1:6" x14ac:dyDescent="0.2">
      <c r="A860" s="105"/>
      <c r="B860" s="102"/>
      <c r="C860" s="99"/>
      <c r="D860" s="106" t="s">
        <v>41</v>
      </c>
      <c r="E860" s="107"/>
      <c r="F860" s="127">
        <f>SUM(F857:F859)</f>
        <v>172.45750000000001</v>
      </c>
    </row>
    <row r="861" spans="1:6" x14ac:dyDescent="0.2">
      <c r="A861" s="105"/>
      <c r="B861" s="102"/>
      <c r="C861" s="99"/>
      <c r="D861" s="109"/>
      <c r="E861" s="110"/>
      <c r="F861" s="111"/>
    </row>
    <row r="862" spans="1:6" x14ac:dyDescent="0.2">
      <c r="A862" s="604" t="s">
        <v>42</v>
      </c>
      <c r="B862" s="605"/>
      <c r="C862" s="605"/>
      <c r="D862" s="605"/>
      <c r="E862" s="605"/>
      <c r="F862" s="606"/>
    </row>
    <row r="863" spans="1:6" x14ac:dyDescent="0.2">
      <c r="A863" s="90" t="s">
        <v>15</v>
      </c>
      <c r="B863" s="90" t="s">
        <v>31</v>
      </c>
      <c r="C863" s="90" t="s">
        <v>32</v>
      </c>
      <c r="D863" s="90" t="s">
        <v>33</v>
      </c>
      <c r="E863" s="90" t="s">
        <v>34</v>
      </c>
      <c r="F863" s="90" t="s">
        <v>35</v>
      </c>
    </row>
    <row r="864" spans="1:6" x14ac:dyDescent="0.2">
      <c r="A864" s="112"/>
      <c r="B864" s="128"/>
      <c r="C864" s="114"/>
      <c r="D864" s="115"/>
      <c r="E864" s="116"/>
      <c r="F864" s="117"/>
    </row>
    <row r="865" spans="1:6" x14ac:dyDescent="0.2">
      <c r="A865" s="118"/>
      <c r="B865" s="113"/>
      <c r="C865" s="114"/>
      <c r="D865" s="129"/>
      <c r="E865" s="120"/>
      <c r="F865" s="126"/>
    </row>
    <row r="866" spans="1:6" x14ac:dyDescent="0.2">
      <c r="A866" s="121"/>
      <c r="B866" s="122"/>
      <c r="C866" s="123"/>
      <c r="D866" s="124"/>
      <c r="E866" s="125"/>
      <c r="F866" s="130"/>
    </row>
    <row r="867" spans="1:6" x14ac:dyDescent="0.2">
      <c r="A867" s="105"/>
      <c r="B867" s="102"/>
      <c r="C867" s="99"/>
      <c r="D867" s="106" t="s">
        <v>43</v>
      </c>
      <c r="E867" s="107"/>
      <c r="F867" s="127">
        <f>ROUND(SUM(F864:F864),2)</f>
        <v>0</v>
      </c>
    </row>
    <row r="868" spans="1:6" x14ac:dyDescent="0.2">
      <c r="A868" s="105"/>
      <c r="B868" s="102"/>
      <c r="C868" s="99"/>
      <c r="D868" s="109"/>
      <c r="E868" s="110"/>
      <c r="F868" s="111"/>
    </row>
    <row r="869" spans="1:6" x14ac:dyDescent="0.2">
      <c r="A869" s="607" t="s">
        <v>44</v>
      </c>
      <c r="B869" s="608"/>
      <c r="C869" s="608"/>
      <c r="D869" s="608"/>
      <c r="E869" s="609"/>
      <c r="F869" s="131">
        <f>ROUND(F853+F860+F867,2)</f>
        <v>185.92</v>
      </c>
    </row>
    <row r="870" spans="1:6" ht="15.75" x14ac:dyDescent="0.2">
      <c r="A870" s="370" t="s">
        <v>15</v>
      </c>
      <c r="B870" s="610" t="s">
        <v>29</v>
      </c>
      <c r="C870" s="610"/>
      <c r="D870" s="610"/>
      <c r="E870" s="610"/>
      <c r="F870" s="371" t="s">
        <v>6934</v>
      </c>
    </row>
    <row r="871" spans="1:6" ht="15" x14ac:dyDescent="0.2">
      <c r="A871" s="89" t="s">
        <v>7025</v>
      </c>
      <c r="B871" s="613" t="str">
        <f>VLOOKUP(A871,PO!$C$10:$K$782,2,FALSE)</f>
        <v>Cabo de cobre nu 50 mm² - fornecimento e instalação</v>
      </c>
      <c r="C871" s="613"/>
      <c r="D871" s="613"/>
      <c r="E871" s="613"/>
      <c r="F871" s="133" t="str">
        <f>VLOOKUP(A871,PO!$C$10:$K$782,3,FALSE)</f>
        <v>m</v>
      </c>
    </row>
    <row r="872" spans="1:6" x14ac:dyDescent="0.2">
      <c r="A872" s="612" t="s">
        <v>30</v>
      </c>
      <c r="B872" s="612"/>
      <c r="C872" s="612"/>
      <c r="D872" s="612"/>
      <c r="E872" s="612"/>
      <c r="F872" s="612"/>
    </row>
    <row r="873" spans="1:6" x14ac:dyDescent="0.2">
      <c r="A873" s="90" t="s">
        <v>15</v>
      </c>
      <c r="B873" s="90" t="s">
        <v>31</v>
      </c>
      <c r="C873" s="90" t="s">
        <v>32</v>
      </c>
      <c r="D873" s="90" t="s">
        <v>33</v>
      </c>
      <c r="E873" s="90" t="s">
        <v>34</v>
      </c>
      <c r="F873" s="90" t="s">
        <v>35</v>
      </c>
    </row>
    <row r="874" spans="1:6" x14ac:dyDescent="0.2">
      <c r="A874" s="91">
        <v>88247</v>
      </c>
      <c r="B874" s="92" t="s">
        <v>7004</v>
      </c>
      <c r="C874" s="93" t="s">
        <v>6579</v>
      </c>
      <c r="D874" s="178">
        <v>0.31</v>
      </c>
      <c r="E874" s="248">
        <f>VLOOKUP(A874,Serviço!A1464:D7868,4,FALSE)</f>
        <v>14.72</v>
      </c>
      <c r="F874" s="249">
        <f>ROUND(D874*E874,2)</f>
        <v>4.5599999999999996</v>
      </c>
    </row>
    <row r="875" spans="1:6" x14ac:dyDescent="0.2">
      <c r="A875" s="91">
        <v>88264</v>
      </c>
      <c r="B875" s="92" t="s">
        <v>7005</v>
      </c>
      <c r="C875" s="93" t="s">
        <v>6579</v>
      </c>
      <c r="D875" s="178">
        <v>0.31</v>
      </c>
      <c r="E875" s="248">
        <f>VLOOKUP(A875,Serviço!A1466:D7870,4,FALSE)</f>
        <v>18.93</v>
      </c>
      <c r="F875" s="249">
        <f>ROUND(D875*E875,2)</f>
        <v>5.87</v>
      </c>
    </row>
    <row r="876" spans="1:6" x14ac:dyDescent="0.2">
      <c r="A876" s="97"/>
      <c r="B876" s="86"/>
      <c r="C876" s="98"/>
      <c r="D876" s="99" t="s">
        <v>36</v>
      </c>
      <c r="E876" s="100"/>
      <c r="F876" s="101">
        <f>F874+F875</f>
        <v>10.43</v>
      </c>
    </row>
    <row r="877" spans="1:6" x14ac:dyDescent="0.2">
      <c r="A877" s="97"/>
      <c r="B877" s="86"/>
      <c r="C877" s="98"/>
      <c r="D877" s="102" t="s">
        <v>37</v>
      </c>
      <c r="E877" s="103"/>
      <c r="F877" s="104">
        <f>F876*E877</f>
        <v>0</v>
      </c>
    </row>
    <row r="878" spans="1:6" x14ac:dyDescent="0.2">
      <c r="A878" s="97"/>
      <c r="B878" s="86"/>
      <c r="C878" s="98"/>
      <c r="D878" s="99" t="s">
        <v>38</v>
      </c>
      <c r="E878" s="100"/>
      <c r="F878" s="104">
        <f>SUM(F876:F877)</f>
        <v>10.43</v>
      </c>
    </row>
    <row r="879" spans="1:6" x14ac:dyDescent="0.2">
      <c r="A879" s="105"/>
      <c r="B879" s="102"/>
      <c r="C879" s="99"/>
      <c r="D879" s="106" t="s">
        <v>39</v>
      </c>
      <c r="E879" s="107"/>
      <c r="F879" s="108">
        <f>F878</f>
        <v>10.43</v>
      </c>
    </row>
    <row r="880" spans="1:6" x14ac:dyDescent="0.2">
      <c r="A880" s="105"/>
      <c r="B880" s="102"/>
      <c r="C880" s="99"/>
      <c r="D880" s="109"/>
      <c r="E880" s="110"/>
      <c r="F880" s="111"/>
    </row>
    <row r="881" spans="1:6" x14ac:dyDescent="0.2">
      <c r="A881" s="604" t="s">
        <v>40</v>
      </c>
      <c r="B881" s="605"/>
      <c r="C881" s="605"/>
      <c r="D881" s="605"/>
      <c r="E881" s="605"/>
      <c r="F881" s="606"/>
    </row>
    <row r="882" spans="1:6" x14ac:dyDescent="0.2">
      <c r="A882" s="90" t="s">
        <v>15</v>
      </c>
      <c r="B882" s="90" t="s">
        <v>31</v>
      </c>
      <c r="C882" s="90" t="s">
        <v>32</v>
      </c>
      <c r="D882" s="90" t="s">
        <v>33</v>
      </c>
      <c r="E882" s="90" t="s">
        <v>34</v>
      </c>
      <c r="F882" s="90" t="s">
        <v>35</v>
      </c>
    </row>
    <row r="883" spans="1:6" x14ac:dyDescent="0.2">
      <c r="A883" s="91">
        <v>867</v>
      </c>
      <c r="B883" s="92" t="s">
        <v>12814</v>
      </c>
      <c r="C883" s="93" t="s">
        <v>51</v>
      </c>
      <c r="D883" s="178">
        <v>1</v>
      </c>
      <c r="E883" s="248">
        <f>VLOOKUP(A883,Material!A1:D7877,4,FALSE)</f>
        <v>27.25</v>
      </c>
      <c r="F883" s="249">
        <f>D883*E883</f>
        <v>27.25</v>
      </c>
    </row>
    <row r="884" spans="1:6" x14ac:dyDescent="0.2">
      <c r="A884" s="91"/>
      <c r="B884" s="92"/>
      <c r="C884" s="93"/>
      <c r="D884" s="178"/>
      <c r="E884" s="248"/>
      <c r="F884" s="249">
        <f>D884*E884</f>
        <v>0</v>
      </c>
    </row>
    <row r="885" spans="1:6" x14ac:dyDescent="0.2">
      <c r="A885" s="91"/>
      <c r="B885" s="92"/>
      <c r="C885" s="93"/>
      <c r="D885" s="178"/>
      <c r="E885" s="248"/>
      <c r="F885" s="249"/>
    </row>
    <row r="886" spans="1:6" x14ac:dyDescent="0.2">
      <c r="A886" s="105"/>
      <c r="B886" s="102"/>
      <c r="C886" s="99"/>
      <c r="D886" s="106" t="s">
        <v>41</v>
      </c>
      <c r="E886" s="107"/>
      <c r="F886" s="127">
        <f>SUM(F883:F885)</f>
        <v>27.25</v>
      </c>
    </row>
    <row r="887" spans="1:6" x14ac:dyDescent="0.2">
      <c r="A887" s="105"/>
      <c r="B887" s="102"/>
      <c r="C887" s="99"/>
      <c r="D887" s="109"/>
      <c r="E887" s="110"/>
      <c r="F887" s="111"/>
    </row>
    <row r="888" spans="1:6" x14ac:dyDescent="0.2">
      <c r="A888" s="604" t="s">
        <v>42</v>
      </c>
      <c r="B888" s="605"/>
      <c r="C888" s="605"/>
      <c r="D888" s="605"/>
      <c r="E888" s="605"/>
      <c r="F888" s="606"/>
    </row>
    <row r="889" spans="1:6" x14ac:dyDescent="0.2">
      <c r="A889" s="90" t="s">
        <v>15</v>
      </c>
      <c r="B889" s="90" t="s">
        <v>31</v>
      </c>
      <c r="C889" s="90" t="s">
        <v>32</v>
      </c>
      <c r="D889" s="90" t="s">
        <v>33</v>
      </c>
      <c r="E889" s="90" t="s">
        <v>34</v>
      </c>
      <c r="F889" s="90" t="s">
        <v>35</v>
      </c>
    </row>
    <row r="890" spans="1:6" x14ac:dyDescent="0.2">
      <c r="A890" s="112"/>
      <c r="B890" s="128"/>
      <c r="C890" s="114"/>
      <c r="D890" s="115"/>
      <c r="E890" s="116"/>
      <c r="F890" s="117"/>
    </row>
    <row r="891" spans="1:6" x14ac:dyDescent="0.2">
      <c r="A891" s="118"/>
      <c r="B891" s="113"/>
      <c r="C891" s="114"/>
      <c r="D891" s="129"/>
      <c r="E891" s="120"/>
      <c r="F891" s="126"/>
    </row>
    <row r="892" spans="1:6" x14ac:dyDescent="0.2">
      <c r="A892" s="121"/>
      <c r="B892" s="122"/>
      <c r="C892" s="123"/>
      <c r="D892" s="124"/>
      <c r="E892" s="125"/>
      <c r="F892" s="130"/>
    </row>
    <row r="893" spans="1:6" x14ac:dyDescent="0.2">
      <c r="A893" s="105"/>
      <c r="B893" s="102"/>
      <c r="C893" s="99"/>
      <c r="D893" s="106" t="s">
        <v>43</v>
      </c>
      <c r="E893" s="107"/>
      <c r="F893" s="127">
        <f>ROUND(SUM(F890:F890),2)</f>
        <v>0</v>
      </c>
    </row>
    <row r="894" spans="1:6" x14ac:dyDescent="0.2">
      <c r="A894" s="105"/>
      <c r="B894" s="102"/>
      <c r="C894" s="99"/>
      <c r="D894" s="109"/>
      <c r="E894" s="110"/>
      <c r="F894" s="111"/>
    </row>
    <row r="895" spans="1:6" x14ac:dyDescent="0.2">
      <c r="A895" s="607" t="s">
        <v>44</v>
      </c>
      <c r="B895" s="608"/>
      <c r="C895" s="608"/>
      <c r="D895" s="608"/>
      <c r="E895" s="609"/>
      <c r="F895" s="131">
        <f>ROUND(F879+F886+F893,2)</f>
        <v>37.68</v>
      </c>
    </row>
    <row r="896" spans="1:6" ht="15.75" x14ac:dyDescent="0.2">
      <c r="A896" s="370" t="s">
        <v>15</v>
      </c>
      <c r="B896" s="610" t="s">
        <v>29</v>
      </c>
      <c r="C896" s="610"/>
      <c r="D896" s="610"/>
      <c r="E896" s="610"/>
      <c r="F896" s="371" t="s">
        <v>6934</v>
      </c>
    </row>
    <row r="897" spans="1:6" ht="15" x14ac:dyDescent="0.2">
      <c r="A897" s="89" t="s">
        <v>7027</v>
      </c>
      <c r="B897" s="613" t="str">
        <f>VLOOKUP(A897,PO!$C$10:$K$782,2,FALSE)</f>
        <v>Revestimento cerâmico para paredes internas em drywall com placas tipo grês ou semi-grês de dimensões (25x35) cm aplicada em ambientes de área menor 5 m² na altura inteira das paredes</v>
      </c>
      <c r="C897" s="613"/>
      <c r="D897" s="613"/>
      <c r="E897" s="613"/>
      <c r="F897" s="133" t="str">
        <f>VLOOKUP(A897,PO!$C$10:$K$782,3,FALSE)</f>
        <v>m²</v>
      </c>
    </row>
    <row r="898" spans="1:6" x14ac:dyDescent="0.2">
      <c r="A898" s="612" t="s">
        <v>30</v>
      </c>
      <c r="B898" s="612"/>
      <c r="C898" s="612"/>
      <c r="D898" s="612"/>
      <c r="E898" s="612"/>
      <c r="F898" s="612"/>
    </row>
    <row r="899" spans="1:6" x14ac:dyDescent="0.2">
      <c r="A899" s="90" t="s">
        <v>15</v>
      </c>
      <c r="B899" s="90" t="s">
        <v>31</v>
      </c>
      <c r="C899" s="90" t="s">
        <v>32</v>
      </c>
      <c r="D899" s="90" t="s">
        <v>33</v>
      </c>
      <c r="E899" s="90" t="s">
        <v>34</v>
      </c>
      <c r="F899" s="90" t="s">
        <v>35</v>
      </c>
    </row>
    <row r="900" spans="1:6" x14ac:dyDescent="0.2">
      <c r="A900" s="91">
        <v>88256</v>
      </c>
      <c r="B900" s="92" t="s">
        <v>12840</v>
      </c>
      <c r="C900" s="93" t="s">
        <v>6579</v>
      </c>
      <c r="D900" s="406">
        <v>0.73</v>
      </c>
      <c r="E900" s="248">
        <f>VLOOKUP(A900,Serviço!A1490:D7894,4,FALSE)</f>
        <v>19.47</v>
      </c>
      <c r="F900" s="249">
        <f>ROUND(D900*E900,2)</f>
        <v>14.21</v>
      </c>
    </row>
    <row r="901" spans="1:6" x14ac:dyDescent="0.2">
      <c r="A901" s="91">
        <v>88316</v>
      </c>
      <c r="B901" s="92" t="s">
        <v>6611</v>
      </c>
      <c r="C901" s="93" t="s">
        <v>6579</v>
      </c>
      <c r="D901" s="406">
        <v>0.37</v>
      </c>
      <c r="E901" s="248">
        <f>VLOOKUP(A901,Serviço!A1492:D7896,4,FALSE)</f>
        <v>15.84</v>
      </c>
      <c r="F901" s="249">
        <f>ROUND(D901*E901,2)</f>
        <v>5.86</v>
      </c>
    </row>
    <row r="902" spans="1:6" x14ac:dyDescent="0.2">
      <c r="A902" s="97"/>
      <c r="B902" s="86"/>
      <c r="C902" s="98"/>
      <c r="D902" s="99" t="s">
        <v>36</v>
      </c>
      <c r="E902" s="100"/>
      <c r="F902" s="101">
        <f>F900+F901</f>
        <v>20.07</v>
      </c>
    </row>
    <row r="903" spans="1:6" x14ac:dyDescent="0.2">
      <c r="A903" s="97"/>
      <c r="B903" s="86"/>
      <c r="C903" s="98"/>
      <c r="D903" s="102" t="s">
        <v>37</v>
      </c>
      <c r="E903" s="103"/>
      <c r="F903" s="104">
        <f>F902*E903</f>
        <v>0</v>
      </c>
    </row>
    <row r="904" spans="1:6" x14ac:dyDescent="0.2">
      <c r="A904" s="97"/>
      <c r="B904" s="86"/>
      <c r="C904" s="98"/>
      <c r="D904" s="99" t="s">
        <v>38</v>
      </c>
      <c r="E904" s="100"/>
      <c r="F904" s="104">
        <f>SUM(F902:F903)</f>
        <v>20.07</v>
      </c>
    </row>
    <row r="905" spans="1:6" x14ac:dyDescent="0.2">
      <c r="A905" s="105"/>
      <c r="B905" s="102"/>
      <c r="C905" s="99"/>
      <c r="D905" s="106" t="s">
        <v>39</v>
      </c>
      <c r="E905" s="107"/>
      <c r="F905" s="108">
        <f>F904</f>
        <v>20.07</v>
      </c>
    </row>
    <row r="906" spans="1:6" x14ac:dyDescent="0.2">
      <c r="A906" s="105"/>
      <c r="B906" s="102"/>
      <c r="C906" s="99"/>
      <c r="D906" s="109"/>
      <c r="E906" s="110"/>
      <c r="F906" s="111"/>
    </row>
    <row r="907" spans="1:6" x14ac:dyDescent="0.2">
      <c r="A907" s="604" t="s">
        <v>40</v>
      </c>
      <c r="B907" s="605"/>
      <c r="C907" s="605"/>
      <c r="D907" s="605"/>
      <c r="E907" s="605"/>
      <c r="F907" s="606"/>
    </row>
    <row r="908" spans="1:6" x14ac:dyDescent="0.2">
      <c r="A908" s="90" t="s">
        <v>15</v>
      </c>
      <c r="B908" s="90" t="s">
        <v>31</v>
      </c>
      <c r="C908" s="90" t="s">
        <v>32</v>
      </c>
      <c r="D908" s="90" t="s">
        <v>33</v>
      </c>
      <c r="E908" s="90" t="s">
        <v>34</v>
      </c>
      <c r="F908" s="90" t="s">
        <v>35</v>
      </c>
    </row>
    <row r="909" spans="1:6" x14ac:dyDescent="0.2">
      <c r="A909" s="91">
        <v>34357</v>
      </c>
      <c r="B909" s="92" t="s">
        <v>12841</v>
      </c>
      <c r="C909" s="93" t="s">
        <v>6720</v>
      </c>
      <c r="D909" s="178">
        <v>0.28999999999999998</v>
      </c>
      <c r="E909" s="248">
        <f>VLOOKUP(A909,Material!A1499:D7903,4,FALSE)</f>
        <v>4.32</v>
      </c>
      <c r="F909" s="249">
        <f>D909*E909</f>
        <v>1.2527999999999999</v>
      </c>
    </row>
    <row r="910" spans="1:6" ht="22.5" x14ac:dyDescent="0.2">
      <c r="A910" s="91">
        <v>536</v>
      </c>
      <c r="B910" s="372" t="s">
        <v>12842</v>
      </c>
      <c r="C910" s="140" t="s">
        <v>152</v>
      </c>
      <c r="D910" s="253">
        <v>1.07</v>
      </c>
      <c r="E910" s="248">
        <f>VLOOKUP(A910,Material!A1500:D7904,4,FALSE)</f>
        <v>24</v>
      </c>
      <c r="F910" s="298">
        <f>D910*E910</f>
        <v>25.68</v>
      </c>
    </row>
    <row r="911" spans="1:6" x14ac:dyDescent="0.2">
      <c r="A911" s="91">
        <v>34353</v>
      </c>
      <c r="B911" s="92" t="s">
        <v>12843</v>
      </c>
      <c r="C911" s="93" t="s">
        <v>6720</v>
      </c>
      <c r="D911" s="178">
        <v>4.83</v>
      </c>
      <c r="E911" s="248">
        <f>VLOOKUP(A911,Material!A1:D7905,4,FALSE)</f>
        <v>1.36</v>
      </c>
      <c r="F911" s="298">
        <f>D911*E911</f>
        <v>6.5688000000000004</v>
      </c>
    </row>
    <row r="912" spans="1:6" x14ac:dyDescent="0.2">
      <c r="A912" s="105"/>
      <c r="B912" s="102"/>
      <c r="C912" s="99"/>
      <c r="D912" s="106" t="s">
        <v>41</v>
      </c>
      <c r="E912" s="107"/>
      <c r="F912" s="127">
        <f>SUM(F909:F911)</f>
        <v>33.501600000000003</v>
      </c>
    </row>
    <row r="913" spans="1:8" x14ac:dyDescent="0.2">
      <c r="A913" s="105"/>
      <c r="B913" s="102"/>
      <c r="C913" s="99"/>
      <c r="D913" s="109"/>
      <c r="E913" s="110"/>
      <c r="F913" s="111"/>
    </row>
    <row r="914" spans="1:8" x14ac:dyDescent="0.2">
      <c r="A914" s="604" t="s">
        <v>42</v>
      </c>
      <c r="B914" s="605"/>
      <c r="C914" s="605"/>
      <c r="D914" s="605"/>
      <c r="E914" s="605"/>
      <c r="F914" s="606"/>
    </row>
    <row r="915" spans="1:8" x14ac:dyDescent="0.2">
      <c r="A915" s="90" t="s">
        <v>15</v>
      </c>
      <c r="B915" s="90" t="s">
        <v>31</v>
      </c>
      <c r="C915" s="90" t="s">
        <v>32</v>
      </c>
      <c r="D915" s="90" t="s">
        <v>33</v>
      </c>
      <c r="E915" s="90" t="s">
        <v>34</v>
      </c>
      <c r="F915" s="90" t="s">
        <v>35</v>
      </c>
    </row>
    <row r="916" spans="1:8" x14ac:dyDescent="0.2">
      <c r="A916" s="112"/>
      <c r="B916" s="128"/>
      <c r="C916" s="114"/>
      <c r="D916" s="115"/>
      <c r="E916" s="116"/>
      <c r="F916" s="117"/>
    </row>
    <row r="917" spans="1:8" x14ac:dyDescent="0.2">
      <c r="A917" s="118"/>
      <c r="B917" s="113"/>
      <c r="C917" s="114"/>
      <c r="D917" s="129"/>
      <c r="E917" s="120"/>
      <c r="F917" s="126"/>
    </row>
    <row r="918" spans="1:8" x14ac:dyDescent="0.2">
      <c r="A918" s="121"/>
      <c r="B918" s="122"/>
      <c r="C918" s="123"/>
      <c r="D918" s="124"/>
      <c r="E918" s="125"/>
      <c r="F918" s="130"/>
    </row>
    <row r="919" spans="1:8" x14ac:dyDescent="0.2">
      <c r="A919" s="105"/>
      <c r="B919" s="102"/>
      <c r="C919" s="99"/>
      <c r="D919" s="106" t="s">
        <v>43</v>
      </c>
      <c r="E919" s="107"/>
      <c r="F919" s="127">
        <f>ROUND(SUM(F916:F916),2)</f>
        <v>0</v>
      </c>
    </row>
    <row r="920" spans="1:8" x14ac:dyDescent="0.2">
      <c r="A920" s="105"/>
      <c r="B920" s="102"/>
      <c r="C920" s="99"/>
      <c r="D920" s="109"/>
      <c r="E920" s="110"/>
      <c r="F920" s="111"/>
    </row>
    <row r="921" spans="1:8" x14ac:dyDescent="0.2">
      <c r="A921" s="607" t="s">
        <v>44</v>
      </c>
      <c r="B921" s="608"/>
      <c r="C921" s="608"/>
      <c r="D921" s="608"/>
      <c r="E921" s="609"/>
      <c r="F921" s="131">
        <f>ROUND(F905+F912+F919,2)</f>
        <v>53.57</v>
      </c>
      <c r="G921" s="132">
        <f>ROUND(F921*1.2522,2)</f>
        <v>67.08</v>
      </c>
      <c r="H921" s="132">
        <f>G921-67.09</f>
        <v>-1.0000000000005116E-2</v>
      </c>
    </row>
    <row r="922" spans="1:8" ht="15.75" x14ac:dyDescent="0.2">
      <c r="A922" s="370" t="s">
        <v>15</v>
      </c>
      <c r="B922" s="610" t="s">
        <v>29</v>
      </c>
      <c r="C922" s="610"/>
      <c r="D922" s="610"/>
      <c r="E922" s="610"/>
      <c r="F922" s="371" t="s">
        <v>6934</v>
      </c>
    </row>
    <row r="923" spans="1:8" ht="15" x14ac:dyDescent="0.2">
      <c r="A923" s="89" t="s">
        <v>7030</v>
      </c>
      <c r="B923" s="613" t="str">
        <f>VLOOKUP(A923,PO!$C$10:$K$782,2,FALSE)</f>
        <v>Demolição de contrapiso até 3 cm, de forma manual, sem reaproveitamento.</v>
      </c>
      <c r="C923" s="613"/>
      <c r="D923" s="613"/>
      <c r="E923" s="613"/>
      <c r="F923" s="133" t="str">
        <f>VLOOKUP(A923,PO!$C$10:$K$782,3,FALSE)</f>
        <v>m²</v>
      </c>
    </row>
    <row r="924" spans="1:8" x14ac:dyDescent="0.2">
      <c r="A924" s="612" t="s">
        <v>30</v>
      </c>
      <c r="B924" s="612"/>
      <c r="C924" s="612"/>
      <c r="D924" s="612"/>
      <c r="E924" s="612"/>
      <c r="F924" s="612"/>
    </row>
    <row r="925" spans="1:8" x14ac:dyDescent="0.2">
      <c r="A925" s="90" t="s">
        <v>15</v>
      </c>
      <c r="B925" s="90" t="s">
        <v>31</v>
      </c>
      <c r="C925" s="90" t="s">
        <v>32</v>
      </c>
      <c r="D925" s="90" t="s">
        <v>33</v>
      </c>
      <c r="E925" s="90" t="s">
        <v>34</v>
      </c>
      <c r="F925" s="90" t="s">
        <v>35</v>
      </c>
    </row>
    <row r="926" spans="1:8" x14ac:dyDescent="0.2">
      <c r="A926" s="330">
        <v>88316</v>
      </c>
      <c r="B926" s="331" t="s">
        <v>6611</v>
      </c>
      <c r="C926" s="140" t="s">
        <v>6579</v>
      </c>
      <c r="D926" s="553">
        <v>1.4</v>
      </c>
      <c r="E926" s="248">
        <f>VLOOKUP(A926,Serviço!A1516:D7920,4,FALSE)</f>
        <v>15.84</v>
      </c>
      <c r="F926" s="249">
        <f>ROUND(D926*E926,2)</f>
        <v>22.18</v>
      </c>
    </row>
    <row r="927" spans="1:8" x14ac:dyDescent="0.2">
      <c r="A927" s="91">
        <v>88309</v>
      </c>
      <c r="B927" s="331" t="s">
        <v>6610</v>
      </c>
      <c r="C927" s="140" t="s">
        <v>6579</v>
      </c>
      <c r="D927" s="553">
        <v>0.13900000000000001</v>
      </c>
      <c r="E927" s="248">
        <f>VLOOKUP(A927,Serviço!A1518:D7922,4,FALSE)</f>
        <v>18.3</v>
      </c>
      <c r="F927" s="249">
        <f>ROUND(D927*E927,2)</f>
        <v>2.54</v>
      </c>
    </row>
    <row r="928" spans="1:8" x14ac:dyDescent="0.2">
      <c r="A928" s="97"/>
      <c r="B928" s="86"/>
      <c r="C928" s="98"/>
      <c r="D928" s="99" t="s">
        <v>36</v>
      </c>
      <c r="E928" s="100"/>
      <c r="F928" s="101">
        <f>F926+F927</f>
        <v>24.72</v>
      </c>
    </row>
    <row r="929" spans="1:7" x14ac:dyDescent="0.2">
      <c r="A929" s="97"/>
      <c r="B929" s="86"/>
      <c r="C929" s="98"/>
      <c r="D929" s="102" t="s">
        <v>37</v>
      </c>
      <c r="E929" s="103"/>
      <c r="F929" s="104">
        <f>F928*E929</f>
        <v>0</v>
      </c>
    </row>
    <row r="930" spans="1:7" x14ac:dyDescent="0.2">
      <c r="A930" s="97"/>
      <c r="B930" s="86"/>
      <c r="C930" s="98"/>
      <c r="D930" s="99" t="s">
        <v>38</v>
      </c>
      <c r="E930" s="100"/>
      <c r="F930" s="104">
        <f>SUM(F928:F929)</f>
        <v>24.72</v>
      </c>
    </row>
    <row r="931" spans="1:7" x14ac:dyDescent="0.2">
      <c r="A931" s="105"/>
      <c r="B931" s="102"/>
      <c r="C931" s="99"/>
      <c r="D931" s="106" t="s">
        <v>39</v>
      </c>
      <c r="E931" s="107"/>
      <c r="F931" s="108">
        <f>F930</f>
        <v>24.72</v>
      </c>
      <c r="G931" s="554">
        <f>F931*1.2522</f>
        <v>30.954383999999997</v>
      </c>
    </row>
    <row r="932" spans="1:7" x14ac:dyDescent="0.2">
      <c r="A932" s="105"/>
      <c r="B932" s="102"/>
      <c r="C932" s="99"/>
      <c r="D932" s="109"/>
      <c r="E932" s="110"/>
      <c r="F932" s="111"/>
    </row>
    <row r="933" spans="1:7" x14ac:dyDescent="0.2">
      <c r="A933" s="604" t="s">
        <v>40</v>
      </c>
      <c r="B933" s="605"/>
      <c r="C933" s="605"/>
      <c r="D933" s="605"/>
      <c r="E933" s="605"/>
      <c r="F933" s="606"/>
    </row>
    <row r="934" spans="1:7" x14ac:dyDescent="0.2">
      <c r="A934" s="90" t="s">
        <v>15</v>
      </c>
      <c r="B934" s="90" t="s">
        <v>31</v>
      </c>
      <c r="C934" s="90" t="s">
        <v>32</v>
      </c>
      <c r="D934" s="90" t="s">
        <v>33</v>
      </c>
      <c r="E934" s="90" t="s">
        <v>34</v>
      </c>
      <c r="F934" s="90" t="s">
        <v>35</v>
      </c>
    </row>
    <row r="935" spans="1:7" x14ac:dyDescent="0.2">
      <c r="A935" s="91"/>
      <c r="B935" s="92"/>
      <c r="C935" s="93"/>
      <c r="D935" s="178"/>
      <c r="E935" s="248"/>
      <c r="F935" s="249"/>
    </row>
    <row r="936" spans="1:7" x14ac:dyDescent="0.2">
      <c r="A936" s="91"/>
      <c r="B936" s="372"/>
      <c r="C936" s="140"/>
      <c r="D936" s="253"/>
      <c r="E936" s="248"/>
      <c r="F936" s="298"/>
    </row>
    <row r="937" spans="1:7" x14ac:dyDescent="0.2">
      <c r="A937" s="91"/>
      <c r="B937" s="92"/>
      <c r="C937" s="93"/>
      <c r="D937" s="178"/>
      <c r="E937" s="248"/>
      <c r="F937" s="298"/>
    </row>
    <row r="938" spans="1:7" x14ac:dyDescent="0.2">
      <c r="A938" s="105"/>
      <c r="B938" s="102"/>
      <c r="C938" s="99"/>
      <c r="D938" s="106" t="s">
        <v>41</v>
      </c>
      <c r="E938" s="107"/>
      <c r="F938" s="127">
        <f>SUM(F935:F937)</f>
        <v>0</v>
      </c>
    </row>
    <row r="939" spans="1:7" x14ac:dyDescent="0.2">
      <c r="A939" s="105"/>
      <c r="B939" s="102"/>
      <c r="C939" s="99"/>
      <c r="D939" s="109"/>
      <c r="E939" s="110"/>
      <c r="F939" s="111"/>
    </row>
    <row r="940" spans="1:7" x14ac:dyDescent="0.2">
      <c r="A940" s="604" t="s">
        <v>42</v>
      </c>
      <c r="B940" s="605"/>
      <c r="C940" s="605"/>
      <c r="D940" s="605"/>
      <c r="E940" s="605"/>
      <c r="F940" s="606"/>
    </row>
    <row r="941" spans="1:7" x14ac:dyDescent="0.2">
      <c r="A941" s="90" t="s">
        <v>15</v>
      </c>
      <c r="B941" s="90" t="s">
        <v>31</v>
      </c>
      <c r="C941" s="90" t="s">
        <v>32</v>
      </c>
      <c r="D941" s="90" t="s">
        <v>33</v>
      </c>
      <c r="E941" s="90" t="s">
        <v>34</v>
      </c>
      <c r="F941" s="90" t="s">
        <v>35</v>
      </c>
    </row>
    <row r="942" spans="1:7" x14ac:dyDescent="0.2">
      <c r="A942" s="112"/>
      <c r="B942" s="128"/>
      <c r="C942" s="114"/>
      <c r="D942" s="115"/>
      <c r="E942" s="116"/>
      <c r="F942" s="117"/>
    </row>
    <row r="943" spans="1:7" x14ac:dyDescent="0.2">
      <c r="A943" s="118"/>
      <c r="B943" s="113"/>
      <c r="C943" s="114"/>
      <c r="D943" s="129"/>
      <c r="E943" s="120"/>
      <c r="F943" s="126"/>
    </row>
    <row r="944" spans="1:7" x14ac:dyDescent="0.2">
      <c r="A944" s="121"/>
      <c r="B944" s="122"/>
      <c r="C944" s="123"/>
      <c r="D944" s="124"/>
      <c r="E944" s="125"/>
      <c r="F944" s="130"/>
    </row>
    <row r="945" spans="1:6" x14ac:dyDescent="0.2">
      <c r="A945" s="105"/>
      <c r="B945" s="102"/>
      <c r="C945" s="99"/>
      <c r="D945" s="106" t="s">
        <v>43</v>
      </c>
      <c r="E945" s="107"/>
      <c r="F945" s="127">
        <f>ROUND(SUM(F942:F942),2)</f>
        <v>0</v>
      </c>
    </row>
    <row r="946" spans="1:6" x14ac:dyDescent="0.2">
      <c r="A946" s="105"/>
      <c r="B946" s="102"/>
      <c r="C946" s="99"/>
      <c r="D946" s="109"/>
      <c r="E946" s="110"/>
      <c r="F946" s="111"/>
    </row>
    <row r="947" spans="1:6" x14ac:dyDescent="0.2">
      <c r="A947" s="607" t="s">
        <v>44</v>
      </c>
      <c r="B947" s="608"/>
      <c r="C947" s="608"/>
      <c r="D947" s="608"/>
      <c r="E947" s="609"/>
      <c r="F947" s="131">
        <f>ROUND(F931+F938+F945,2)</f>
        <v>24.72</v>
      </c>
    </row>
    <row r="948" spans="1:6" ht="15.75" x14ac:dyDescent="0.2">
      <c r="A948" s="370" t="s">
        <v>15</v>
      </c>
      <c r="B948" s="610" t="s">
        <v>29</v>
      </c>
      <c r="C948" s="610"/>
      <c r="D948" s="610"/>
      <c r="E948" s="610"/>
      <c r="F948" s="371" t="s">
        <v>6934</v>
      </c>
    </row>
    <row r="949" spans="1:6" ht="15" x14ac:dyDescent="0.2">
      <c r="A949" s="89" t="s">
        <v>7031</v>
      </c>
      <c r="B949" s="613" t="str">
        <f>VLOOKUP(A949,PO!$C$10:$K$782,2,FALSE)</f>
        <v>Joelho 90° de redução soldável PVC Ø 32 x 25 mm  - fornecimento e instalação.</v>
      </c>
      <c r="C949" s="613"/>
      <c r="D949" s="613"/>
      <c r="E949" s="613"/>
      <c r="F949" s="133" t="str">
        <f>VLOOKUP(A949,PO!$C$10:$K$782,3,FALSE)</f>
        <v>und</v>
      </c>
    </row>
    <row r="950" spans="1:6" x14ac:dyDescent="0.2">
      <c r="A950" s="612" t="s">
        <v>30</v>
      </c>
      <c r="B950" s="612"/>
      <c r="C950" s="612"/>
      <c r="D950" s="612"/>
      <c r="E950" s="612"/>
      <c r="F950" s="612"/>
    </row>
    <row r="951" spans="1:6" x14ac:dyDescent="0.2">
      <c r="A951" s="90" t="s">
        <v>15</v>
      </c>
      <c r="B951" s="90" t="s">
        <v>31</v>
      </c>
      <c r="C951" s="90" t="s">
        <v>32</v>
      </c>
      <c r="D951" s="90" t="s">
        <v>33</v>
      </c>
      <c r="E951" s="90" t="s">
        <v>34</v>
      </c>
      <c r="F951" s="90" t="s">
        <v>35</v>
      </c>
    </row>
    <row r="952" spans="1:6" x14ac:dyDescent="0.2">
      <c r="A952" s="330">
        <v>88267</v>
      </c>
      <c r="B952" s="331" t="s">
        <v>12873</v>
      </c>
      <c r="C952" s="140" t="s">
        <v>6579</v>
      </c>
      <c r="D952" s="406">
        <v>0.18</v>
      </c>
      <c r="E952" s="248">
        <f>VLOOKUP(A952,Serviço!A1542:D7946,4,FALSE)</f>
        <v>17.57</v>
      </c>
      <c r="F952" s="249">
        <f>ROUND(D952*E952,2)</f>
        <v>3.16</v>
      </c>
    </row>
    <row r="953" spans="1:6" x14ac:dyDescent="0.2">
      <c r="A953" s="91">
        <v>88248</v>
      </c>
      <c r="B953" s="331" t="s">
        <v>12874</v>
      </c>
      <c r="C953" s="140" t="s">
        <v>6579</v>
      </c>
      <c r="D953" s="406">
        <v>0.18</v>
      </c>
      <c r="E953" s="248">
        <f>VLOOKUP(A953,Serviço!A1544:D7948,4,FALSE)</f>
        <v>13.73</v>
      </c>
      <c r="F953" s="249">
        <f>ROUND(D953*E953,2)</f>
        <v>2.4700000000000002</v>
      </c>
    </row>
    <row r="954" spans="1:6" x14ac:dyDescent="0.2">
      <c r="A954" s="97"/>
      <c r="B954" s="86"/>
      <c r="C954" s="98"/>
      <c r="D954" s="99" t="s">
        <v>36</v>
      </c>
      <c r="E954" s="100"/>
      <c r="F954" s="101">
        <f>F952+F953</f>
        <v>5.6300000000000008</v>
      </c>
    </row>
    <row r="955" spans="1:6" x14ac:dyDescent="0.2">
      <c r="A955" s="97"/>
      <c r="B955" s="86"/>
      <c r="C955" s="98"/>
      <c r="D955" s="102" t="s">
        <v>37</v>
      </c>
      <c r="E955" s="103"/>
      <c r="F955" s="104">
        <f>F954*E955</f>
        <v>0</v>
      </c>
    </row>
    <row r="956" spans="1:6" x14ac:dyDescent="0.2">
      <c r="A956" s="97"/>
      <c r="B956" s="86"/>
      <c r="C956" s="98"/>
      <c r="D956" s="99" t="s">
        <v>38</v>
      </c>
      <c r="E956" s="100"/>
      <c r="F956" s="104">
        <f>SUM(F954:F955)</f>
        <v>5.6300000000000008</v>
      </c>
    </row>
    <row r="957" spans="1:6" x14ac:dyDescent="0.2">
      <c r="A957" s="105"/>
      <c r="B957" s="102"/>
      <c r="C957" s="99"/>
      <c r="D957" s="106" t="s">
        <v>39</v>
      </c>
      <c r="E957" s="107"/>
      <c r="F957" s="108">
        <f>F956</f>
        <v>5.6300000000000008</v>
      </c>
    </row>
    <row r="958" spans="1:6" x14ac:dyDescent="0.2">
      <c r="A958" s="105"/>
      <c r="B958" s="102"/>
      <c r="C958" s="99"/>
      <c r="D958" s="109"/>
      <c r="E958" s="110"/>
      <c r="F958" s="111"/>
    </row>
    <row r="959" spans="1:6" x14ac:dyDescent="0.2">
      <c r="A959" s="604" t="s">
        <v>40</v>
      </c>
      <c r="B959" s="605"/>
      <c r="C959" s="605"/>
      <c r="D959" s="605"/>
      <c r="E959" s="605"/>
      <c r="F959" s="606"/>
    </row>
    <row r="960" spans="1:6" x14ac:dyDescent="0.2">
      <c r="A960" s="90" t="s">
        <v>15</v>
      </c>
      <c r="B960" s="90" t="s">
        <v>31</v>
      </c>
      <c r="C960" s="90" t="s">
        <v>32</v>
      </c>
      <c r="D960" s="90" t="s">
        <v>33</v>
      </c>
      <c r="E960" s="90" t="s">
        <v>34</v>
      </c>
      <c r="F960" s="90" t="s">
        <v>35</v>
      </c>
    </row>
    <row r="961" spans="1:6" x14ac:dyDescent="0.2">
      <c r="A961" s="91">
        <v>122</v>
      </c>
      <c r="B961" s="92" t="s">
        <v>12875</v>
      </c>
      <c r="C961" s="93" t="s">
        <v>6574</v>
      </c>
      <c r="D961" s="178">
        <v>5.28E-3</v>
      </c>
      <c r="E961" s="248">
        <f>VLOOKUP(A961,Material!A1:D7955,4,FALSE)</f>
        <v>53.84</v>
      </c>
      <c r="F961" s="249">
        <f>ROUND(D961*E961,2)</f>
        <v>0.28000000000000003</v>
      </c>
    </row>
    <row r="962" spans="1:6" x14ac:dyDescent="0.2">
      <c r="A962" s="91">
        <v>3538</v>
      </c>
      <c r="B962" s="92" t="s">
        <v>12876</v>
      </c>
      <c r="C962" s="93" t="s">
        <v>6574</v>
      </c>
      <c r="D962" s="178">
        <v>1.0149999999999999</v>
      </c>
      <c r="E962" s="248">
        <f>VLOOKUP(A962,Material!A1552:D7956,4,FALSE)</f>
        <v>3.04</v>
      </c>
      <c r="F962" s="249">
        <f t="shared" ref="F962" si="12">ROUND(D962*E962,2)</f>
        <v>3.09</v>
      </c>
    </row>
    <row r="963" spans="1:6" x14ac:dyDescent="0.2">
      <c r="A963" s="91"/>
      <c r="B963" s="92"/>
      <c r="C963" s="93"/>
      <c r="D963" s="178"/>
      <c r="E963" s="248"/>
      <c r="F963" s="249"/>
    </row>
    <row r="964" spans="1:6" x14ac:dyDescent="0.2">
      <c r="A964" s="105"/>
      <c r="B964" s="102"/>
      <c r="C964" s="99"/>
      <c r="D964" s="106" t="s">
        <v>41</v>
      </c>
      <c r="E964" s="107"/>
      <c r="F964" s="127">
        <f>SUM(F961:F963)</f>
        <v>3.37</v>
      </c>
    </row>
    <row r="965" spans="1:6" x14ac:dyDescent="0.2">
      <c r="A965" s="105"/>
      <c r="B965" s="102"/>
      <c r="C965" s="99"/>
      <c r="D965" s="109"/>
      <c r="E965" s="110"/>
      <c r="F965" s="111"/>
    </row>
    <row r="966" spans="1:6" x14ac:dyDescent="0.2">
      <c r="A966" s="604" t="s">
        <v>42</v>
      </c>
      <c r="B966" s="605"/>
      <c r="C966" s="605"/>
      <c r="D966" s="605"/>
      <c r="E966" s="605"/>
      <c r="F966" s="606"/>
    </row>
    <row r="967" spans="1:6" x14ac:dyDescent="0.2">
      <c r="A967" s="90" t="s">
        <v>15</v>
      </c>
      <c r="B967" s="90" t="s">
        <v>31</v>
      </c>
      <c r="C967" s="90" t="s">
        <v>32</v>
      </c>
      <c r="D967" s="90" t="s">
        <v>33</v>
      </c>
      <c r="E967" s="90" t="s">
        <v>34</v>
      </c>
      <c r="F967" s="90" t="s">
        <v>35</v>
      </c>
    </row>
    <row r="968" spans="1:6" x14ac:dyDescent="0.2">
      <c r="A968" s="112"/>
      <c r="B968" s="128"/>
      <c r="C968" s="114"/>
      <c r="D968" s="115"/>
      <c r="E968" s="116"/>
      <c r="F968" s="117"/>
    </row>
    <row r="969" spans="1:6" x14ac:dyDescent="0.2">
      <c r="A969" s="118"/>
      <c r="B969" s="113"/>
      <c r="C969" s="114"/>
      <c r="D969" s="129"/>
      <c r="E969" s="120"/>
      <c r="F969" s="126"/>
    </row>
    <row r="970" spans="1:6" x14ac:dyDescent="0.2">
      <c r="A970" s="121"/>
      <c r="B970" s="122"/>
      <c r="C970" s="123"/>
      <c r="D970" s="124"/>
      <c r="E970" s="125"/>
      <c r="F970" s="130"/>
    </row>
    <row r="971" spans="1:6" x14ac:dyDescent="0.2">
      <c r="A971" s="105"/>
      <c r="B971" s="102"/>
      <c r="C971" s="99"/>
      <c r="D971" s="106" t="s">
        <v>43</v>
      </c>
      <c r="E971" s="107"/>
      <c r="F971" s="127">
        <f>ROUND(SUM(F968:F968),2)</f>
        <v>0</v>
      </c>
    </row>
    <row r="972" spans="1:6" x14ac:dyDescent="0.2">
      <c r="A972" s="105"/>
      <c r="B972" s="102"/>
      <c r="C972" s="99"/>
      <c r="D972" s="109"/>
      <c r="E972" s="110"/>
      <c r="F972" s="111"/>
    </row>
    <row r="973" spans="1:6" x14ac:dyDescent="0.2">
      <c r="A973" s="607" t="s">
        <v>44</v>
      </c>
      <c r="B973" s="608"/>
      <c r="C973" s="608"/>
      <c r="D973" s="608"/>
      <c r="E973" s="609"/>
      <c r="F973" s="131">
        <f>ROUND(F957+F964+F971,2)</f>
        <v>9</v>
      </c>
    </row>
    <row r="974" spans="1:6" ht="15.75" x14ac:dyDescent="0.2">
      <c r="A974" s="370" t="s">
        <v>15</v>
      </c>
      <c r="B974" s="610" t="s">
        <v>29</v>
      </c>
      <c r="C974" s="610"/>
      <c r="D974" s="610"/>
      <c r="E974" s="610"/>
      <c r="F974" s="371" t="s">
        <v>6934</v>
      </c>
    </row>
    <row r="975" spans="1:6" ht="15" x14ac:dyDescent="0.2">
      <c r="A975" s="89" t="s">
        <v>7032</v>
      </c>
      <c r="B975" s="613" t="str">
        <f>VLOOKUP(A975,PO!$C$10:$K$782,2,FALSE)</f>
        <v>Junção 45° PVC soldável, Ø 100 x 50 mm - fornecimento e instalação.</v>
      </c>
      <c r="C975" s="613"/>
      <c r="D975" s="613"/>
      <c r="E975" s="613"/>
      <c r="F975" s="133" t="str">
        <f>VLOOKUP(A975,PO!$C$10:$K$782,3,FALSE)</f>
        <v>und</v>
      </c>
    </row>
    <row r="976" spans="1:6" x14ac:dyDescent="0.2">
      <c r="A976" s="612" t="s">
        <v>30</v>
      </c>
      <c r="B976" s="612"/>
      <c r="C976" s="612"/>
      <c r="D976" s="612"/>
      <c r="E976" s="612"/>
      <c r="F976" s="612"/>
    </row>
    <row r="977" spans="1:6" x14ac:dyDescent="0.2">
      <c r="A977" s="90" t="s">
        <v>15</v>
      </c>
      <c r="B977" s="90" t="s">
        <v>31</v>
      </c>
      <c r="C977" s="90" t="s">
        <v>32</v>
      </c>
      <c r="D977" s="90" t="s">
        <v>33</v>
      </c>
      <c r="E977" s="90" t="s">
        <v>34</v>
      </c>
      <c r="F977" s="90" t="s">
        <v>35</v>
      </c>
    </row>
    <row r="978" spans="1:6" x14ac:dyDescent="0.2">
      <c r="A978" s="330">
        <v>88267</v>
      </c>
      <c r="B978" s="331" t="s">
        <v>12873</v>
      </c>
      <c r="C978" s="140" t="s">
        <v>6579</v>
      </c>
      <c r="D978" s="406">
        <v>0.46</v>
      </c>
      <c r="E978" s="248">
        <f>VLOOKUP(A978,Serviço!A1568:D7972,4,FALSE)</f>
        <v>17.57</v>
      </c>
      <c r="F978" s="249">
        <f>ROUND(D978*E978,2)</f>
        <v>8.08</v>
      </c>
    </row>
    <row r="979" spans="1:6" x14ac:dyDescent="0.2">
      <c r="A979" s="91">
        <v>88248</v>
      </c>
      <c r="B979" s="331" t="s">
        <v>12874</v>
      </c>
      <c r="C979" s="140" t="s">
        <v>6579</v>
      </c>
      <c r="D979" s="406">
        <v>0.46</v>
      </c>
      <c r="E979" s="248">
        <f>VLOOKUP(A979,Serviço!A1570:D7974,4,FALSE)</f>
        <v>13.73</v>
      </c>
      <c r="F979" s="249">
        <f>ROUND(D979*E979,2)</f>
        <v>6.32</v>
      </c>
    </row>
    <row r="980" spans="1:6" x14ac:dyDescent="0.2">
      <c r="A980" s="97"/>
      <c r="B980" s="86"/>
      <c r="C980" s="98"/>
      <c r="D980" s="99" t="s">
        <v>36</v>
      </c>
      <c r="E980" s="100"/>
      <c r="F980" s="101">
        <f>F978+F979</f>
        <v>14.4</v>
      </c>
    </row>
    <row r="981" spans="1:6" x14ac:dyDescent="0.2">
      <c r="A981" s="97"/>
      <c r="B981" s="86"/>
      <c r="C981" s="98"/>
      <c r="D981" s="102" t="s">
        <v>37</v>
      </c>
      <c r="E981" s="103"/>
      <c r="F981" s="104">
        <f>F980*E981</f>
        <v>0</v>
      </c>
    </row>
    <row r="982" spans="1:6" x14ac:dyDescent="0.2">
      <c r="A982" s="97"/>
      <c r="B982" s="86"/>
      <c r="C982" s="98"/>
      <c r="D982" s="99" t="s">
        <v>38</v>
      </c>
      <c r="E982" s="100"/>
      <c r="F982" s="104">
        <f>SUM(F980:F981)</f>
        <v>14.4</v>
      </c>
    </row>
    <row r="983" spans="1:6" x14ac:dyDescent="0.2">
      <c r="A983" s="105"/>
      <c r="B983" s="102"/>
      <c r="C983" s="99"/>
      <c r="D983" s="106" t="s">
        <v>39</v>
      </c>
      <c r="E983" s="107"/>
      <c r="F983" s="108">
        <f>F982</f>
        <v>14.4</v>
      </c>
    </row>
    <row r="984" spans="1:6" x14ac:dyDescent="0.2">
      <c r="A984" s="105"/>
      <c r="B984" s="102"/>
      <c r="C984" s="99"/>
      <c r="D984" s="109"/>
      <c r="E984" s="110"/>
      <c r="F984" s="111"/>
    </row>
    <row r="985" spans="1:6" x14ac:dyDescent="0.2">
      <c r="A985" s="604" t="s">
        <v>40</v>
      </c>
      <c r="B985" s="605"/>
      <c r="C985" s="605"/>
      <c r="D985" s="605"/>
      <c r="E985" s="605"/>
      <c r="F985" s="606"/>
    </row>
    <row r="986" spans="1:6" x14ac:dyDescent="0.2">
      <c r="A986" s="90" t="s">
        <v>15</v>
      </c>
      <c r="B986" s="90" t="s">
        <v>31</v>
      </c>
      <c r="C986" s="90" t="s">
        <v>32</v>
      </c>
      <c r="D986" s="90" t="s">
        <v>33</v>
      </c>
      <c r="E986" s="90" t="s">
        <v>34</v>
      </c>
      <c r="F986" s="90" t="s">
        <v>35</v>
      </c>
    </row>
    <row r="987" spans="1:6" x14ac:dyDescent="0.2">
      <c r="A987" s="91">
        <v>296</v>
      </c>
      <c r="B987" s="92" t="s">
        <v>12878</v>
      </c>
      <c r="C987" s="93" t="s">
        <v>6574</v>
      </c>
      <c r="D987" s="178">
        <v>1</v>
      </c>
      <c r="E987" s="248">
        <f>VLOOKUP(A987,Material!A27:D7981,4,FALSE)</f>
        <v>1.34</v>
      </c>
      <c r="F987" s="249">
        <f>ROUND(D987*E987,2)</f>
        <v>1.34</v>
      </c>
    </row>
    <row r="988" spans="1:6" x14ac:dyDescent="0.2">
      <c r="A988" s="91">
        <v>301</v>
      </c>
      <c r="B988" s="92" t="s">
        <v>12879</v>
      </c>
      <c r="C988" s="93" t="s">
        <v>6574</v>
      </c>
      <c r="D988" s="178">
        <v>2</v>
      </c>
      <c r="E988" s="248">
        <f>VLOOKUP(A988,Material!A28:D7982,4,FALSE)</f>
        <v>2.37</v>
      </c>
      <c r="F988" s="249">
        <f t="shared" ref="F988:F990" si="13">ROUND(D988*E988,2)</f>
        <v>4.74</v>
      </c>
    </row>
    <row r="989" spans="1:6" x14ac:dyDescent="0.2">
      <c r="A989" s="91">
        <v>10908</v>
      </c>
      <c r="B989" s="92" t="s">
        <v>12880</v>
      </c>
      <c r="C989" s="93" t="s">
        <v>6574</v>
      </c>
      <c r="D989" s="178">
        <v>1.0149999999999999</v>
      </c>
      <c r="E989" s="248">
        <f>VLOOKUP(A989,Material!A29:D7983,4,FALSE)</f>
        <v>10.92</v>
      </c>
      <c r="F989" s="249">
        <f t="shared" si="13"/>
        <v>11.08</v>
      </c>
    </row>
    <row r="990" spans="1:6" x14ac:dyDescent="0.2">
      <c r="A990" s="91">
        <v>20078</v>
      </c>
      <c r="B990" s="92" t="s">
        <v>12881</v>
      </c>
      <c r="C990" s="93" t="s">
        <v>12882</v>
      </c>
      <c r="D990" s="178">
        <v>0.04</v>
      </c>
      <c r="E990" s="248">
        <f>VLOOKUP(A990,Material!A30:D7984,4,FALSE)</f>
        <v>19.71</v>
      </c>
      <c r="F990" s="249">
        <f t="shared" si="13"/>
        <v>0.79</v>
      </c>
    </row>
    <row r="991" spans="1:6" x14ac:dyDescent="0.2">
      <c r="A991" s="105"/>
      <c r="B991" s="102"/>
      <c r="C991" s="99"/>
      <c r="D991" s="106" t="s">
        <v>41</v>
      </c>
      <c r="E991" s="107"/>
      <c r="F991" s="127">
        <f>SUM(F987:F990)</f>
        <v>17.95</v>
      </c>
    </row>
    <row r="992" spans="1:6" x14ac:dyDescent="0.2">
      <c r="A992" s="105"/>
      <c r="B992" s="102"/>
      <c r="C992" s="99"/>
      <c r="D992" s="109"/>
      <c r="E992" s="110"/>
      <c r="F992" s="111"/>
    </row>
    <row r="993" spans="1:6" x14ac:dyDescent="0.2">
      <c r="A993" s="604" t="s">
        <v>42</v>
      </c>
      <c r="B993" s="605"/>
      <c r="C993" s="605"/>
      <c r="D993" s="605"/>
      <c r="E993" s="605"/>
      <c r="F993" s="606"/>
    </row>
    <row r="994" spans="1:6" x14ac:dyDescent="0.2">
      <c r="A994" s="90" t="s">
        <v>15</v>
      </c>
      <c r="B994" s="90" t="s">
        <v>31</v>
      </c>
      <c r="C994" s="90" t="s">
        <v>32</v>
      </c>
      <c r="D994" s="90" t="s">
        <v>33</v>
      </c>
      <c r="E994" s="90" t="s">
        <v>34</v>
      </c>
      <c r="F994" s="90" t="s">
        <v>35</v>
      </c>
    </row>
    <row r="995" spans="1:6" x14ac:dyDescent="0.2">
      <c r="A995" s="112"/>
      <c r="B995" s="128"/>
      <c r="C995" s="114"/>
      <c r="D995" s="115"/>
      <c r="E995" s="116"/>
      <c r="F995" s="117"/>
    </row>
    <row r="996" spans="1:6" x14ac:dyDescent="0.2">
      <c r="A996" s="118"/>
      <c r="B996" s="113"/>
      <c r="C996" s="114"/>
      <c r="D996" s="129"/>
      <c r="E996" s="120"/>
      <c r="F996" s="126"/>
    </row>
    <row r="997" spans="1:6" x14ac:dyDescent="0.2">
      <c r="A997" s="121"/>
      <c r="B997" s="122"/>
      <c r="C997" s="123"/>
      <c r="D997" s="124"/>
      <c r="E997" s="125"/>
      <c r="F997" s="130"/>
    </row>
    <row r="998" spans="1:6" x14ac:dyDescent="0.2">
      <c r="A998" s="105"/>
      <c r="B998" s="102"/>
      <c r="C998" s="99"/>
      <c r="D998" s="106" t="s">
        <v>43</v>
      </c>
      <c r="E998" s="107"/>
      <c r="F998" s="127">
        <f>ROUND(SUM(F995:F995),2)</f>
        <v>0</v>
      </c>
    </row>
    <row r="999" spans="1:6" x14ac:dyDescent="0.2">
      <c r="A999" s="105"/>
      <c r="B999" s="102"/>
      <c r="C999" s="99"/>
      <c r="D999" s="109"/>
      <c r="E999" s="110"/>
      <c r="F999" s="111"/>
    </row>
    <row r="1000" spans="1:6" x14ac:dyDescent="0.2">
      <c r="A1000" s="607" t="s">
        <v>44</v>
      </c>
      <c r="B1000" s="608"/>
      <c r="C1000" s="608"/>
      <c r="D1000" s="608"/>
      <c r="E1000" s="609"/>
      <c r="F1000" s="131">
        <f>ROUND(F983+F991+F998,2)</f>
        <v>32.35</v>
      </c>
    </row>
    <row r="1001" spans="1:6" ht="15.75" x14ac:dyDescent="0.2">
      <c r="A1001" s="370" t="s">
        <v>15</v>
      </c>
      <c r="B1001" s="610" t="s">
        <v>29</v>
      </c>
      <c r="C1001" s="610"/>
      <c r="D1001" s="610"/>
      <c r="E1001" s="610"/>
      <c r="F1001" s="371" t="s">
        <v>6934</v>
      </c>
    </row>
    <row r="1002" spans="1:6" ht="15" x14ac:dyDescent="0.2">
      <c r="A1002" s="89" t="s">
        <v>7033</v>
      </c>
      <c r="B1002" s="613" t="str">
        <f>VLOOKUP(A1002,PO!$C$10:$K$782,2,FALSE)</f>
        <v>Registro de esfera em PVC soldável Ø 32 mm - Fornecimento e instalação</v>
      </c>
      <c r="C1002" s="613"/>
      <c r="D1002" s="613"/>
      <c r="E1002" s="613"/>
      <c r="F1002" s="133" t="str">
        <f>VLOOKUP(A1002,PO!$C$10:$K$782,3,FALSE)</f>
        <v>und</v>
      </c>
    </row>
    <row r="1003" spans="1:6" x14ac:dyDescent="0.2">
      <c r="A1003" s="612" t="s">
        <v>30</v>
      </c>
      <c r="B1003" s="612"/>
      <c r="C1003" s="612"/>
      <c r="D1003" s="612"/>
      <c r="E1003" s="612"/>
      <c r="F1003" s="612"/>
    </row>
    <row r="1004" spans="1:6" x14ac:dyDescent="0.2">
      <c r="A1004" s="90" t="s">
        <v>15</v>
      </c>
      <c r="B1004" s="90" t="s">
        <v>31</v>
      </c>
      <c r="C1004" s="90" t="s">
        <v>32</v>
      </c>
      <c r="D1004" s="90" t="s">
        <v>33</v>
      </c>
      <c r="E1004" s="90" t="s">
        <v>34</v>
      </c>
      <c r="F1004" s="90" t="s">
        <v>35</v>
      </c>
    </row>
    <row r="1005" spans="1:6" x14ac:dyDescent="0.2">
      <c r="A1005" s="330">
        <v>88267</v>
      </c>
      <c r="B1005" s="331" t="s">
        <v>12873</v>
      </c>
      <c r="C1005" s="140" t="s">
        <v>6579</v>
      </c>
      <c r="D1005" s="406">
        <v>0.17</v>
      </c>
      <c r="E1005" s="248">
        <f>VLOOKUP(A1005,Serviço!A1595:D7999,4,FALSE)</f>
        <v>17.57</v>
      </c>
      <c r="F1005" s="249">
        <f>ROUND(D1005*E1005,2)</f>
        <v>2.99</v>
      </c>
    </row>
    <row r="1006" spans="1:6" x14ac:dyDescent="0.2">
      <c r="A1006" s="91">
        <v>88248</v>
      </c>
      <c r="B1006" s="331" t="s">
        <v>12874</v>
      </c>
      <c r="C1006" s="140" t="s">
        <v>6579</v>
      </c>
      <c r="D1006" s="406">
        <v>0.17</v>
      </c>
      <c r="E1006" s="248">
        <f>VLOOKUP(A1006,Serviço!A1597:D8001,4,FALSE)</f>
        <v>13.73</v>
      </c>
      <c r="F1006" s="249">
        <f>ROUND(D1006*E1006,2)</f>
        <v>2.33</v>
      </c>
    </row>
    <row r="1007" spans="1:6" x14ac:dyDescent="0.2">
      <c r="A1007" s="97"/>
      <c r="B1007" s="86"/>
      <c r="C1007" s="98"/>
      <c r="D1007" s="99" t="s">
        <v>36</v>
      </c>
      <c r="E1007" s="100"/>
      <c r="F1007" s="101">
        <f>F1005+F1006</f>
        <v>5.32</v>
      </c>
    </row>
    <row r="1008" spans="1:6" x14ac:dyDescent="0.2">
      <c r="A1008" s="97"/>
      <c r="B1008" s="86"/>
      <c r="C1008" s="98"/>
      <c r="D1008" s="102" t="s">
        <v>37</v>
      </c>
      <c r="E1008" s="103"/>
      <c r="F1008" s="104">
        <f>F1007*E1008</f>
        <v>0</v>
      </c>
    </row>
    <row r="1009" spans="1:6" x14ac:dyDescent="0.2">
      <c r="A1009" s="97"/>
      <c r="B1009" s="86"/>
      <c r="C1009" s="98"/>
      <c r="D1009" s="99" t="s">
        <v>38</v>
      </c>
      <c r="E1009" s="100"/>
      <c r="F1009" s="104">
        <f>SUM(F1007:F1008)</f>
        <v>5.32</v>
      </c>
    </row>
    <row r="1010" spans="1:6" x14ac:dyDescent="0.2">
      <c r="A1010" s="105"/>
      <c r="B1010" s="102"/>
      <c r="C1010" s="99"/>
      <c r="D1010" s="106" t="s">
        <v>39</v>
      </c>
      <c r="E1010" s="107"/>
      <c r="F1010" s="108">
        <f>F1009</f>
        <v>5.32</v>
      </c>
    </row>
    <row r="1011" spans="1:6" x14ac:dyDescent="0.2">
      <c r="A1011" s="105"/>
      <c r="B1011" s="102"/>
      <c r="C1011" s="99"/>
      <c r="D1011" s="109"/>
      <c r="E1011" s="110"/>
      <c r="F1011" s="111"/>
    </row>
    <row r="1012" spans="1:6" x14ac:dyDescent="0.2">
      <c r="A1012" s="604" t="s">
        <v>40</v>
      </c>
      <c r="B1012" s="605"/>
      <c r="C1012" s="605"/>
      <c r="D1012" s="605"/>
      <c r="E1012" s="605"/>
      <c r="F1012" s="606"/>
    </row>
    <row r="1013" spans="1:6" x14ac:dyDescent="0.2">
      <c r="A1013" s="90" t="s">
        <v>15</v>
      </c>
      <c r="B1013" s="90" t="s">
        <v>31</v>
      </c>
      <c r="C1013" s="90" t="s">
        <v>32</v>
      </c>
      <c r="D1013" s="90" t="s">
        <v>33</v>
      </c>
      <c r="E1013" s="90" t="s">
        <v>34</v>
      </c>
      <c r="F1013" s="90" t="s">
        <v>35</v>
      </c>
    </row>
    <row r="1014" spans="1:6" x14ac:dyDescent="0.2">
      <c r="A1014" s="91">
        <v>122</v>
      </c>
      <c r="B1014" s="92" t="s">
        <v>12875</v>
      </c>
      <c r="C1014" s="93" t="s">
        <v>6574</v>
      </c>
      <c r="D1014" s="178">
        <v>8.0000000000000002E-3</v>
      </c>
      <c r="E1014" s="248">
        <f>VLOOKUP(A1014,Material!A54:D8008,4,FALSE)</f>
        <v>53.84</v>
      </c>
      <c r="F1014" s="249">
        <f>ROUND(D1014*E1014,2)</f>
        <v>0.43</v>
      </c>
    </row>
    <row r="1015" spans="1:6" ht="22.5" x14ac:dyDescent="0.2">
      <c r="A1015" s="91">
        <v>11675</v>
      </c>
      <c r="B1015" s="372" t="s">
        <v>12884</v>
      </c>
      <c r="C1015" s="140" t="s">
        <v>6574</v>
      </c>
      <c r="D1015" s="253">
        <v>1.0149999999999999</v>
      </c>
      <c r="E1015" s="248">
        <f>VLOOKUP(A1015,Material!A56:D8010,4,FALSE)</f>
        <v>21.12</v>
      </c>
      <c r="F1015" s="298">
        <f t="shared" ref="F1015" si="14">ROUND(D1015*E1015,2)</f>
        <v>21.44</v>
      </c>
    </row>
    <row r="1016" spans="1:6" x14ac:dyDescent="0.2">
      <c r="A1016" s="91"/>
      <c r="B1016" s="92"/>
      <c r="C1016" s="93"/>
      <c r="D1016" s="178"/>
      <c r="E1016" s="248"/>
      <c r="F1016" s="249"/>
    </row>
    <row r="1017" spans="1:6" x14ac:dyDescent="0.2">
      <c r="A1017" s="105"/>
      <c r="B1017" s="102"/>
      <c r="C1017" s="99"/>
      <c r="D1017" s="106" t="s">
        <v>41</v>
      </c>
      <c r="E1017" s="107"/>
      <c r="F1017" s="127">
        <f>SUM(F1014:F1016)</f>
        <v>21.87</v>
      </c>
    </row>
    <row r="1018" spans="1:6" x14ac:dyDescent="0.2">
      <c r="A1018" s="105"/>
      <c r="B1018" s="102"/>
      <c r="C1018" s="99"/>
      <c r="D1018" s="109"/>
      <c r="E1018" s="110"/>
      <c r="F1018" s="111"/>
    </row>
    <row r="1019" spans="1:6" x14ac:dyDescent="0.2">
      <c r="A1019" s="604" t="s">
        <v>42</v>
      </c>
      <c r="B1019" s="605"/>
      <c r="C1019" s="605"/>
      <c r="D1019" s="605"/>
      <c r="E1019" s="605"/>
      <c r="F1019" s="606"/>
    </row>
    <row r="1020" spans="1:6" x14ac:dyDescent="0.2">
      <c r="A1020" s="90" t="s">
        <v>15</v>
      </c>
      <c r="B1020" s="90" t="s">
        <v>31</v>
      </c>
      <c r="C1020" s="90" t="s">
        <v>32</v>
      </c>
      <c r="D1020" s="90" t="s">
        <v>33</v>
      </c>
      <c r="E1020" s="90" t="s">
        <v>34</v>
      </c>
      <c r="F1020" s="90" t="s">
        <v>35</v>
      </c>
    </row>
    <row r="1021" spans="1:6" x14ac:dyDescent="0.2">
      <c r="A1021" s="112"/>
      <c r="B1021" s="128"/>
      <c r="C1021" s="114"/>
      <c r="D1021" s="115"/>
      <c r="E1021" s="116"/>
      <c r="F1021" s="117"/>
    </row>
    <row r="1022" spans="1:6" x14ac:dyDescent="0.2">
      <c r="A1022" s="118"/>
      <c r="B1022" s="113"/>
      <c r="C1022" s="114"/>
      <c r="D1022" s="129"/>
      <c r="E1022" s="120"/>
      <c r="F1022" s="126"/>
    </row>
    <row r="1023" spans="1:6" x14ac:dyDescent="0.2">
      <c r="A1023" s="121"/>
      <c r="B1023" s="122"/>
      <c r="C1023" s="123"/>
      <c r="D1023" s="124"/>
      <c r="E1023" s="125"/>
      <c r="F1023" s="130"/>
    </row>
    <row r="1024" spans="1:6" x14ac:dyDescent="0.2">
      <c r="A1024" s="105"/>
      <c r="B1024" s="102"/>
      <c r="C1024" s="99"/>
      <c r="D1024" s="106" t="s">
        <v>43</v>
      </c>
      <c r="E1024" s="107"/>
      <c r="F1024" s="127">
        <f>ROUND(SUM(F1021:F1021),2)</f>
        <v>0</v>
      </c>
    </row>
    <row r="1025" spans="1:6" x14ac:dyDescent="0.2">
      <c r="A1025" s="105"/>
      <c r="B1025" s="102"/>
      <c r="C1025" s="99"/>
      <c r="D1025" s="109"/>
      <c r="E1025" s="110"/>
      <c r="F1025" s="111"/>
    </row>
    <row r="1026" spans="1:6" x14ac:dyDescent="0.2">
      <c r="A1026" s="607" t="s">
        <v>44</v>
      </c>
      <c r="B1026" s="608"/>
      <c r="C1026" s="608"/>
      <c r="D1026" s="608"/>
      <c r="E1026" s="609"/>
      <c r="F1026" s="131">
        <f>ROUND(F1010+F1017+F1024,2)</f>
        <v>27.19</v>
      </c>
    </row>
    <row r="1027" spans="1:6" ht="15.75" x14ac:dyDescent="0.2">
      <c r="A1027" s="370" t="s">
        <v>15</v>
      </c>
      <c r="B1027" s="610" t="s">
        <v>29</v>
      </c>
      <c r="C1027" s="610"/>
      <c r="D1027" s="610"/>
      <c r="E1027" s="610"/>
      <c r="F1027" s="371" t="s">
        <v>6934</v>
      </c>
    </row>
    <row r="1028" spans="1:6" ht="15" x14ac:dyDescent="0.2">
      <c r="A1028" s="89" t="s">
        <v>7034</v>
      </c>
      <c r="B1028" s="613" t="str">
        <f>VLOOKUP(A1028,PO!$C$10:$K$782,2,FALSE)</f>
        <v>Registro de esfera em PVC soldável Ø 50 mm - Fornecimento e instalação</v>
      </c>
      <c r="C1028" s="613"/>
      <c r="D1028" s="613"/>
      <c r="E1028" s="613"/>
      <c r="F1028" s="133" t="str">
        <f>VLOOKUP(A1028,PO!$C$10:$K$782,3,FALSE)</f>
        <v>und</v>
      </c>
    </row>
    <row r="1029" spans="1:6" x14ac:dyDescent="0.2">
      <c r="A1029" s="612" t="s">
        <v>30</v>
      </c>
      <c r="B1029" s="612"/>
      <c r="C1029" s="612"/>
      <c r="D1029" s="612"/>
      <c r="E1029" s="612"/>
      <c r="F1029" s="612"/>
    </row>
    <row r="1030" spans="1:6" x14ac:dyDescent="0.2">
      <c r="A1030" s="90" t="s">
        <v>15</v>
      </c>
      <c r="B1030" s="90" t="s">
        <v>31</v>
      </c>
      <c r="C1030" s="90" t="s">
        <v>32</v>
      </c>
      <c r="D1030" s="90" t="s">
        <v>33</v>
      </c>
      <c r="E1030" s="90" t="s">
        <v>34</v>
      </c>
      <c r="F1030" s="90" t="s">
        <v>35</v>
      </c>
    </row>
    <row r="1031" spans="1:6" x14ac:dyDescent="0.2">
      <c r="A1031" s="330">
        <v>88267</v>
      </c>
      <c r="B1031" s="331" t="s">
        <v>12873</v>
      </c>
      <c r="C1031" s="140" t="s">
        <v>6579</v>
      </c>
      <c r="D1031" s="406">
        <v>0.17</v>
      </c>
      <c r="E1031" s="248">
        <f>VLOOKUP(A1031,Serviço!A1622:D8026,4,FALSE)</f>
        <v>17.57</v>
      </c>
      <c r="F1031" s="249">
        <f>ROUND(D1031*E1031,2)</f>
        <v>2.99</v>
      </c>
    </row>
    <row r="1032" spans="1:6" x14ac:dyDescent="0.2">
      <c r="A1032" s="91">
        <v>88248</v>
      </c>
      <c r="B1032" s="331" t="s">
        <v>12874</v>
      </c>
      <c r="C1032" s="140" t="s">
        <v>6579</v>
      </c>
      <c r="D1032" s="406">
        <v>0.17</v>
      </c>
      <c r="E1032" s="248">
        <f>VLOOKUP(A1032,Serviço!A1624:D8028,4,FALSE)</f>
        <v>13.73</v>
      </c>
      <c r="F1032" s="249">
        <f>ROUND(D1032*E1032,2)</f>
        <v>2.33</v>
      </c>
    </row>
    <row r="1033" spans="1:6" x14ac:dyDescent="0.2">
      <c r="A1033" s="97"/>
      <c r="B1033" s="86"/>
      <c r="C1033" s="98"/>
      <c r="D1033" s="99" t="s">
        <v>36</v>
      </c>
      <c r="E1033" s="100"/>
      <c r="F1033" s="101">
        <f>F1031+F1032</f>
        <v>5.32</v>
      </c>
    </row>
    <row r="1034" spans="1:6" x14ac:dyDescent="0.2">
      <c r="A1034" s="97"/>
      <c r="B1034" s="86"/>
      <c r="C1034" s="98"/>
      <c r="D1034" s="102" t="s">
        <v>37</v>
      </c>
      <c r="E1034" s="103"/>
      <c r="F1034" s="104">
        <f>F1033*E1034</f>
        <v>0</v>
      </c>
    </row>
    <row r="1035" spans="1:6" x14ac:dyDescent="0.2">
      <c r="A1035" s="97"/>
      <c r="B1035" s="86"/>
      <c r="C1035" s="98"/>
      <c r="D1035" s="99" t="s">
        <v>38</v>
      </c>
      <c r="E1035" s="100"/>
      <c r="F1035" s="104">
        <f>SUM(F1033:F1034)</f>
        <v>5.32</v>
      </c>
    </row>
    <row r="1036" spans="1:6" x14ac:dyDescent="0.2">
      <c r="A1036" s="105"/>
      <c r="B1036" s="102"/>
      <c r="C1036" s="99"/>
      <c r="D1036" s="106" t="s">
        <v>39</v>
      </c>
      <c r="E1036" s="107"/>
      <c r="F1036" s="108">
        <f>F1035</f>
        <v>5.32</v>
      </c>
    </row>
    <row r="1037" spans="1:6" x14ac:dyDescent="0.2">
      <c r="A1037" s="105"/>
      <c r="B1037" s="102"/>
      <c r="C1037" s="99"/>
      <c r="D1037" s="109"/>
      <c r="E1037" s="110"/>
      <c r="F1037" s="111"/>
    </row>
    <row r="1038" spans="1:6" x14ac:dyDescent="0.2">
      <c r="A1038" s="604" t="s">
        <v>40</v>
      </c>
      <c r="B1038" s="605"/>
      <c r="C1038" s="605"/>
      <c r="D1038" s="605"/>
      <c r="E1038" s="605"/>
      <c r="F1038" s="606"/>
    </row>
    <row r="1039" spans="1:6" x14ac:dyDescent="0.2">
      <c r="A1039" s="90" t="s">
        <v>15</v>
      </c>
      <c r="B1039" s="90" t="s">
        <v>31</v>
      </c>
      <c r="C1039" s="90" t="s">
        <v>32</v>
      </c>
      <c r="D1039" s="90" t="s">
        <v>33</v>
      </c>
      <c r="E1039" s="90" t="s">
        <v>34</v>
      </c>
      <c r="F1039" s="90" t="s">
        <v>35</v>
      </c>
    </row>
    <row r="1040" spans="1:6" x14ac:dyDescent="0.2">
      <c r="A1040" s="91">
        <v>122</v>
      </c>
      <c r="B1040" s="92" t="s">
        <v>12875</v>
      </c>
      <c r="C1040" s="93" t="s">
        <v>6574</v>
      </c>
      <c r="D1040" s="178">
        <v>8.0000000000000002E-3</v>
      </c>
      <c r="E1040" s="248">
        <f>VLOOKUP(A1040,Material!A81:D8035,4,FALSE)</f>
        <v>53.84</v>
      </c>
      <c r="F1040" s="249">
        <f>ROUND(D1040*E1040,2)</f>
        <v>0.43</v>
      </c>
    </row>
    <row r="1041" spans="1:6" ht="22.5" x14ac:dyDescent="0.2">
      <c r="A1041" s="91">
        <v>11677</v>
      </c>
      <c r="B1041" s="372" t="s">
        <v>12885</v>
      </c>
      <c r="C1041" s="140" t="s">
        <v>6574</v>
      </c>
      <c r="D1041" s="253">
        <v>1.0149999999999999</v>
      </c>
      <c r="E1041" s="248">
        <f>VLOOKUP(A1041,Material!A83:D8037,4,FALSE)</f>
        <v>29.18</v>
      </c>
      <c r="F1041" s="298">
        <f t="shared" ref="F1041" si="15">ROUND(D1041*E1041,2)</f>
        <v>29.62</v>
      </c>
    </row>
    <row r="1042" spans="1:6" x14ac:dyDescent="0.2">
      <c r="A1042" s="91"/>
      <c r="B1042" s="92"/>
      <c r="C1042" s="93"/>
      <c r="D1042" s="178"/>
      <c r="E1042" s="248"/>
      <c r="F1042" s="249"/>
    </row>
    <row r="1043" spans="1:6" x14ac:dyDescent="0.2">
      <c r="A1043" s="105"/>
      <c r="B1043" s="102"/>
      <c r="C1043" s="99"/>
      <c r="D1043" s="106" t="s">
        <v>41</v>
      </c>
      <c r="E1043" s="107"/>
      <c r="F1043" s="127">
        <f>SUM(F1040:F1042)</f>
        <v>30.05</v>
      </c>
    </row>
    <row r="1044" spans="1:6" x14ac:dyDescent="0.2">
      <c r="A1044" s="105"/>
      <c r="B1044" s="102"/>
      <c r="C1044" s="99"/>
      <c r="D1044" s="109"/>
      <c r="E1044" s="110"/>
      <c r="F1044" s="111"/>
    </row>
    <row r="1045" spans="1:6" x14ac:dyDescent="0.2">
      <c r="A1045" s="604" t="s">
        <v>42</v>
      </c>
      <c r="B1045" s="605"/>
      <c r="C1045" s="605"/>
      <c r="D1045" s="605"/>
      <c r="E1045" s="605"/>
      <c r="F1045" s="606"/>
    </row>
    <row r="1046" spans="1:6" x14ac:dyDescent="0.2">
      <c r="A1046" s="90" t="s">
        <v>15</v>
      </c>
      <c r="B1046" s="90" t="s">
        <v>31</v>
      </c>
      <c r="C1046" s="90" t="s">
        <v>32</v>
      </c>
      <c r="D1046" s="90" t="s">
        <v>33</v>
      </c>
      <c r="E1046" s="90" t="s">
        <v>34</v>
      </c>
      <c r="F1046" s="90" t="s">
        <v>35</v>
      </c>
    </row>
    <row r="1047" spans="1:6" x14ac:dyDescent="0.2">
      <c r="A1047" s="112"/>
      <c r="B1047" s="128"/>
      <c r="C1047" s="114"/>
      <c r="D1047" s="115"/>
      <c r="E1047" s="116"/>
      <c r="F1047" s="117"/>
    </row>
    <row r="1048" spans="1:6" x14ac:dyDescent="0.2">
      <c r="A1048" s="118"/>
      <c r="B1048" s="113"/>
      <c r="C1048" s="114"/>
      <c r="D1048" s="129"/>
      <c r="E1048" s="120"/>
      <c r="F1048" s="126"/>
    </row>
    <row r="1049" spans="1:6" x14ac:dyDescent="0.2">
      <c r="A1049" s="121"/>
      <c r="B1049" s="122"/>
      <c r="C1049" s="123"/>
      <c r="D1049" s="124"/>
      <c r="E1049" s="125"/>
      <c r="F1049" s="130"/>
    </row>
    <row r="1050" spans="1:6" x14ac:dyDescent="0.2">
      <c r="A1050" s="105"/>
      <c r="B1050" s="102"/>
      <c r="C1050" s="99"/>
      <c r="D1050" s="106" t="s">
        <v>43</v>
      </c>
      <c r="E1050" s="107"/>
      <c r="F1050" s="127">
        <f>ROUND(SUM(F1047:F1047),2)</f>
        <v>0</v>
      </c>
    </row>
    <row r="1051" spans="1:6" x14ac:dyDescent="0.2">
      <c r="A1051" s="105"/>
      <c r="B1051" s="102"/>
      <c r="C1051" s="99"/>
      <c r="D1051" s="109"/>
      <c r="E1051" s="110"/>
      <c r="F1051" s="111"/>
    </row>
    <row r="1052" spans="1:6" x14ac:dyDescent="0.2">
      <c r="A1052" s="607" t="s">
        <v>44</v>
      </c>
      <c r="B1052" s="608"/>
      <c r="C1052" s="608"/>
      <c r="D1052" s="608"/>
      <c r="E1052" s="609"/>
      <c r="F1052" s="131">
        <f>ROUND(F1036+F1043+F1050,2)</f>
        <v>35.369999999999997</v>
      </c>
    </row>
    <row r="1053" spans="1:6" ht="15.75" x14ac:dyDescent="0.2">
      <c r="A1053" s="370" t="s">
        <v>15</v>
      </c>
      <c r="B1053" s="610" t="s">
        <v>29</v>
      </c>
      <c r="C1053" s="610"/>
      <c r="D1053" s="610"/>
      <c r="E1053" s="610"/>
      <c r="F1053" s="371" t="s">
        <v>6934</v>
      </c>
    </row>
    <row r="1054" spans="1:6" s="384" customFormat="1" ht="15" x14ac:dyDescent="0.2">
      <c r="A1054" s="475" t="s">
        <v>7035</v>
      </c>
      <c r="B1054" s="611" t="str">
        <f>VLOOKUP(A1054,PO!$C$10:$K$782,2,FALSE)</f>
        <v>Regularização de fundo de vala com soquete</v>
      </c>
      <c r="C1054" s="611"/>
      <c r="D1054" s="611"/>
      <c r="E1054" s="611"/>
      <c r="F1054" s="133" t="str">
        <f>VLOOKUP(A1054,PO!$C$10:$K$782,3,FALSE)</f>
        <v>m²</v>
      </c>
    </row>
    <row r="1055" spans="1:6" x14ac:dyDescent="0.2">
      <c r="A1055" s="612" t="s">
        <v>30</v>
      </c>
      <c r="B1055" s="612"/>
      <c r="C1055" s="612"/>
      <c r="D1055" s="612"/>
      <c r="E1055" s="612"/>
      <c r="F1055" s="612"/>
    </row>
    <row r="1056" spans="1:6" x14ac:dyDescent="0.2">
      <c r="A1056" s="90" t="s">
        <v>15</v>
      </c>
      <c r="B1056" s="90" t="s">
        <v>31</v>
      </c>
      <c r="C1056" s="90" t="s">
        <v>32</v>
      </c>
      <c r="D1056" s="90" t="s">
        <v>33</v>
      </c>
      <c r="E1056" s="90" t="s">
        <v>34</v>
      </c>
      <c r="F1056" s="90" t="s">
        <v>35</v>
      </c>
    </row>
    <row r="1057" spans="1:6" x14ac:dyDescent="0.2">
      <c r="A1057" s="330">
        <v>88316</v>
      </c>
      <c r="B1057" s="331" t="s">
        <v>6611</v>
      </c>
      <c r="C1057" s="140" t="s">
        <v>6579</v>
      </c>
      <c r="D1057" s="253">
        <v>1.5</v>
      </c>
      <c r="E1057" s="248">
        <f>(VLOOKUP(A1057,Serviço!$A$7:$J$6411,4,FALSE))</f>
        <v>15.84</v>
      </c>
      <c r="F1057" s="249">
        <f>ROUND(D1057*E1057,2)</f>
        <v>23.76</v>
      </c>
    </row>
    <row r="1058" spans="1:6" x14ac:dyDescent="0.2">
      <c r="A1058" s="91"/>
      <c r="B1058" s="92"/>
      <c r="C1058" s="93"/>
      <c r="D1058" s="178"/>
      <c r="E1058" s="248"/>
      <c r="F1058" s="249"/>
    </row>
    <row r="1059" spans="1:6" x14ac:dyDescent="0.2">
      <c r="A1059" s="97"/>
      <c r="B1059" s="86"/>
      <c r="C1059" s="98"/>
      <c r="D1059" s="99" t="s">
        <v>36</v>
      </c>
      <c r="E1059" s="100"/>
      <c r="F1059" s="101">
        <f>F1057+F1058</f>
        <v>23.76</v>
      </c>
    </row>
    <row r="1060" spans="1:6" x14ac:dyDescent="0.2">
      <c r="A1060" s="97"/>
      <c r="B1060" s="86"/>
      <c r="C1060" s="98"/>
      <c r="D1060" s="102" t="s">
        <v>37</v>
      </c>
      <c r="E1060" s="103"/>
      <c r="F1060" s="104">
        <f>F1059*E1060</f>
        <v>0</v>
      </c>
    </row>
    <row r="1061" spans="1:6" x14ac:dyDescent="0.2">
      <c r="A1061" s="97"/>
      <c r="B1061" s="86"/>
      <c r="C1061" s="98"/>
      <c r="D1061" s="99" t="s">
        <v>38</v>
      </c>
      <c r="E1061" s="100"/>
      <c r="F1061" s="104">
        <f>SUM(F1059:F1060)</f>
        <v>23.76</v>
      </c>
    </row>
    <row r="1062" spans="1:6" x14ac:dyDescent="0.2">
      <c r="A1062" s="105"/>
      <c r="B1062" s="102"/>
      <c r="C1062" s="99"/>
      <c r="D1062" s="106" t="s">
        <v>39</v>
      </c>
      <c r="E1062" s="107"/>
      <c r="F1062" s="108">
        <f>F1061</f>
        <v>23.76</v>
      </c>
    </row>
    <row r="1063" spans="1:6" x14ac:dyDescent="0.2">
      <c r="A1063" s="105"/>
      <c r="B1063" s="102"/>
      <c r="C1063" s="99"/>
      <c r="D1063" s="109"/>
      <c r="E1063" s="110"/>
      <c r="F1063" s="111"/>
    </row>
    <row r="1064" spans="1:6" x14ac:dyDescent="0.2">
      <c r="A1064" s="604" t="s">
        <v>40</v>
      </c>
      <c r="B1064" s="605"/>
      <c r="C1064" s="605"/>
      <c r="D1064" s="605"/>
      <c r="E1064" s="605"/>
      <c r="F1064" s="606"/>
    </row>
    <row r="1065" spans="1:6" x14ac:dyDescent="0.2">
      <c r="A1065" s="90" t="s">
        <v>15</v>
      </c>
      <c r="B1065" s="90" t="s">
        <v>31</v>
      </c>
      <c r="C1065" s="90" t="s">
        <v>32</v>
      </c>
      <c r="D1065" s="90" t="s">
        <v>33</v>
      </c>
      <c r="E1065" s="90" t="s">
        <v>34</v>
      </c>
      <c r="F1065" s="90" t="s">
        <v>35</v>
      </c>
    </row>
    <row r="1066" spans="1:6" x14ac:dyDescent="0.2">
      <c r="A1066" s="91"/>
      <c r="B1066" s="92"/>
      <c r="C1066" s="93"/>
      <c r="D1066" s="178"/>
      <c r="E1066" s="248"/>
      <c r="F1066" s="249"/>
    </row>
    <row r="1067" spans="1:6" x14ac:dyDescent="0.2">
      <c r="A1067" s="91"/>
      <c r="B1067" s="372"/>
      <c r="C1067" s="140"/>
      <c r="D1067" s="253"/>
      <c r="E1067" s="248"/>
      <c r="F1067" s="298"/>
    </row>
    <row r="1068" spans="1:6" x14ac:dyDescent="0.2">
      <c r="A1068" s="91"/>
      <c r="B1068" s="92"/>
      <c r="C1068" s="93"/>
      <c r="D1068" s="178"/>
      <c r="E1068" s="248"/>
      <c r="F1068" s="249"/>
    </row>
    <row r="1069" spans="1:6" x14ac:dyDescent="0.2">
      <c r="A1069" s="105"/>
      <c r="B1069" s="102"/>
      <c r="C1069" s="99"/>
      <c r="D1069" s="106" t="s">
        <v>41</v>
      </c>
      <c r="E1069" s="107"/>
      <c r="F1069" s="127">
        <f>SUM(F1066:F1068)</f>
        <v>0</v>
      </c>
    </row>
    <row r="1070" spans="1:6" x14ac:dyDescent="0.2">
      <c r="A1070" s="105"/>
      <c r="B1070" s="102"/>
      <c r="C1070" s="99"/>
      <c r="D1070" s="109"/>
      <c r="E1070" s="110"/>
      <c r="F1070" s="111"/>
    </row>
    <row r="1071" spans="1:6" x14ac:dyDescent="0.2">
      <c r="A1071" s="604" t="s">
        <v>42</v>
      </c>
      <c r="B1071" s="605"/>
      <c r="C1071" s="605"/>
      <c r="D1071" s="605"/>
      <c r="E1071" s="605"/>
      <c r="F1071" s="606"/>
    </row>
    <row r="1072" spans="1:6" x14ac:dyDescent="0.2">
      <c r="A1072" s="90" t="s">
        <v>15</v>
      </c>
      <c r="B1072" s="90" t="s">
        <v>31</v>
      </c>
      <c r="C1072" s="90" t="s">
        <v>32</v>
      </c>
      <c r="D1072" s="90" t="s">
        <v>33</v>
      </c>
      <c r="E1072" s="90" t="s">
        <v>34</v>
      </c>
      <c r="F1072" s="90" t="s">
        <v>35</v>
      </c>
    </row>
    <row r="1073" spans="1:6" x14ac:dyDescent="0.2">
      <c r="A1073" s="112"/>
      <c r="B1073" s="128"/>
      <c r="C1073" s="114"/>
      <c r="D1073" s="115"/>
      <c r="E1073" s="116"/>
      <c r="F1073" s="117"/>
    </row>
    <row r="1074" spans="1:6" x14ac:dyDescent="0.2">
      <c r="A1074" s="118"/>
      <c r="B1074" s="113"/>
      <c r="C1074" s="114"/>
      <c r="D1074" s="129"/>
      <c r="E1074" s="120"/>
      <c r="F1074" s="126"/>
    </row>
    <row r="1075" spans="1:6" x14ac:dyDescent="0.2">
      <c r="A1075" s="121"/>
      <c r="B1075" s="122"/>
      <c r="C1075" s="123"/>
      <c r="D1075" s="124"/>
      <c r="E1075" s="125"/>
      <c r="F1075" s="130"/>
    </row>
    <row r="1076" spans="1:6" x14ac:dyDescent="0.2">
      <c r="A1076" s="105"/>
      <c r="B1076" s="102"/>
      <c r="C1076" s="99"/>
      <c r="D1076" s="106" t="s">
        <v>43</v>
      </c>
      <c r="E1076" s="107"/>
      <c r="F1076" s="127">
        <f>ROUND(SUM(F1073:F1073),2)</f>
        <v>0</v>
      </c>
    </row>
    <row r="1077" spans="1:6" x14ac:dyDescent="0.2">
      <c r="A1077" s="105"/>
      <c r="B1077" s="102"/>
      <c r="C1077" s="99"/>
      <c r="D1077" s="109"/>
      <c r="E1077" s="110"/>
      <c r="F1077" s="111"/>
    </row>
    <row r="1078" spans="1:6" x14ac:dyDescent="0.2">
      <c r="A1078" s="607" t="s">
        <v>44</v>
      </c>
      <c r="B1078" s="608"/>
      <c r="C1078" s="608"/>
      <c r="D1078" s="608"/>
      <c r="E1078" s="609"/>
      <c r="F1078" s="131">
        <f>ROUND(F1062+F1069+F1076,2)</f>
        <v>23.76</v>
      </c>
    </row>
    <row r="1079" spans="1:6" ht="15.75" x14ac:dyDescent="0.2">
      <c r="A1079" s="370" t="s">
        <v>15</v>
      </c>
      <c r="B1079" s="610" t="s">
        <v>29</v>
      </c>
      <c r="C1079" s="610"/>
      <c r="D1079" s="610"/>
      <c r="E1079" s="610"/>
      <c r="F1079" s="371" t="s">
        <v>6934</v>
      </c>
    </row>
    <row r="1080" spans="1:6" ht="15" x14ac:dyDescent="0.2">
      <c r="A1080" s="475" t="s">
        <v>7043</v>
      </c>
      <c r="B1080" s="611" t="str">
        <f>VLOOKUP(A1080,PO!$C$10:$K$782,2,FALSE)</f>
        <v>Enchimento de rasgo em alvenaria com argamassa mista traço 1:4, para tubulação de 1/2" a 25 mm</v>
      </c>
      <c r="C1080" s="611"/>
      <c r="D1080" s="611"/>
      <c r="E1080" s="611"/>
      <c r="F1080" s="133" t="str">
        <f>VLOOKUP(A1080,PO!$C$10:$K$782,3,FALSE)</f>
        <v>m</v>
      </c>
    </row>
    <row r="1081" spans="1:6" x14ac:dyDescent="0.2">
      <c r="A1081" s="612" t="s">
        <v>30</v>
      </c>
      <c r="B1081" s="612"/>
      <c r="C1081" s="612"/>
      <c r="D1081" s="612"/>
      <c r="E1081" s="612"/>
      <c r="F1081" s="612"/>
    </row>
    <row r="1082" spans="1:6" x14ac:dyDescent="0.2">
      <c r="A1082" s="90" t="s">
        <v>15</v>
      </c>
      <c r="B1082" s="90" t="s">
        <v>31</v>
      </c>
      <c r="C1082" s="90" t="s">
        <v>32</v>
      </c>
      <c r="D1082" s="90" t="s">
        <v>33</v>
      </c>
      <c r="E1082" s="90" t="s">
        <v>34</v>
      </c>
      <c r="F1082" s="90" t="s">
        <v>35</v>
      </c>
    </row>
    <row r="1083" spans="1:6" x14ac:dyDescent="0.2">
      <c r="A1083" s="91">
        <v>88309</v>
      </c>
      <c r="B1083" s="92" t="s">
        <v>6610</v>
      </c>
      <c r="C1083" s="93" t="s">
        <v>6579</v>
      </c>
      <c r="D1083" s="253">
        <v>0.15</v>
      </c>
      <c r="E1083" s="248">
        <f>(VLOOKUP(A1083,Serviço!$A$7:$J$6411,4,FALSE))</f>
        <v>18.3</v>
      </c>
      <c r="F1083" s="249">
        <f>ROUND(D1083*E1083,2)</f>
        <v>2.75</v>
      </c>
    </row>
    <row r="1084" spans="1:6" x14ac:dyDescent="0.2">
      <c r="A1084" s="91">
        <v>88242</v>
      </c>
      <c r="B1084" s="92" t="s">
        <v>6611</v>
      </c>
      <c r="C1084" s="93" t="s">
        <v>6579</v>
      </c>
      <c r="D1084" s="253">
        <v>0.1</v>
      </c>
      <c r="E1084" s="248">
        <f>(VLOOKUP(A1084,Serviço!$A$7:$J$6411,4,FALSE))</f>
        <v>15.52</v>
      </c>
      <c r="F1084" s="249">
        <f>ROUND(D1084*E1084,2)</f>
        <v>1.55</v>
      </c>
    </row>
    <row r="1085" spans="1:6" x14ac:dyDescent="0.2">
      <c r="A1085" s="97"/>
      <c r="B1085" s="86"/>
      <c r="C1085" s="98"/>
      <c r="D1085" s="99" t="s">
        <v>36</v>
      </c>
      <c r="E1085" s="100"/>
      <c r="F1085" s="101">
        <f>F1083+F1084</f>
        <v>4.3</v>
      </c>
    </row>
    <row r="1086" spans="1:6" x14ac:dyDescent="0.2">
      <c r="A1086" s="97"/>
      <c r="B1086" s="86"/>
      <c r="C1086" s="98"/>
      <c r="D1086" s="102" t="s">
        <v>37</v>
      </c>
      <c r="E1086" s="103"/>
      <c r="F1086" s="104">
        <f>F1085*E1086</f>
        <v>0</v>
      </c>
    </row>
    <row r="1087" spans="1:6" x14ac:dyDescent="0.2">
      <c r="A1087" s="97"/>
      <c r="B1087" s="86"/>
      <c r="C1087" s="98"/>
      <c r="D1087" s="99" t="s">
        <v>38</v>
      </c>
      <c r="E1087" s="100"/>
      <c r="F1087" s="104">
        <f>SUM(F1085:F1086)</f>
        <v>4.3</v>
      </c>
    </row>
    <row r="1088" spans="1:6" x14ac:dyDescent="0.2">
      <c r="A1088" s="105"/>
      <c r="B1088" s="102"/>
      <c r="C1088" s="99"/>
      <c r="D1088" s="106" t="s">
        <v>39</v>
      </c>
      <c r="E1088" s="107"/>
      <c r="F1088" s="108">
        <f>F1087</f>
        <v>4.3</v>
      </c>
    </row>
    <row r="1089" spans="1:6" x14ac:dyDescent="0.2">
      <c r="A1089" s="105"/>
      <c r="B1089" s="102"/>
      <c r="C1089" s="99"/>
      <c r="D1089" s="109"/>
      <c r="E1089" s="110"/>
      <c r="F1089" s="111"/>
    </row>
    <row r="1090" spans="1:6" x14ac:dyDescent="0.2">
      <c r="A1090" s="604" t="s">
        <v>40</v>
      </c>
      <c r="B1090" s="605"/>
      <c r="C1090" s="605"/>
      <c r="D1090" s="605"/>
      <c r="E1090" s="605"/>
      <c r="F1090" s="606"/>
    </row>
    <row r="1091" spans="1:6" x14ac:dyDescent="0.2">
      <c r="A1091" s="90" t="s">
        <v>15</v>
      </c>
      <c r="B1091" s="90" t="s">
        <v>31</v>
      </c>
      <c r="C1091" s="90" t="s">
        <v>32</v>
      </c>
      <c r="D1091" s="90" t="s">
        <v>33</v>
      </c>
      <c r="E1091" s="90" t="s">
        <v>34</v>
      </c>
      <c r="F1091" s="90" t="s">
        <v>35</v>
      </c>
    </row>
    <row r="1092" spans="1:6" x14ac:dyDescent="0.2">
      <c r="A1092" s="91">
        <v>1379</v>
      </c>
      <c r="B1092" s="92" t="s">
        <v>12895</v>
      </c>
      <c r="C1092" s="93" t="s">
        <v>6720</v>
      </c>
      <c r="D1092" s="178">
        <v>0.03</v>
      </c>
      <c r="E1092" s="248">
        <f>(VLOOKUP(A1092,Material!$A$7:$J$6411,4,FALSE))</f>
        <v>0.7</v>
      </c>
      <c r="F1092" s="249">
        <f>ROUND(D1092*E1092,2)</f>
        <v>0.02</v>
      </c>
    </row>
    <row r="1093" spans="1:6" x14ac:dyDescent="0.2">
      <c r="A1093" s="91">
        <v>370</v>
      </c>
      <c r="B1093" s="372" t="s">
        <v>12896</v>
      </c>
      <c r="C1093" s="140" t="s">
        <v>46</v>
      </c>
      <c r="D1093" s="253">
        <v>2.0000000000000001E-4</v>
      </c>
      <c r="E1093" s="248">
        <f>(VLOOKUP(A1093,Material!$A$7:$J$6411,4,FALSE))</f>
        <v>60</v>
      </c>
      <c r="F1093" s="249">
        <f t="shared" ref="F1093:F1094" si="16">ROUND(D1093*E1093,2)</f>
        <v>0.01</v>
      </c>
    </row>
    <row r="1094" spans="1:6" x14ac:dyDescent="0.2">
      <c r="A1094" s="91">
        <v>1106</v>
      </c>
      <c r="B1094" s="92" t="s">
        <v>12897</v>
      </c>
      <c r="C1094" s="93" t="s">
        <v>6720</v>
      </c>
      <c r="D1094" s="178">
        <v>3.5999999999999997E-2</v>
      </c>
      <c r="E1094" s="248">
        <f>(VLOOKUP(A1094,Material!$A$7:$J$6411,4,FALSE))</f>
        <v>0.88</v>
      </c>
      <c r="F1094" s="249">
        <f t="shared" si="16"/>
        <v>0.03</v>
      </c>
    </row>
    <row r="1095" spans="1:6" x14ac:dyDescent="0.2">
      <c r="A1095" s="105"/>
      <c r="B1095" s="102"/>
      <c r="C1095" s="99"/>
      <c r="D1095" s="106" t="s">
        <v>41</v>
      </c>
      <c r="E1095" s="107"/>
      <c r="F1095" s="127">
        <f>SUM(F1092:F1094)</f>
        <v>0.06</v>
      </c>
    </row>
    <row r="1096" spans="1:6" x14ac:dyDescent="0.2">
      <c r="A1096" s="105"/>
      <c r="B1096" s="102"/>
      <c r="C1096" s="99"/>
      <c r="D1096" s="109"/>
      <c r="E1096" s="110"/>
      <c r="F1096" s="111"/>
    </row>
    <row r="1097" spans="1:6" x14ac:dyDescent="0.2">
      <c r="A1097" s="604" t="s">
        <v>42</v>
      </c>
      <c r="B1097" s="605"/>
      <c r="C1097" s="605"/>
      <c r="D1097" s="605"/>
      <c r="E1097" s="605"/>
      <c r="F1097" s="606"/>
    </row>
    <row r="1098" spans="1:6" x14ac:dyDescent="0.2">
      <c r="A1098" s="90" t="s">
        <v>15</v>
      </c>
      <c r="B1098" s="90" t="s">
        <v>31</v>
      </c>
      <c r="C1098" s="90" t="s">
        <v>32</v>
      </c>
      <c r="D1098" s="90" t="s">
        <v>33</v>
      </c>
      <c r="E1098" s="90" t="s">
        <v>34</v>
      </c>
      <c r="F1098" s="90" t="s">
        <v>35</v>
      </c>
    </row>
    <row r="1099" spans="1:6" x14ac:dyDescent="0.2">
      <c r="A1099" s="112"/>
      <c r="B1099" s="128"/>
      <c r="C1099" s="114"/>
      <c r="D1099" s="115"/>
      <c r="E1099" s="116"/>
      <c r="F1099" s="117"/>
    </row>
    <row r="1100" spans="1:6" x14ac:dyDescent="0.2">
      <c r="A1100" s="118"/>
      <c r="B1100" s="113"/>
      <c r="C1100" s="114"/>
      <c r="D1100" s="129"/>
      <c r="E1100" s="120"/>
      <c r="F1100" s="126"/>
    </row>
    <row r="1101" spans="1:6" x14ac:dyDescent="0.2">
      <c r="A1101" s="121"/>
      <c r="B1101" s="122"/>
      <c r="C1101" s="123"/>
      <c r="D1101" s="124"/>
      <c r="E1101" s="125"/>
      <c r="F1101" s="130"/>
    </row>
    <row r="1102" spans="1:6" x14ac:dyDescent="0.2">
      <c r="A1102" s="105"/>
      <c r="B1102" s="102"/>
      <c r="C1102" s="99"/>
      <c r="D1102" s="106" t="s">
        <v>43</v>
      </c>
      <c r="E1102" s="107"/>
      <c r="F1102" s="127">
        <f>ROUND(SUM(F1099:F1099),2)</f>
        <v>0</v>
      </c>
    </row>
    <row r="1103" spans="1:6" x14ac:dyDescent="0.2">
      <c r="A1103" s="105"/>
      <c r="B1103" s="102"/>
      <c r="C1103" s="99"/>
      <c r="D1103" s="109"/>
      <c r="E1103" s="110"/>
      <c r="F1103" s="111"/>
    </row>
    <row r="1104" spans="1:6" x14ac:dyDescent="0.2">
      <c r="A1104" s="607" t="s">
        <v>44</v>
      </c>
      <c r="B1104" s="608"/>
      <c r="C1104" s="608"/>
      <c r="D1104" s="608"/>
      <c r="E1104" s="609"/>
      <c r="F1104" s="131">
        <f>ROUND(F1088+F1095+F1102,2)</f>
        <v>4.3600000000000003</v>
      </c>
    </row>
    <row r="1105" spans="1:6" ht="15.75" x14ac:dyDescent="0.2">
      <c r="A1105" s="370" t="s">
        <v>15</v>
      </c>
      <c r="B1105" s="610" t="s">
        <v>29</v>
      </c>
      <c r="C1105" s="610"/>
      <c r="D1105" s="610"/>
      <c r="E1105" s="610"/>
      <c r="F1105" s="371" t="s">
        <v>6934</v>
      </c>
    </row>
    <row r="1106" spans="1:6" ht="15" x14ac:dyDescent="0.2">
      <c r="A1106" s="475" t="s">
        <v>7044</v>
      </c>
      <c r="B1106" s="611" t="str">
        <f>VLOOKUP(A1106,PO!$C$10:$K$782,2,FALSE)</f>
        <v>Enchimento de rasgo em alvenaria com argamassa mista de cal hidratada e areia traço 1:4 com adição de 150 kg de cimento, para tubulação Ø 32 mm - 1 1/4" a 50 mm - 2"</v>
      </c>
      <c r="C1106" s="611"/>
      <c r="D1106" s="611"/>
      <c r="E1106" s="611"/>
      <c r="F1106" s="133" t="str">
        <f>VLOOKUP(A1106,PO!$C$10:$K$782,3,FALSE)</f>
        <v>m</v>
      </c>
    </row>
    <row r="1107" spans="1:6" x14ac:dyDescent="0.2">
      <c r="A1107" s="612" t="s">
        <v>30</v>
      </c>
      <c r="B1107" s="612"/>
      <c r="C1107" s="612"/>
      <c r="D1107" s="612"/>
      <c r="E1107" s="612"/>
      <c r="F1107" s="612"/>
    </row>
    <row r="1108" spans="1:6" x14ac:dyDescent="0.2">
      <c r="A1108" s="90" t="s">
        <v>15</v>
      </c>
      <c r="B1108" s="90" t="s">
        <v>31</v>
      </c>
      <c r="C1108" s="90" t="s">
        <v>32</v>
      </c>
      <c r="D1108" s="90" t="s">
        <v>33</v>
      </c>
      <c r="E1108" s="90" t="s">
        <v>34</v>
      </c>
      <c r="F1108" s="90" t="s">
        <v>35</v>
      </c>
    </row>
    <row r="1109" spans="1:6" x14ac:dyDescent="0.2">
      <c r="A1109" s="91">
        <v>88309</v>
      </c>
      <c r="B1109" s="92" t="s">
        <v>6610</v>
      </c>
      <c r="C1109" s="93" t="s">
        <v>6579</v>
      </c>
      <c r="D1109" s="253">
        <v>0.2</v>
      </c>
      <c r="E1109" s="248">
        <f>(VLOOKUP(A1109,Serviço!$A$7:$J$6411,4,FALSE))</f>
        <v>18.3</v>
      </c>
      <c r="F1109" s="249">
        <f>ROUND(D1109*E1109,2)</f>
        <v>3.66</v>
      </c>
    </row>
    <row r="1110" spans="1:6" x14ac:dyDescent="0.2">
      <c r="A1110" s="91">
        <v>88242</v>
      </c>
      <c r="B1110" s="92" t="s">
        <v>6611</v>
      </c>
      <c r="C1110" s="93" t="s">
        <v>6579</v>
      </c>
      <c r="D1110" s="253">
        <v>0.15</v>
      </c>
      <c r="E1110" s="248">
        <f>(VLOOKUP(A1110,Serviço!$A$7:$J$6411,4,FALSE))</f>
        <v>15.52</v>
      </c>
      <c r="F1110" s="249">
        <f>ROUND(D1110*E1110,2)</f>
        <v>2.33</v>
      </c>
    </row>
    <row r="1111" spans="1:6" x14ac:dyDescent="0.2">
      <c r="A1111" s="97"/>
      <c r="B1111" s="86"/>
      <c r="C1111" s="98"/>
      <c r="D1111" s="99" t="s">
        <v>36</v>
      </c>
      <c r="E1111" s="100"/>
      <c r="F1111" s="101">
        <f>F1109+F1110</f>
        <v>5.99</v>
      </c>
    </row>
    <row r="1112" spans="1:6" x14ac:dyDescent="0.2">
      <c r="A1112" s="97"/>
      <c r="B1112" s="86"/>
      <c r="C1112" s="98"/>
      <c r="D1112" s="102" t="s">
        <v>37</v>
      </c>
      <c r="E1112" s="103"/>
      <c r="F1112" s="104">
        <f>F1111*E1112</f>
        <v>0</v>
      </c>
    </row>
    <row r="1113" spans="1:6" x14ac:dyDescent="0.2">
      <c r="A1113" s="97"/>
      <c r="B1113" s="86"/>
      <c r="C1113" s="98"/>
      <c r="D1113" s="99" t="s">
        <v>38</v>
      </c>
      <c r="E1113" s="100"/>
      <c r="F1113" s="104">
        <f>SUM(F1111:F1112)</f>
        <v>5.99</v>
      </c>
    </row>
    <row r="1114" spans="1:6" x14ac:dyDescent="0.2">
      <c r="A1114" s="105"/>
      <c r="B1114" s="102"/>
      <c r="C1114" s="99"/>
      <c r="D1114" s="106" t="s">
        <v>39</v>
      </c>
      <c r="E1114" s="107"/>
      <c r="F1114" s="108">
        <f>F1113</f>
        <v>5.99</v>
      </c>
    </row>
    <row r="1115" spans="1:6" x14ac:dyDescent="0.2">
      <c r="A1115" s="105"/>
      <c r="B1115" s="102"/>
      <c r="C1115" s="99"/>
      <c r="D1115" s="109"/>
      <c r="E1115" s="110"/>
      <c r="F1115" s="111"/>
    </row>
    <row r="1116" spans="1:6" x14ac:dyDescent="0.2">
      <c r="A1116" s="604" t="s">
        <v>40</v>
      </c>
      <c r="B1116" s="605"/>
      <c r="C1116" s="605"/>
      <c r="D1116" s="605"/>
      <c r="E1116" s="605"/>
      <c r="F1116" s="606"/>
    </row>
    <row r="1117" spans="1:6" x14ac:dyDescent="0.2">
      <c r="A1117" s="90" t="s">
        <v>15</v>
      </c>
      <c r="B1117" s="90" t="s">
        <v>31</v>
      </c>
      <c r="C1117" s="90" t="s">
        <v>32</v>
      </c>
      <c r="D1117" s="90" t="s">
        <v>33</v>
      </c>
      <c r="E1117" s="90" t="s">
        <v>34</v>
      </c>
      <c r="F1117" s="90" t="s">
        <v>35</v>
      </c>
    </row>
    <row r="1118" spans="1:6" x14ac:dyDescent="0.2">
      <c r="A1118" s="91">
        <v>88631</v>
      </c>
      <c r="B1118" s="92" t="s">
        <v>12898</v>
      </c>
      <c r="C1118" s="93" t="s">
        <v>46</v>
      </c>
      <c r="D1118" s="178">
        <v>2.5000000000000001E-3</v>
      </c>
      <c r="E1118" s="248">
        <f>(VLOOKUP(A1118,Serviço!$A$7:$J$6411,4,FALSE))</f>
        <v>472.98</v>
      </c>
      <c r="F1118" s="249">
        <f>ROUND(D1118*E1118,2)</f>
        <v>1.18</v>
      </c>
    </row>
    <row r="1119" spans="1:6" x14ac:dyDescent="0.2">
      <c r="A1119" s="91"/>
      <c r="B1119" s="372"/>
      <c r="C1119" s="140"/>
      <c r="D1119" s="253"/>
      <c r="E1119" s="248"/>
      <c r="F1119" s="249"/>
    </row>
    <row r="1120" spans="1:6" x14ac:dyDescent="0.2">
      <c r="A1120" s="91"/>
      <c r="B1120" s="92"/>
      <c r="C1120" s="93"/>
      <c r="D1120" s="178"/>
      <c r="E1120" s="248"/>
      <c r="F1120" s="249"/>
    </row>
    <row r="1121" spans="1:6" x14ac:dyDescent="0.2">
      <c r="A1121" s="105"/>
      <c r="B1121" s="102"/>
      <c r="C1121" s="99"/>
      <c r="D1121" s="106" t="s">
        <v>41</v>
      </c>
      <c r="E1121" s="107"/>
      <c r="F1121" s="127">
        <f>SUM(F1118:F1120)</f>
        <v>1.18</v>
      </c>
    </row>
    <row r="1122" spans="1:6" x14ac:dyDescent="0.2">
      <c r="A1122" s="105"/>
      <c r="B1122" s="102"/>
      <c r="C1122" s="99"/>
      <c r="D1122" s="109"/>
      <c r="E1122" s="110"/>
      <c r="F1122" s="111"/>
    </row>
    <row r="1123" spans="1:6" x14ac:dyDescent="0.2">
      <c r="A1123" s="604" t="s">
        <v>42</v>
      </c>
      <c r="B1123" s="605"/>
      <c r="C1123" s="605"/>
      <c r="D1123" s="605"/>
      <c r="E1123" s="605"/>
      <c r="F1123" s="606"/>
    </row>
    <row r="1124" spans="1:6" x14ac:dyDescent="0.2">
      <c r="A1124" s="90" t="s">
        <v>15</v>
      </c>
      <c r="B1124" s="90" t="s">
        <v>31</v>
      </c>
      <c r="C1124" s="90" t="s">
        <v>32</v>
      </c>
      <c r="D1124" s="90" t="s">
        <v>33</v>
      </c>
      <c r="E1124" s="90" t="s">
        <v>34</v>
      </c>
      <c r="F1124" s="90" t="s">
        <v>35</v>
      </c>
    </row>
    <row r="1125" spans="1:6" x14ac:dyDescent="0.2">
      <c r="A1125" s="112"/>
      <c r="B1125" s="128"/>
      <c r="C1125" s="114"/>
      <c r="D1125" s="115"/>
      <c r="E1125" s="116"/>
      <c r="F1125" s="117"/>
    </row>
    <row r="1126" spans="1:6" x14ac:dyDescent="0.2">
      <c r="A1126" s="118"/>
      <c r="B1126" s="113"/>
      <c r="C1126" s="114"/>
      <c r="D1126" s="129"/>
      <c r="E1126" s="120"/>
      <c r="F1126" s="126"/>
    </row>
    <row r="1127" spans="1:6" x14ac:dyDescent="0.2">
      <c r="A1127" s="121"/>
      <c r="B1127" s="122"/>
      <c r="C1127" s="123"/>
      <c r="D1127" s="124"/>
      <c r="E1127" s="125"/>
      <c r="F1127" s="130"/>
    </row>
    <row r="1128" spans="1:6" x14ac:dyDescent="0.2">
      <c r="A1128" s="105"/>
      <c r="B1128" s="102"/>
      <c r="C1128" s="99"/>
      <c r="D1128" s="106" t="s">
        <v>43</v>
      </c>
      <c r="E1128" s="107"/>
      <c r="F1128" s="127">
        <f>ROUND(SUM(F1125:F1125),2)</f>
        <v>0</v>
      </c>
    </row>
    <row r="1129" spans="1:6" x14ac:dyDescent="0.2">
      <c r="A1129" s="105"/>
      <c r="B1129" s="102"/>
      <c r="C1129" s="99"/>
      <c r="D1129" s="109"/>
      <c r="E1129" s="110"/>
      <c r="F1129" s="111"/>
    </row>
    <row r="1130" spans="1:6" x14ac:dyDescent="0.2">
      <c r="A1130" s="607" t="s">
        <v>44</v>
      </c>
      <c r="B1130" s="608"/>
      <c r="C1130" s="608"/>
      <c r="D1130" s="608"/>
      <c r="E1130" s="609"/>
      <c r="F1130" s="131">
        <f>ROUND(F1114+F1121+F1128,2)</f>
        <v>7.17</v>
      </c>
    </row>
    <row r="1131" spans="1:6" ht="15.75" x14ac:dyDescent="0.2">
      <c r="A1131" s="370" t="s">
        <v>15</v>
      </c>
      <c r="B1131" s="610" t="s">
        <v>29</v>
      </c>
      <c r="C1131" s="610"/>
      <c r="D1131" s="610"/>
      <c r="E1131" s="610"/>
      <c r="F1131" s="371" t="s">
        <v>6934</v>
      </c>
    </row>
    <row r="1132" spans="1:6" ht="15" x14ac:dyDescent="0.2">
      <c r="A1132" s="475" t="s">
        <v>12913</v>
      </c>
      <c r="B1132" s="611" t="str">
        <f>VLOOKUP(A1132,PO!$C$10:$K$782,2,FALSE)</f>
        <v>Luminária tipo plafon, de sobrepor, com 01 lâmpada de LED 20W, fornecimento e instalação</v>
      </c>
      <c r="C1132" s="611"/>
      <c r="D1132" s="611"/>
      <c r="E1132" s="611"/>
      <c r="F1132" s="133" t="str">
        <f>VLOOKUP(A1132,PO!$C$10:$K$782,3,FALSE)</f>
        <v>unid.</v>
      </c>
    </row>
    <row r="1133" spans="1:6" x14ac:dyDescent="0.2">
      <c r="A1133" s="612" t="s">
        <v>30</v>
      </c>
      <c r="B1133" s="612"/>
      <c r="C1133" s="612"/>
      <c r="D1133" s="612"/>
      <c r="E1133" s="612"/>
      <c r="F1133" s="612"/>
    </row>
    <row r="1134" spans="1:6" x14ac:dyDescent="0.2">
      <c r="A1134" s="90" t="s">
        <v>15</v>
      </c>
      <c r="B1134" s="90" t="s">
        <v>31</v>
      </c>
      <c r="C1134" s="90" t="s">
        <v>32</v>
      </c>
      <c r="D1134" s="90" t="s">
        <v>33</v>
      </c>
      <c r="E1134" s="90" t="s">
        <v>34</v>
      </c>
      <c r="F1134" s="90" t="s">
        <v>35</v>
      </c>
    </row>
    <row r="1135" spans="1:6" x14ac:dyDescent="0.2">
      <c r="A1135" s="91">
        <v>88247</v>
      </c>
      <c r="B1135" s="92" t="s">
        <v>7004</v>
      </c>
      <c r="C1135" s="93" t="s">
        <v>6579</v>
      </c>
      <c r="D1135" s="178">
        <v>0.2883</v>
      </c>
      <c r="E1135" s="248">
        <f>(VLOOKUP(A1135,Serviço!$A$7:$J$6411,4,FALSE))</f>
        <v>14.72</v>
      </c>
      <c r="F1135" s="249">
        <f>ROUND(D1135*E1135,2)</f>
        <v>4.24</v>
      </c>
    </row>
    <row r="1136" spans="1:6" x14ac:dyDescent="0.2">
      <c r="A1136" s="91">
        <v>88264</v>
      </c>
      <c r="B1136" s="92" t="s">
        <v>7005</v>
      </c>
      <c r="C1136" s="93" t="s">
        <v>6579</v>
      </c>
      <c r="D1136" s="178">
        <v>0.69199999999999995</v>
      </c>
      <c r="E1136" s="248">
        <f>(VLOOKUP(A1136,Serviço!$A$7:$J$6411,4,FALSE))</f>
        <v>18.93</v>
      </c>
      <c r="F1136" s="249">
        <f>ROUND(D1136*E1136,2)</f>
        <v>13.1</v>
      </c>
    </row>
    <row r="1137" spans="1:6" x14ac:dyDescent="0.2">
      <c r="A1137" s="97"/>
      <c r="B1137" s="86"/>
      <c r="C1137" s="98"/>
      <c r="D1137" s="99" t="s">
        <v>36</v>
      </c>
      <c r="E1137" s="100"/>
      <c r="F1137" s="101">
        <f>F1135+F1136</f>
        <v>17.34</v>
      </c>
    </row>
    <row r="1138" spans="1:6" x14ac:dyDescent="0.2">
      <c r="A1138" s="97"/>
      <c r="B1138" s="86"/>
      <c r="C1138" s="98"/>
      <c r="D1138" s="102" t="s">
        <v>37</v>
      </c>
      <c r="E1138" s="103"/>
      <c r="F1138" s="104">
        <f>F1137*E1138</f>
        <v>0</v>
      </c>
    </row>
    <row r="1139" spans="1:6" x14ac:dyDescent="0.2">
      <c r="A1139" s="97"/>
      <c r="B1139" s="86"/>
      <c r="C1139" s="98"/>
      <c r="D1139" s="99" t="s">
        <v>38</v>
      </c>
      <c r="E1139" s="100"/>
      <c r="F1139" s="104">
        <f>SUM(F1137:F1138)</f>
        <v>17.34</v>
      </c>
    </row>
    <row r="1140" spans="1:6" x14ac:dyDescent="0.2">
      <c r="A1140" s="105"/>
      <c r="B1140" s="102"/>
      <c r="C1140" s="99"/>
      <c r="D1140" s="106" t="s">
        <v>39</v>
      </c>
      <c r="E1140" s="107"/>
      <c r="F1140" s="108">
        <f>F1139</f>
        <v>17.34</v>
      </c>
    </row>
    <row r="1141" spans="1:6" x14ac:dyDescent="0.2">
      <c r="A1141" s="105"/>
      <c r="B1141" s="102"/>
      <c r="C1141" s="99"/>
      <c r="D1141" s="109"/>
      <c r="E1141" s="110"/>
      <c r="F1141" s="111"/>
    </row>
    <row r="1142" spans="1:6" x14ac:dyDescent="0.2">
      <c r="A1142" s="604" t="s">
        <v>40</v>
      </c>
      <c r="B1142" s="605"/>
      <c r="C1142" s="605"/>
      <c r="D1142" s="605"/>
      <c r="E1142" s="605"/>
      <c r="F1142" s="606"/>
    </row>
    <row r="1143" spans="1:6" x14ac:dyDescent="0.2">
      <c r="A1143" s="90" t="s">
        <v>15</v>
      </c>
      <c r="B1143" s="90" t="s">
        <v>31</v>
      </c>
      <c r="C1143" s="90" t="s">
        <v>32</v>
      </c>
      <c r="D1143" s="90" t="s">
        <v>33</v>
      </c>
      <c r="E1143" s="90" t="s">
        <v>34</v>
      </c>
      <c r="F1143" s="90" t="s">
        <v>35</v>
      </c>
    </row>
    <row r="1144" spans="1:6" x14ac:dyDescent="0.2">
      <c r="A1144" s="91">
        <v>38773</v>
      </c>
      <c r="B1144" s="92" t="s">
        <v>12914</v>
      </c>
      <c r="C1144" s="93" t="s">
        <v>6574</v>
      </c>
      <c r="D1144" s="178">
        <v>1</v>
      </c>
      <c r="E1144" s="248">
        <f>(VLOOKUP(A1144,Material!$A$7:$J$6411,4,FALSE))</f>
        <v>4.1399999999999997</v>
      </c>
      <c r="F1144" s="249">
        <f>ROUND(D1144*E1144,2)</f>
        <v>4.1399999999999997</v>
      </c>
    </row>
    <row r="1145" spans="1:6" x14ac:dyDescent="0.2">
      <c r="A1145" s="91">
        <v>39387</v>
      </c>
      <c r="B1145" s="92" t="s">
        <v>12915</v>
      </c>
      <c r="C1145" s="93" t="s">
        <v>6574</v>
      </c>
      <c r="D1145" s="178">
        <v>1</v>
      </c>
      <c r="E1145" s="248">
        <f>(VLOOKUP(A1145,Material!$A$7:$J$6411,4,FALSE))</f>
        <v>43.26</v>
      </c>
      <c r="F1145" s="249">
        <f>ROUND(D1145*E1145,2)</f>
        <v>43.26</v>
      </c>
    </row>
    <row r="1146" spans="1:6" x14ac:dyDescent="0.2">
      <c r="A1146" s="91"/>
      <c r="B1146" s="92"/>
      <c r="C1146" s="93"/>
      <c r="D1146" s="178"/>
      <c r="E1146" s="248"/>
      <c r="F1146" s="249"/>
    </row>
    <row r="1147" spans="1:6" x14ac:dyDescent="0.2">
      <c r="A1147" s="105"/>
      <c r="B1147" s="102"/>
      <c r="C1147" s="99"/>
      <c r="D1147" s="106" t="s">
        <v>41</v>
      </c>
      <c r="E1147" s="107"/>
      <c r="F1147" s="127">
        <f>SUM(F1144:F1146)</f>
        <v>47.4</v>
      </c>
    </row>
    <row r="1148" spans="1:6" x14ac:dyDescent="0.2">
      <c r="A1148" s="105"/>
      <c r="B1148" s="102"/>
      <c r="C1148" s="99"/>
      <c r="D1148" s="109"/>
      <c r="E1148" s="110"/>
      <c r="F1148" s="111"/>
    </row>
    <row r="1149" spans="1:6" x14ac:dyDescent="0.2">
      <c r="A1149" s="604" t="s">
        <v>42</v>
      </c>
      <c r="B1149" s="605"/>
      <c r="C1149" s="605"/>
      <c r="D1149" s="605"/>
      <c r="E1149" s="605"/>
      <c r="F1149" s="606"/>
    </row>
    <row r="1150" spans="1:6" x14ac:dyDescent="0.2">
      <c r="A1150" s="90" t="s">
        <v>15</v>
      </c>
      <c r="B1150" s="90" t="s">
        <v>31</v>
      </c>
      <c r="C1150" s="90" t="s">
        <v>32</v>
      </c>
      <c r="D1150" s="90" t="s">
        <v>33</v>
      </c>
      <c r="E1150" s="90" t="s">
        <v>34</v>
      </c>
      <c r="F1150" s="90" t="s">
        <v>35</v>
      </c>
    </row>
    <row r="1151" spans="1:6" x14ac:dyDescent="0.2">
      <c r="A1151" s="112"/>
      <c r="B1151" s="128"/>
      <c r="C1151" s="114"/>
      <c r="D1151" s="115"/>
      <c r="E1151" s="116"/>
      <c r="F1151" s="117"/>
    </row>
    <row r="1152" spans="1:6" x14ac:dyDescent="0.2">
      <c r="A1152" s="118"/>
      <c r="B1152" s="113"/>
      <c r="C1152" s="114"/>
      <c r="D1152" s="129"/>
      <c r="E1152" s="120"/>
      <c r="F1152" s="126"/>
    </row>
    <row r="1153" spans="1:6" x14ac:dyDescent="0.2">
      <c r="A1153" s="121"/>
      <c r="B1153" s="122"/>
      <c r="C1153" s="123"/>
      <c r="D1153" s="124"/>
      <c r="E1153" s="125"/>
      <c r="F1153" s="130"/>
    </row>
    <row r="1154" spans="1:6" x14ac:dyDescent="0.2">
      <c r="A1154" s="105"/>
      <c r="B1154" s="102"/>
      <c r="C1154" s="99"/>
      <c r="D1154" s="106" t="s">
        <v>43</v>
      </c>
      <c r="E1154" s="107"/>
      <c r="F1154" s="127">
        <f>ROUND(SUM(F1151:F1151),2)</f>
        <v>0</v>
      </c>
    </row>
    <row r="1155" spans="1:6" x14ac:dyDescent="0.2">
      <c r="A1155" s="105"/>
      <c r="B1155" s="102"/>
      <c r="C1155" s="99"/>
      <c r="D1155" s="109"/>
      <c r="E1155" s="110"/>
      <c r="F1155" s="111"/>
    </row>
    <row r="1156" spans="1:6" x14ac:dyDescent="0.2">
      <c r="A1156" s="607" t="s">
        <v>44</v>
      </c>
      <c r="B1156" s="608"/>
      <c r="C1156" s="608"/>
      <c r="D1156" s="608"/>
      <c r="E1156" s="609"/>
      <c r="F1156" s="131">
        <f>ROUND(F1140+F1147+F1154,2)</f>
        <v>64.739999999999995</v>
      </c>
    </row>
    <row r="1157" spans="1:6" ht="15.75" x14ac:dyDescent="0.2">
      <c r="A1157" s="370" t="s">
        <v>15</v>
      </c>
      <c r="B1157" s="610" t="s">
        <v>29</v>
      </c>
      <c r="C1157" s="610"/>
      <c r="D1157" s="610"/>
      <c r="E1157" s="610"/>
      <c r="F1157" s="371" t="s">
        <v>6934</v>
      </c>
    </row>
    <row r="1158" spans="1:6" ht="15" x14ac:dyDescent="0.2">
      <c r="A1158" s="475" t="s">
        <v>12916</v>
      </c>
      <c r="B1158" s="611" t="str">
        <f>VLOOKUP(A1158,PO!$C$10:$K$782,2,FALSE)</f>
        <v>Luminária tipo plafon, de sobrepor, com 01 lâmpada de LED 30W, fornecimento e instalação</v>
      </c>
      <c r="C1158" s="611"/>
      <c r="D1158" s="611"/>
      <c r="E1158" s="611"/>
      <c r="F1158" s="133" t="str">
        <f>VLOOKUP(A1158,PO!$C$10:$K$782,3,FALSE)</f>
        <v>unid.</v>
      </c>
    </row>
    <row r="1159" spans="1:6" x14ac:dyDescent="0.2">
      <c r="A1159" s="612" t="s">
        <v>30</v>
      </c>
      <c r="B1159" s="612"/>
      <c r="C1159" s="612"/>
      <c r="D1159" s="612"/>
      <c r="E1159" s="612"/>
      <c r="F1159" s="612"/>
    </row>
    <row r="1160" spans="1:6" x14ac:dyDescent="0.2">
      <c r="A1160" s="90" t="s">
        <v>15</v>
      </c>
      <c r="B1160" s="90" t="s">
        <v>31</v>
      </c>
      <c r="C1160" s="90" t="s">
        <v>32</v>
      </c>
      <c r="D1160" s="90" t="s">
        <v>33</v>
      </c>
      <c r="E1160" s="90" t="s">
        <v>34</v>
      </c>
      <c r="F1160" s="90" t="s">
        <v>35</v>
      </c>
    </row>
    <row r="1161" spans="1:6" x14ac:dyDescent="0.2">
      <c r="A1161" s="91">
        <v>88247</v>
      </c>
      <c r="B1161" s="92" t="s">
        <v>7004</v>
      </c>
      <c r="C1161" s="93" t="s">
        <v>6579</v>
      </c>
      <c r="D1161" s="178">
        <v>0.25</v>
      </c>
      <c r="E1161" s="248">
        <f>(VLOOKUP(A1161,Serviço!$A$7:$J$6411,4,FALSE))</f>
        <v>14.72</v>
      </c>
      <c r="F1161" s="249">
        <f>ROUND(D1161*E1161,2)</f>
        <v>3.68</v>
      </c>
    </row>
    <row r="1162" spans="1:6" x14ac:dyDescent="0.2">
      <c r="A1162" s="91">
        <v>88264</v>
      </c>
      <c r="B1162" s="92" t="s">
        <v>7005</v>
      </c>
      <c r="C1162" s="93" t="s">
        <v>6579</v>
      </c>
      <c r="D1162" s="178">
        <v>0.56200000000000006</v>
      </c>
      <c r="E1162" s="248">
        <f>(VLOOKUP(A1162,Serviço!$A$7:$J$6411,4,FALSE))</f>
        <v>18.93</v>
      </c>
      <c r="F1162" s="249">
        <f>ROUND(D1162*E1162,2)</f>
        <v>10.64</v>
      </c>
    </row>
    <row r="1163" spans="1:6" x14ac:dyDescent="0.2">
      <c r="A1163" s="97"/>
      <c r="B1163" s="86"/>
      <c r="C1163" s="98"/>
      <c r="D1163" s="99" t="s">
        <v>36</v>
      </c>
      <c r="E1163" s="100"/>
      <c r="F1163" s="101">
        <f>F1161+F1162</f>
        <v>14.32</v>
      </c>
    </row>
    <row r="1164" spans="1:6" x14ac:dyDescent="0.2">
      <c r="A1164" s="97"/>
      <c r="B1164" s="86"/>
      <c r="C1164" s="98"/>
      <c r="D1164" s="102" t="s">
        <v>37</v>
      </c>
      <c r="E1164" s="103"/>
      <c r="F1164" s="104">
        <f>F1163*E1164</f>
        <v>0</v>
      </c>
    </row>
    <row r="1165" spans="1:6" x14ac:dyDescent="0.2">
      <c r="A1165" s="97"/>
      <c r="B1165" s="86"/>
      <c r="C1165" s="98"/>
      <c r="D1165" s="99" t="s">
        <v>38</v>
      </c>
      <c r="E1165" s="100"/>
      <c r="F1165" s="104">
        <f>SUM(F1163:F1164)</f>
        <v>14.32</v>
      </c>
    </row>
    <row r="1166" spans="1:6" x14ac:dyDescent="0.2">
      <c r="A1166" s="105"/>
      <c r="B1166" s="102"/>
      <c r="C1166" s="99"/>
      <c r="D1166" s="106" t="s">
        <v>39</v>
      </c>
      <c r="E1166" s="107"/>
      <c r="F1166" s="108">
        <f>F1165</f>
        <v>14.32</v>
      </c>
    </row>
    <row r="1167" spans="1:6" x14ac:dyDescent="0.2">
      <c r="A1167" s="105"/>
      <c r="B1167" s="102"/>
      <c r="C1167" s="99"/>
      <c r="D1167" s="109"/>
      <c r="E1167" s="110"/>
      <c r="F1167" s="111"/>
    </row>
    <row r="1168" spans="1:6" x14ac:dyDescent="0.2">
      <c r="A1168" s="604" t="s">
        <v>40</v>
      </c>
      <c r="B1168" s="605"/>
      <c r="C1168" s="605"/>
      <c r="D1168" s="605"/>
      <c r="E1168" s="605"/>
      <c r="F1168" s="606"/>
    </row>
    <row r="1169" spans="1:8" x14ac:dyDescent="0.2">
      <c r="A1169" s="90" t="s">
        <v>15</v>
      </c>
      <c r="B1169" s="90" t="s">
        <v>31</v>
      </c>
      <c r="C1169" s="90" t="s">
        <v>32</v>
      </c>
      <c r="D1169" s="90" t="s">
        <v>33</v>
      </c>
      <c r="E1169" s="90" t="s">
        <v>34</v>
      </c>
      <c r="F1169" s="90" t="s">
        <v>35</v>
      </c>
    </row>
    <row r="1170" spans="1:8" x14ac:dyDescent="0.2">
      <c r="A1170" s="91">
        <v>38773</v>
      </c>
      <c r="B1170" s="92" t="s">
        <v>12914</v>
      </c>
      <c r="C1170" s="93" t="s">
        <v>6574</v>
      </c>
      <c r="D1170" s="178">
        <v>1</v>
      </c>
      <c r="E1170" s="248">
        <f>(VLOOKUP(A1170,Material!$A$7:$J$6411,4,FALSE))</f>
        <v>4.1399999999999997</v>
      </c>
      <c r="F1170" s="249">
        <f>ROUND(D1170*E1170,2)</f>
        <v>4.1399999999999997</v>
      </c>
    </row>
    <row r="1171" spans="1:8" x14ac:dyDescent="0.2">
      <c r="A1171" s="91" t="s">
        <v>6801</v>
      </c>
      <c r="B1171" s="92" t="str">
        <f>VLOOKUP(A1171,Cotações!$A$14:$G$55,2,FALSE)</f>
        <v>Lâmpada LED tubular bivolt 30 W</v>
      </c>
      <c r="C1171" s="93" t="s">
        <v>6574</v>
      </c>
      <c r="D1171" s="178">
        <v>1</v>
      </c>
      <c r="E1171" s="248">
        <f>(VLOOKUP(A1171,Cotações!$A$7:$K$6366,11,FALSE))</f>
        <v>41.577500000000001</v>
      </c>
      <c r="F1171" s="249">
        <f>ROUND(D1171*E1171,2)</f>
        <v>41.58</v>
      </c>
    </row>
    <row r="1172" spans="1:8" x14ac:dyDescent="0.2">
      <c r="A1172" s="91"/>
      <c r="B1172" s="92"/>
      <c r="C1172" s="93"/>
      <c r="D1172" s="178"/>
      <c r="E1172" s="248"/>
      <c r="F1172" s="249"/>
    </row>
    <row r="1173" spans="1:8" x14ac:dyDescent="0.2">
      <c r="A1173" s="105"/>
      <c r="B1173" s="102"/>
      <c r="C1173" s="99"/>
      <c r="D1173" s="106" t="s">
        <v>41</v>
      </c>
      <c r="E1173" s="107"/>
      <c r="F1173" s="127">
        <f>SUM(F1170:F1172)</f>
        <v>45.72</v>
      </c>
    </row>
    <row r="1174" spans="1:8" x14ac:dyDescent="0.2">
      <c r="A1174" s="105"/>
      <c r="B1174" s="102"/>
      <c r="C1174" s="99"/>
      <c r="D1174" s="109"/>
      <c r="E1174" s="110"/>
      <c r="F1174" s="111"/>
    </row>
    <row r="1175" spans="1:8" x14ac:dyDescent="0.2">
      <c r="A1175" s="604" t="s">
        <v>42</v>
      </c>
      <c r="B1175" s="605"/>
      <c r="C1175" s="605"/>
      <c r="D1175" s="605"/>
      <c r="E1175" s="605"/>
      <c r="F1175" s="606"/>
    </row>
    <row r="1176" spans="1:8" x14ac:dyDescent="0.2">
      <c r="A1176" s="90" t="s">
        <v>15</v>
      </c>
      <c r="B1176" s="90" t="s">
        <v>31</v>
      </c>
      <c r="C1176" s="90" t="s">
        <v>32</v>
      </c>
      <c r="D1176" s="90" t="s">
        <v>33</v>
      </c>
      <c r="E1176" s="90" t="s">
        <v>34</v>
      </c>
      <c r="F1176" s="90" t="s">
        <v>35</v>
      </c>
    </row>
    <row r="1177" spans="1:8" x14ac:dyDescent="0.2">
      <c r="A1177" s="112"/>
      <c r="B1177" s="128"/>
      <c r="C1177" s="114"/>
      <c r="D1177" s="115"/>
      <c r="E1177" s="116"/>
      <c r="F1177" s="117"/>
    </row>
    <row r="1178" spans="1:8" x14ac:dyDescent="0.2">
      <c r="A1178" s="118"/>
      <c r="B1178" s="113"/>
      <c r="C1178" s="114"/>
      <c r="D1178" s="129"/>
      <c r="E1178" s="120"/>
      <c r="F1178" s="126"/>
    </row>
    <row r="1179" spans="1:8" x14ac:dyDescent="0.2">
      <c r="A1179" s="121"/>
      <c r="B1179" s="122"/>
      <c r="C1179" s="123"/>
      <c r="D1179" s="124"/>
      <c r="E1179" s="125"/>
      <c r="F1179" s="130"/>
    </row>
    <row r="1180" spans="1:8" x14ac:dyDescent="0.2">
      <c r="A1180" s="105"/>
      <c r="B1180" s="102"/>
      <c r="C1180" s="99"/>
      <c r="D1180" s="106" t="s">
        <v>43</v>
      </c>
      <c r="E1180" s="107"/>
      <c r="F1180" s="127">
        <f>ROUND(SUM(F1177:F1177),2)</f>
        <v>0</v>
      </c>
    </row>
    <row r="1181" spans="1:8" x14ac:dyDescent="0.2">
      <c r="A1181" s="105"/>
      <c r="B1181" s="102"/>
      <c r="C1181" s="99"/>
      <c r="D1181" s="109"/>
      <c r="E1181" s="110"/>
      <c r="F1181" s="111"/>
    </row>
    <row r="1182" spans="1:8" x14ac:dyDescent="0.2">
      <c r="A1182" s="607" t="s">
        <v>44</v>
      </c>
      <c r="B1182" s="608"/>
      <c r="C1182" s="608"/>
      <c r="D1182" s="608"/>
      <c r="E1182" s="609"/>
      <c r="F1182" s="131">
        <f>ROUND(F1166+F1173+F1180,2)</f>
        <v>60.04</v>
      </c>
      <c r="G1182" s="132">
        <f>ROUND(F1182*1.2522,2)</f>
        <v>75.180000000000007</v>
      </c>
      <c r="H1182" s="132">
        <f>G1182-75.19</f>
        <v>-9.9999999999909051E-3</v>
      </c>
    </row>
    <row r="1183" spans="1:8" ht="15.75" x14ac:dyDescent="0.2">
      <c r="A1183" s="370" t="s">
        <v>15</v>
      </c>
      <c r="B1183" s="610" t="s">
        <v>29</v>
      </c>
      <c r="C1183" s="610"/>
      <c r="D1183" s="610"/>
      <c r="E1183" s="610"/>
      <c r="F1183" s="371" t="s">
        <v>6934</v>
      </c>
    </row>
    <row r="1184" spans="1:8" ht="15" x14ac:dyDescent="0.2">
      <c r="A1184" s="475" t="s">
        <v>12917</v>
      </c>
      <c r="B1184" s="611" t="str">
        <f>VLOOKUP(A1184,PO!$C$10:$K$782,2,FALSE)</f>
        <v>Luminária LED refletor retangular bivolt, luz branca, 20 W - fornecimento e instalação</v>
      </c>
      <c r="C1184" s="611"/>
      <c r="D1184" s="611"/>
      <c r="E1184" s="611"/>
      <c r="F1184" s="133" t="str">
        <f>VLOOKUP(A1184,PO!$C$10:$K$782,3,FALSE)</f>
        <v>unid.</v>
      </c>
    </row>
    <row r="1185" spans="1:6" x14ac:dyDescent="0.2">
      <c r="A1185" s="612" t="s">
        <v>30</v>
      </c>
      <c r="B1185" s="612"/>
      <c r="C1185" s="612"/>
      <c r="D1185" s="612"/>
      <c r="E1185" s="612"/>
      <c r="F1185" s="612"/>
    </row>
    <row r="1186" spans="1:6" x14ac:dyDescent="0.2">
      <c r="A1186" s="90" t="s">
        <v>15</v>
      </c>
      <c r="B1186" s="90" t="s">
        <v>31</v>
      </c>
      <c r="C1186" s="90" t="s">
        <v>32</v>
      </c>
      <c r="D1186" s="90" t="s">
        <v>33</v>
      </c>
      <c r="E1186" s="90" t="s">
        <v>34</v>
      </c>
      <c r="F1186" s="90" t="s">
        <v>35</v>
      </c>
    </row>
    <row r="1187" spans="1:6" x14ac:dyDescent="0.2">
      <c r="A1187" s="91">
        <v>88247</v>
      </c>
      <c r="B1187" s="92" t="s">
        <v>7004</v>
      </c>
      <c r="C1187" s="93" t="s">
        <v>6579</v>
      </c>
      <c r="D1187" s="178">
        <v>0.17349999999999999</v>
      </c>
      <c r="E1187" s="248">
        <f>(VLOOKUP(A1187,Serviço!$A$7:$J$6411,4,FALSE))</f>
        <v>14.72</v>
      </c>
      <c r="F1187" s="249">
        <f>ROUND(D1187*E1187,2)</f>
        <v>2.5499999999999998</v>
      </c>
    </row>
    <row r="1188" spans="1:6" x14ac:dyDescent="0.2">
      <c r="A1188" s="91">
        <v>88264</v>
      </c>
      <c r="B1188" s="92" t="s">
        <v>7005</v>
      </c>
      <c r="C1188" s="93" t="s">
        <v>6579</v>
      </c>
      <c r="D1188" s="178">
        <v>0.41649999999999998</v>
      </c>
      <c r="E1188" s="248">
        <f>(VLOOKUP(A1188,Serviço!$A$7:$J$6411,4,FALSE))</f>
        <v>18.93</v>
      </c>
      <c r="F1188" s="249">
        <f>ROUND(D1188*E1188,2)</f>
        <v>7.88</v>
      </c>
    </row>
    <row r="1189" spans="1:6" x14ac:dyDescent="0.2">
      <c r="A1189" s="97"/>
      <c r="B1189" s="86"/>
      <c r="C1189" s="98"/>
      <c r="D1189" s="99" t="s">
        <v>36</v>
      </c>
      <c r="E1189" s="100"/>
      <c r="F1189" s="101">
        <f>F1187+F1188</f>
        <v>10.43</v>
      </c>
    </row>
    <row r="1190" spans="1:6" x14ac:dyDescent="0.2">
      <c r="A1190" s="97"/>
      <c r="B1190" s="86"/>
      <c r="C1190" s="98"/>
      <c r="D1190" s="102" t="s">
        <v>37</v>
      </c>
      <c r="E1190" s="103"/>
      <c r="F1190" s="104">
        <f>F1189*E1190</f>
        <v>0</v>
      </c>
    </row>
    <row r="1191" spans="1:6" x14ac:dyDescent="0.2">
      <c r="A1191" s="97"/>
      <c r="B1191" s="86"/>
      <c r="C1191" s="98"/>
      <c r="D1191" s="99" t="s">
        <v>38</v>
      </c>
      <c r="E1191" s="100"/>
      <c r="F1191" s="104">
        <f>SUM(F1189:F1190)</f>
        <v>10.43</v>
      </c>
    </row>
    <row r="1192" spans="1:6" x14ac:dyDescent="0.2">
      <c r="A1192" s="105"/>
      <c r="B1192" s="102"/>
      <c r="C1192" s="99"/>
      <c r="D1192" s="106" t="s">
        <v>39</v>
      </c>
      <c r="E1192" s="107"/>
      <c r="F1192" s="108">
        <f>F1191</f>
        <v>10.43</v>
      </c>
    </row>
    <row r="1193" spans="1:6" x14ac:dyDescent="0.2">
      <c r="A1193" s="105"/>
      <c r="B1193" s="102"/>
      <c r="C1193" s="99"/>
      <c r="D1193" s="109"/>
      <c r="E1193" s="110"/>
      <c r="F1193" s="111"/>
    </row>
    <row r="1194" spans="1:6" x14ac:dyDescent="0.2">
      <c r="A1194" s="604" t="s">
        <v>40</v>
      </c>
      <c r="B1194" s="605"/>
      <c r="C1194" s="605"/>
      <c r="D1194" s="605"/>
      <c r="E1194" s="605"/>
      <c r="F1194" s="606"/>
    </row>
    <row r="1195" spans="1:6" x14ac:dyDescent="0.2">
      <c r="A1195" s="90" t="s">
        <v>15</v>
      </c>
      <c r="B1195" s="90" t="s">
        <v>31</v>
      </c>
      <c r="C1195" s="90" t="s">
        <v>32</v>
      </c>
      <c r="D1195" s="90" t="s">
        <v>33</v>
      </c>
      <c r="E1195" s="90" t="s">
        <v>34</v>
      </c>
      <c r="F1195" s="90" t="s">
        <v>35</v>
      </c>
    </row>
    <row r="1196" spans="1:6" x14ac:dyDescent="0.2">
      <c r="A1196" s="91" t="s">
        <v>6802</v>
      </c>
      <c r="B1196" s="92" t="str">
        <f>VLOOKUP(A1196,Cotações!$A$14:$G$55,2,FALSE)</f>
        <v>Refletor LED 20W</v>
      </c>
      <c r="C1196" s="93" t="s">
        <v>6574</v>
      </c>
      <c r="D1196" s="178">
        <v>1</v>
      </c>
      <c r="E1196" s="248">
        <f>(VLOOKUP(A1196,Cotações!$A$7:$L$6390,11,FALSE))</f>
        <v>42.573333333333331</v>
      </c>
      <c r="F1196" s="249">
        <f>ROUND(D1196*E1196,2)</f>
        <v>42.57</v>
      </c>
    </row>
    <row r="1197" spans="1:6" x14ac:dyDescent="0.2">
      <c r="A1197" s="91"/>
      <c r="B1197" s="372"/>
      <c r="C1197" s="140"/>
      <c r="D1197" s="253"/>
      <c r="E1197" s="248"/>
      <c r="F1197" s="249"/>
    </row>
    <row r="1198" spans="1:6" x14ac:dyDescent="0.2">
      <c r="A1198" s="91"/>
      <c r="B1198" s="92"/>
      <c r="C1198" s="93"/>
      <c r="D1198" s="178"/>
      <c r="E1198" s="248"/>
      <c r="F1198" s="249"/>
    </row>
    <row r="1199" spans="1:6" x14ac:dyDescent="0.2">
      <c r="A1199" s="105"/>
      <c r="B1199" s="102"/>
      <c r="C1199" s="99"/>
      <c r="D1199" s="106" t="s">
        <v>41</v>
      </c>
      <c r="E1199" s="107"/>
      <c r="F1199" s="127">
        <f>SUM(F1196:F1198)</f>
        <v>42.57</v>
      </c>
    </row>
    <row r="1200" spans="1:6" x14ac:dyDescent="0.2">
      <c r="A1200" s="105"/>
      <c r="B1200" s="102"/>
      <c r="C1200" s="99"/>
      <c r="D1200" s="109"/>
      <c r="E1200" s="110"/>
      <c r="F1200" s="111"/>
    </row>
    <row r="1201" spans="1:6" x14ac:dyDescent="0.2">
      <c r="A1201" s="604" t="s">
        <v>42</v>
      </c>
      <c r="B1201" s="605"/>
      <c r="C1201" s="605"/>
      <c r="D1201" s="605"/>
      <c r="E1201" s="605"/>
      <c r="F1201" s="606"/>
    </row>
    <row r="1202" spans="1:6" x14ac:dyDescent="0.2">
      <c r="A1202" s="90" t="s">
        <v>15</v>
      </c>
      <c r="B1202" s="90" t="s">
        <v>31</v>
      </c>
      <c r="C1202" s="90" t="s">
        <v>32</v>
      </c>
      <c r="D1202" s="90" t="s">
        <v>33</v>
      </c>
      <c r="E1202" s="90" t="s">
        <v>34</v>
      </c>
      <c r="F1202" s="90" t="s">
        <v>35</v>
      </c>
    </row>
    <row r="1203" spans="1:6" x14ac:dyDescent="0.2">
      <c r="A1203" s="112"/>
      <c r="B1203" s="128"/>
      <c r="C1203" s="114"/>
      <c r="D1203" s="115"/>
      <c r="E1203" s="116"/>
      <c r="F1203" s="117"/>
    </row>
    <row r="1204" spans="1:6" x14ac:dyDescent="0.2">
      <c r="A1204" s="118"/>
      <c r="B1204" s="113"/>
      <c r="C1204" s="114"/>
      <c r="D1204" s="129"/>
      <c r="E1204" s="120"/>
      <c r="F1204" s="126"/>
    </row>
    <row r="1205" spans="1:6" x14ac:dyDescent="0.2">
      <c r="A1205" s="121"/>
      <c r="B1205" s="122"/>
      <c r="C1205" s="123"/>
      <c r="D1205" s="124"/>
      <c r="E1205" s="125"/>
      <c r="F1205" s="130"/>
    </row>
    <row r="1206" spans="1:6" x14ac:dyDescent="0.2">
      <c r="A1206" s="105"/>
      <c r="B1206" s="102"/>
      <c r="C1206" s="99"/>
      <c r="D1206" s="106" t="s">
        <v>43</v>
      </c>
      <c r="E1206" s="107"/>
      <c r="F1206" s="127">
        <f>ROUND(SUM(F1203:F1203),2)</f>
        <v>0</v>
      </c>
    </row>
    <row r="1207" spans="1:6" x14ac:dyDescent="0.2">
      <c r="A1207" s="105"/>
      <c r="B1207" s="102"/>
      <c r="C1207" s="99"/>
      <c r="D1207" s="109"/>
      <c r="E1207" s="110"/>
      <c r="F1207" s="111"/>
    </row>
    <row r="1208" spans="1:6" x14ac:dyDescent="0.2">
      <c r="A1208" s="607" t="s">
        <v>44</v>
      </c>
      <c r="B1208" s="608"/>
      <c r="C1208" s="608"/>
      <c r="D1208" s="608"/>
      <c r="E1208" s="609"/>
      <c r="F1208" s="131">
        <f>ROUND(F1192+F1199+F1206,2)</f>
        <v>53</v>
      </c>
    </row>
    <row r="1209" spans="1:6" ht="15.75" x14ac:dyDescent="0.2">
      <c r="A1209" s="370" t="s">
        <v>15</v>
      </c>
      <c r="B1209" s="610" t="s">
        <v>29</v>
      </c>
      <c r="C1209" s="610"/>
      <c r="D1209" s="610"/>
      <c r="E1209" s="610"/>
      <c r="F1209" s="371" t="s">
        <v>6934</v>
      </c>
    </row>
    <row r="1210" spans="1:6" ht="15" x14ac:dyDescent="0.2">
      <c r="A1210" s="475" t="s">
        <v>12948</v>
      </c>
      <c r="B1210" s="611" t="str">
        <f>VLOOKUP(A1210,PO!$C$10:$K$782,2,FALSE)</f>
        <v>Enchimento de rasgo em alvenaria com argamassa mista de cal hidratada e areia traço 1:4, para eletroduto Ø 32 mm - 1 1/4" a 50 mm - 2"</v>
      </c>
      <c r="C1210" s="611"/>
      <c r="D1210" s="611"/>
      <c r="E1210" s="611"/>
      <c r="F1210" s="133" t="str">
        <f>VLOOKUP(A1210,PO!$C$10:$K$782,3,FALSE)</f>
        <v>m</v>
      </c>
    </row>
    <row r="1211" spans="1:6" x14ac:dyDescent="0.2">
      <c r="A1211" s="612" t="s">
        <v>30</v>
      </c>
      <c r="B1211" s="612"/>
      <c r="C1211" s="612"/>
      <c r="D1211" s="612"/>
      <c r="E1211" s="612"/>
      <c r="F1211" s="612"/>
    </row>
    <row r="1212" spans="1:6" x14ac:dyDescent="0.2">
      <c r="A1212" s="90" t="s">
        <v>15</v>
      </c>
      <c r="B1212" s="90" t="s">
        <v>31</v>
      </c>
      <c r="C1212" s="90" t="s">
        <v>32</v>
      </c>
      <c r="D1212" s="90" t="s">
        <v>33</v>
      </c>
      <c r="E1212" s="90" t="s">
        <v>34</v>
      </c>
      <c r="F1212" s="90" t="s">
        <v>35</v>
      </c>
    </row>
    <row r="1213" spans="1:6" x14ac:dyDescent="0.2">
      <c r="A1213" s="91">
        <v>88309</v>
      </c>
      <c r="B1213" s="92" t="s">
        <v>6577</v>
      </c>
      <c r="C1213" s="93" t="s">
        <v>6579</v>
      </c>
      <c r="D1213" s="253">
        <v>0.2</v>
      </c>
      <c r="E1213" s="248">
        <f>(VLOOKUP(A1213,Serviço!$A$7:$J$6411,4,FALSE))</f>
        <v>18.3</v>
      </c>
      <c r="F1213" s="249">
        <f>ROUND(D1213*E1213,2)</f>
        <v>3.66</v>
      </c>
    </row>
    <row r="1214" spans="1:6" x14ac:dyDescent="0.2">
      <c r="A1214" s="91">
        <v>88242</v>
      </c>
      <c r="B1214" s="92" t="s">
        <v>6578</v>
      </c>
      <c r="C1214" s="93" t="s">
        <v>6579</v>
      </c>
      <c r="D1214" s="253">
        <v>0.15</v>
      </c>
      <c r="E1214" s="248">
        <f>(VLOOKUP(A1214,Serviço!$A$7:$J$6411,4,FALSE))</f>
        <v>15.52</v>
      </c>
      <c r="F1214" s="249">
        <f>ROUND(D1214*E1214,2)</f>
        <v>2.33</v>
      </c>
    </row>
    <row r="1215" spans="1:6" x14ac:dyDescent="0.2">
      <c r="A1215" s="97"/>
      <c r="B1215" s="86"/>
      <c r="C1215" s="98"/>
      <c r="D1215" s="99" t="s">
        <v>36</v>
      </c>
      <c r="E1215" s="100"/>
      <c r="F1215" s="101">
        <f>F1213+F1214</f>
        <v>5.99</v>
      </c>
    </row>
    <row r="1216" spans="1:6" x14ac:dyDescent="0.2">
      <c r="A1216" s="97"/>
      <c r="B1216" s="86"/>
      <c r="C1216" s="98"/>
      <c r="D1216" s="102" t="s">
        <v>37</v>
      </c>
      <c r="E1216" s="103"/>
      <c r="F1216" s="104">
        <f>F1215*E1216</f>
        <v>0</v>
      </c>
    </row>
    <row r="1217" spans="1:6" x14ac:dyDescent="0.2">
      <c r="A1217" s="97"/>
      <c r="B1217" s="86"/>
      <c r="C1217" s="98"/>
      <c r="D1217" s="99" t="s">
        <v>38</v>
      </c>
      <c r="E1217" s="100"/>
      <c r="F1217" s="104">
        <f>SUM(F1215:F1216)</f>
        <v>5.99</v>
      </c>
    </row>
    <row r="1218" spans="1:6" x14ac:dyDescent="0.2">
      <c r="A1218" s="105"/>
      <c r="B1218" s="102"/>
      <c r="C1218" s="99"/>
      <c r="D1218" s="106" t="s">
        <v>39</v>
      </c>
      <c r="E1218" s="107"/>
      <c r="F1218" s="108">
        <f>F1217</f>
        <v>5.99</v>
      </c>
    </row>
    <row r="1219" spans="1:6" x14ac:dyDescent="0.2">
      <c r="A1219" s="105"/>
      <c r="B1219" s="102"/>
      <c r="C1219" s="99"/>
      <c r="D1219" s="109"/>
      <c r="E1219" s="110"/>
      <c r="F1219" s="111"/>
    </row>
    <row r="1220" spans="1:6" x14ac:dyDescent="0.2">
      <c r="A1220" s="604" t="s">
        <v>40</v>
      </c>
      <c r="B1220" s="605"/>
      <c r="C1220" s="605"/>
      <c r="D1220" s="605"/>
      <c r="E1220" s="605"/>
      <c r="F1220" s="606"/>
    </row>
    <row r="1221" spans="1:6" x14ac:dyDescent="0.2">
      <c r="A1221" s="90" t="s">
        <v>15</v>
      </c>
      <c r="B1221" s="90" t="s">
        <v>31</v>
      </c>
      <c r="C1221" s="90" t="s">
        <v>32</v>
      </c>
      <c r="D1221" s="90" t="s">
        <v>33</v>
      </c>
      <c r="E1221" s="90" t="s">
        <v>34</v>
      </c>
      <c r="F1221" s="90" t="s">
        <v>35</v>
      </c>
    </row>
    <row r="1222" spans="1:6" x14ac:dyDescent="0.2">
      <c r="A1222" s="91">
        <v>87373</v>
      </c>
      <c r="B1222" s="92" t="s">
        <v>12958</v>
      </c>
      <c r="C1222" s="93" t="s">
        <v>46</v>
      </c>
      <c r="D1222" s="509">
        <v>2.5000000000000001E-3</v>
      </c>
      <c r="E1222" s="248">
        <f>(VLOOKUP(A1222,Serviço!$A$7:$J$6411,4,FALSE))</f>
        <v>573.75</v>
      </c>
      <c r="F1222" s="249">
        <f>D1222*E1222</f>
        <v>1.434375</v>
      </c>
    </row>
    <row r="1223" spans="1:6" x14ac:dyDescent="0.2">
      <c r="A1223" s="91"/>
      <c r="B1223" s="372"/>
      <c r="C1223" s="140"/>
      <c r="D1223" s="253"/>
      <c r="E1223" s="248"/>
      <c r="F1223" s="249"/>
    </row>
    <row r="1224" spans="1:6" x14ac:dyDescent="0.2">
      <c r="A1224" s="91"/>
      <c r="B1224" s="92"/>
      <c r="C1224" s="93"/>
      <c r="D1224" s="178"/>
      <c r="E1224" s="248"/>
      <c r="F1224" s="249"/>
    </row>
    <row r="1225" spans="1:6" x14ac:dyDescent="0.2">
      <c r="A1225" s="105"/>
      <c r="B1225" s="102"/>
      <c r="C1225" s="99"/>
      <c r="D1225" s="106" t="s">
        <v>41</v>
      </c>
      <c r="E1225" s="107"/>
      <c r="F1225" s="127">
        <f>SUM(F1222:F1224)</f>
        <v>1.434375</v>
      </c>
    </row>
    <row r="1226" spans="1:6" x14ac:dyDescent="0.2">
      <c r="A1226" s="105"/>
      <c r="B1226" s="102"/>
      <c r="C1226" s="99"/>
      <c r="D1226" s="109"/>
      <c r="E1226" s="110"/>
      <c r="F1226" s="111"/>
    </row>
    <row r="1227" spans="1:6" x14ac:dyDescent="0.2">
      <c r="A1227" s="604" t="s">
        <v>42</v>
      </c>
      <c r="B1227" s="605"/>
      <c r="C1227" s="605"/>
      <c r="D1227" s="605"/>
      <c r="E1227" s="605"/>
      <c r="F1227" s="606"/>
    </row>
    <row r="1228" spans="1:6" x14ac:dyDescent="0.2">
      <c r="A1228" s="90" t="s">
        <v>15</v>
      </c>
      <c r="B1228" s="90" t="s">
        <v>31</v>
      </c>
      <c r="C1228" s="90" t="s">
        <v>32</v>
      </c>
      <c r="D1228" s="90" t="s">
        <v>33</v>
      </c>
      <c r="E1228" s="90" t="s">
        <v>34</v>
      </c>
      <c r="F1228" s="90" t="s">
        <v>35</v>
      </c>
    </row>
    <row r="1229" spans="1:6" x14ac:dyDescent="0.2">
      <c r="A1229" s="112"/>
      <c r="B1229" s="128"/>
      <c r="C1229" s="114"/>
      <c r="D1229" s="115"/>
      <c r="E1229" s="116"/>
      <c r="F1229" s="117"/>
    </row>
    <row r="1230" spans="1:6" x14ac:dyDescent="0.2">
      <c r="A1230" s="118"/>
      <c r="B1230" s="113"/>
      <c r="C1230" s="114"/>
      <c r="D1230" s="129"/>
      <c r="E1230" s="120"/>
      <c r="F1230" s="126"/>
    </row>
    <row r="1231" spans="1:6" x14ac:dyDescent="0.2">
      <c r="A1231" s="121"/>
      <c r="B1231" s="122"/>
      <c r="C1231" s="123"/>
      <c r="D1231" s="124"/>
      <c r="E1231" s="125"/>
      <c r="F1231" s="130"/>
    </row>
    <row r="1232" spans="1:6" x14ac:dyDescent="0.2">
      <c r="A1232" s="105"/>
      <c r="B1232" s="102"/>
      <c r="C1232" s="99"/>
      <c r="D1232" s="106" t="s">
        <v>43</v>
      </c>
      <c r="E1232" s="107"/>
      <c r="F1232" s="127">
        <f>ROUND(SUM(F1229:F1229),2)</f>
        <v>0</v>
      </c>
    </row>
    <row r="1233" spans="1:6" x14ac:dyDescent="0.2">
      <c r="A1233" s="105"/>
      <c r="B1233" s="102"/>
      <c r="C1233" s="99"/>
      <c r="D1233" s="109"/>
      <c r="E1233" s="110"/>
      <c r="F1233" s="111"/>
    </row>
    <row r="1234" spans="1:6" x14ac:dyDescent="0.2">
      <c r="A1234" s="607" t="s">
        <v>44</v>
      </c>
      <c r="B1234" s="608"/>
      <c r="C1234" s="608"/>
      <c r="D1234" s="608"/>
      <c r="E1234" s="609"/>
      <c r="F1234" s="131">
        <f>ROUND(F1218+F1225+F1232,2)</f>
        <v>7.42</v>
      </c>
    </row>
    <row r="1235" spans="1:6" ht="15.75" x14ac:dyDescent="0.2">
      <c r="A1235" s="370" t="s">
        <v>15</v>
      </c>
      <c r="B1235" s="610" t="s">
        <v>29</v>
      </c>
      <c r="C1235" s="610"/>
      <c r="D1235" s="610"/>
      <c r="E1235" s="610"/>
      <c r="F1235" s="371" t="s">
        <v>6934</v>
      </c>
    </row>
    <row r="1236" spans="1:6" ht="15" x14ac:dyDescent="0.2">
      <c r="A1236" s="475" t="s">
        <v>12959</v>
      </c>
      <c r="B1236" s="611" t="str">
        <f>VLOOKUP(A1236,PO!$C$10:$K$782,2,FALSE)</f>
        <v>Quebra em alvenaria para instalação de quadro distribuição</v>
      </c>
      <c r="C1236" s="611"/>
      <c r="D1236" s="611"/>
      <c r="E1236" s="611"/>
      <c r="F1236" s="133" t="str">
        <f>VLOOKUP(A1236,PO!$C$10:$K$782,3,FALSE)</f>
        <v>m²</v>
      </c>
    </row>
    <row r="1237" spans="1:6" x14ac:dyDescent="0.2">
      <c r="A1237" s="612" t="s">
        <v>30</v>
      </c>
      <c r="B1237" s="612"/>
      <c r="C1237" s="612"/>
      <c r="D1237" s="612"/>
      <c r="E1237" s="612"/>
      <c r="F1237" s="612"/>
    </row>
    <row r="1238" spans="1:6" x14ac:dyDescent="0.2">
      <c r="A1238" s="90" t="s">
        <v>15</v>
      </c>
      <c r="B1238" s="90" t="s">
        <v>31</v>
      </c>
      <c r="C1238" s="90" t="s">
        <v>32</v>
      </c>
      <c r="D1238" s="90" t="s">
        <v>33</v>
      </c>
      <c r="E1238" s="90" t="s">
        <v>34</v>
      </c>
      <c r="F1238" s="90" t="s">
        <v>35</v>
      </c>
    </row>
    <row r="1239" spans="1:6" x14ac:dyDescent="0.2">
      <c r="A1239" s="91">
        <v>88248</v>
      </c>
      <c r="B1239" s="92" t="s">
        <v>12961</v>
      </c>
      <c r="C1239" s="93" t="s">
        <v>6579</v>
      </c>
      <c r="D1239" s="253">
        <v>0.48020000000000002</v>
      </c>
      <c r="E1239" s="248">
        <f>(VLOOKUP(A1239,Serviço!$A$7:$J$6411,4,FALSE))</f>
        <v>13.73</v>
      </c>
      <c r="F1239" s="249">
        <f>ROUND(D1239*E1239,2)</f>
        <v>6.59</v>
      </c>
    </row>
    <row r="1240" spans="1:6" x14ac:dyDescent="0.2">
      <c r="A1240" s="91">
        <v>88267</v>
      </c>
      <c r="B1240" s="92" t="s">
        <v>6687</v>
      </c>
      <c r="C1240" s="93" t="s">
        <v>6579</v>
      </c>
      <c r="D1240" s="253">
        <v>3.0657000000000001</v>
      </c>
      <c r="E1240" s="248">
        <f>(VLOOKUP(A1240,Serviço!$A$7:$J$6411,4,FALSE))</f>
        <v>17.57</v>
      </c>
      <c r="F1240" s="249">
        <f>ROUND(D1240*E1240,2)</f>
        <v>53.86</v>
      </c>
    </row>
    <row r="1241" spans="1:6" x14ac:dyDescent="0.2">
      <c r="A1241" s="97"/>
      <c r="B1241" s="86"/>
      <c r="C1241" s="98"/>
      <c r="D1241" s="99" t="s">
        <v>36</v>
      </c>
      <c r="E1241" s="100"/>
      <c r="F1241" s="101">
        <f>F1239+F1240</f>
        <v>60.45</v>
      </c>
    </row>
    <row r="1242" spans="1:6" x14ac:dyDescent="0.2">
      <c r="A1242" s="97"/>
      <c r="B1242" s="86"/>
      <c r="C1242" s="98"/>
      <c r="D1242" s="102" t="s">
        <v>37</v>
      </c>
      <c r="E1242" s="103"/>
      <c r="F1242" s="104">
        <f>F1241*E1242</f>
        <v>0</v>
      </c>
    </row>
    <row r="1243" spans="1:6" x14ac:dyDescent="0.2">
      <c r="A1243" s="97"/>
      <c r="B1243" s="86"/>
      <c r="C1243" s="98"/>
      <c r="D1243" s="99" t="s">
        <v>38</v>
      </c>
      <c r="E1243" s="100"/>
      <c r="F1243" s="104">
        <f>SUM(F1241:F1242)</f>
        <v>60.45</v>
      </c>
    </row>
    <row r="1244" spans="1:6" x14ac:dyDescent="0.2">
      <c r="A1244" s="105"/>
      <c r="B1244" s="102"/>
      <c r="C1244" s="99"/>
      <c r="D1244" s="106" t="s">
        <v>39</v>
      </c>
      <c r="E1244" s="107"/>
      <c r="F1244" s="108">
        <f>F1243</f>
        <v>60.45</v>
      </c>
    </row>
    <row r="1245" spans="1:6" x14ac:dyDescent="0.2">
      <c r="A1245" s="105"/>
      <c r="B1245" s="102"/>
      <c r="C1245" s="99"/>
      <c r="D1245" s="109"/>
      <c r="E1245" s="110"/>
      <c r="F1245" s="111"/>
    </row>
    <row r="1246" spans="1:6" x14ac:dyDescent="0.2">
      <c r="A1246" s="604" t="s">
        <v>40</v>
      </c>
      <c r="B1246" s="605"/>
      <c r="C1246" s="605"/>
      <c r="D1246" s="605"/>
      <c r="E1246" s="605"/>
      <c r="F1246" s="606"/>
    </row>
    <row r="1247" spans="1:6" x14ac:dyDescent="0.2">
      <c r="A1247" s="90" t="s">
        <v>15</v>
      </c>
      <c r="B1247" s="90" t="s">
        <v>31</v>
      </c>
      <c r="C1247" s="90" t="s">
        <v>32</v>
      </c>
      <c r="D1247" s="90" t="s">
        <v>33</v>
      </c>
      <c r="E1247" s="90" t="s">
        <v>34</v>
      </c>
      <c r="F1247" s="90" t="s">
        <v>35</v>
      </c>
    </row>
    <row r="1248" spans="1:6" x14ac:dyDescent="0.2">
      <c r="A1248" s="91">
        <v>87373</v>
      </c>
      <c r="B1248" s="92" t="s">
        <v>12958</v>
      </c>
      <c r="C1248" s="93" t="s">
        <v>46</v>
      </c>
      <c r="D1248" s="509">
        <v>2.5000000000000001E-3</v>
      </c>
      <c r="E1248" s="248">
        <f>(VLOOKUP(A1248,Serviço!$A$7:$J$6411,4,FALSE))</f>
        <v>573.75</v>
      </c>
      <c r="F1248" s="249">
        <f>D1248*E1248</f>
        <v>1.434375</v>
      </c>
    </row>
    <row r="1249" spans="1:6" x14ac:dyDescent="0.2">
      <c r="A1249" s="91"/>
      <c r="B1249" s="372"/>
      <c r="C1249" s="140"/>
      <c r="D1249" s="253"/>
      <c r="E1249" s="248"/>
      <c r="F1249" s="249"/>
    </row>
    <row r="1250" spans="1:6" x14ac:dyDescent="0.2">
      <c r="A1250" s="91"/>
      <c r="B1250" s="92"/>
      <c r="C1250" s="93"/>
      <c r="D1250" s="178"/>
      <c r="E1250" s="248"/>
      <c r="F1250" s="249"/>
    </row>
    <row r="1251" spans="1:6" x14ac:dyDescent="0.2">
      <c r="A1251" s="105"/>
      <c r="B1251" s="102"/>
      <c r="C1251" s="99"/>
      <c r="D1251" s="106" t="s">
        <v>41</v>
      </c>
      <c r="E1251" s="107"/>
      <c r="F1251" s="127">
        <f>SUM(F1248:F1250)</f>
        <v>1.434375</v>
      </c>
    </row>
    <row r="1252" spans="1:6" x14ac:dyDescent="0.2">
      <c r="A1252" s="105"/>
      <c r="B1252" s="102"/>
      <c r="C1252" s="99"/>
      <c r="D1252" s="109"/>
      <c r="E1252" s="110"/>
      <c r="F1252" s="111"/>
    </row>
    <row r="1253" spans="1:6" x14ac:dyDescent="0.2">
      <c r="A1253" s="604" t="s">
        <v>42</v>
      </c>
      <c r="B1253" s="605"/>
      <c r="C1253" s="605"/>
      <c r="D1253" s="605"/>
      <c r="E1253" s="605"/>
      <c r="F1253" s="606"/>
    </row>
    <row r="1254" spans="1:6" x14ac:dyDescent="0.2">
      <c r="A1254" s="90" t="s">
        <v>15</v>
      </c>
      <c r="B1254" s="90" t="s">
        <v>31</v>
      </c>
      <c r="C1254" s="90" t="s">
        <v>32</v>
      </c>
      <c r="D1254" s="90" t="s">
        <v>33</v>
      </c>
      <c r="E1254" s="90" t="s">
        <v>34</v>
      </c>
      <c r="F1254" s="90" t="s">
        <v>35</v>
      </c>
    </row>
    <row r="1255" spans="1:6" x14ac:dyDescent="0.2">
      <c r="A1255" s="112"/>
      <c r="B1255" s="128"/>
      <c r="C1255" s="114"/>
      <c r="D1255" s="115"/>
      <c r="E1255" s="116"/>
      <c r="F1255" s="117"/>
    </row>
    <row r="1256" spans="1:6" x14ac:dyDescent="0.2">
      <c r="A1256" s="118"/>
      <c r="B1256" s="113"/>
      <c r="C1256" s="114"/>
      <c r="D1256" s="129"/>
      <c r="E1256" s="120"/>
      <c r="F1256" s="126"/>
    </row>
    <row r="1257" spans="1:6" x14ac:dyDescent="0.2">
      <c r="A1257" s="121"/>
      <c r="B1257" s="122"/>
      <c r="C1257" s="123"/>
      <c r="D1257" s="124"/>
      <c r="E1257" s="125"/>
      <c r="F1257" s="130"/>
    </row>
    <row r="1258" spans="1:6" x14ac:dyDescent="0.2">
      <c r="A1258" s="105"/>
      <c r="B1258" s="102"/>
      <c r="C1258" s="99"/>
      <c r="D1258" s="106" t="s">
        <v>43</v>
      </c>
      <c r="E1258" s="107"/>
      <c r="F1258" s="127">
        <f>ROUND(SUM(F1255:F1255),2)</f>
        <v>0</v>
      </c>
    </row>
    <row r="1259" spans="1:6" x14ac:dyDescent="0.2">
      <c r="A1259" s="105"/>
      <c r="B1259" s="102"/>
      <c r="C1259" s="99"/>
      <c r="D1259" s="109"/>
      <c r="E1259" s="110"/>
      <c r="F1259" s="111"/>
    </row>
    <row r="1260" spans="1:6" x14ac:dyDescent="0.2">
      <c r="A1260" s="607" t="s">
        <v>44</v>
      </c>
      <c r="B1260" s="608"/>
      <c r="C1260" s="608"/>
      <c r="D1260" s="608"/>
      <c r="E1260" s="609"/>
      <c r="F1260" s="131">
        <f>ROUND(F1244+F1251+F1258,2)</f>
        <v>61.88</v>
      </c>
    </row>
    <row r="1261" spans="1:6" ht="15.75" x14ac:dyDescent="0.2">
      <c r="A1261" s="370" t="s">
        <v>15</v>
      </c>
      <c r="B1261" s="610" t="s">
        <v>29</v>
      </c>
      <c r="C1261" s="610"/>
      <c r="D1261" s="610"/>
      <c r="E1261" s="610"/>
      <c r="F1261" s="371" t="s">
        <v>6934</v>
      </c>
    </row>
    <row r="1262" spans="1:6" ht="15" x14ac:dyDescent="0.2">
      <c r="A1262" s="475" t="s">
        <v>12975</v>
      </c>
      <c r="B1262" s="611" t="str">
        <f>VLOOKUP(A1262,PO!$C$10:$K$782,2,FALSE)</f>
        <v>Lavatório de louça de embutir (cuba), com torneira de pressão e acessórios - fornecimento e instalação</v>
      </c>
      <c r="C1262" s="611"/>
      <c r="D1262" s="611"/>
      <c r="E1262" s="611"/>
      <c r="F1262" s="133" t="str">
        <f>VLOOKUP(A1262,PO!$C$10:$K$782,3,FALSE)</f>
        <v>und</v>
      </c>
    </row>
    <row r="1263" spans="1:6" x14ac:dyDescent="0.2">
      <c r="A1263" s="612" t="s">
        <v>30</v>
      </c>
      <c r="B1263" s="612"/>
      <c r="C1263" s="612"/>
      <c r="D1263" s="612"/>
      <c r="E1263" s="612"/>
      <c r="F1263" s="612"/>
    </row>
    <row r="1264" spans="1:6" x14ac:dyDescent="0.2">
      <c r="A1264" s="90" t="s">
        <v>15</v>
      </c>
      <c r="B1264" s="90" t="s">
        <v>31</v>
      </c>
      <c r="C1264" s="90" t="s">
        <v>32</v>
      </c>
      <c r="D1264" s="90" t="s">
        <v>33</v>
      </c>
      <c r="E1264" s="90" t="s">
        <v>34</v>
      </c>
      <c r="F1264" s="90" t="s">
        <v>35</v>
      </c>
    </row>
    <row r="1265" spans="1:6" x14ac:dyDescent="0.2">
      <c r="A1265" s="91">
        <v>88248</v>
      </c>
      <c r="B1265" s="92" t="s">
        <v>12961</v>
      </c>
      <c r="C1265" s="93" t="s">
        <v>6579</v>
      </c>
      <c r="D1265" s="253">
        <v>1.5</v>
      </c>
      <c r="E1265" s="248">
        <f>(VLOOKUP(A1265,Serviço!$A$7:$J$6411,4,FALSE))</f>
        <v>13.73</v>
      </c>
      <c r="F1265" s="249">
        <f>ROUND(D1265*E1265,2)</f>
        <v>20.6</v>
      </c>
    </row>
    <row r="1266" spans="1:6" x14ac:dyDescent="0.2">
      <c r="A1266" s="91">
        <v>88267</v>
      </c>
      <c r="B1266" s="92" t="s">
        <v>6687</v>
      </c>
      <c r="C1266" s="93" t="s">
        <v>6579</v>
      </c>
      <c r="D1266" s="253">
        <v>1.5</v>
      </c>
      <c r="E1266" s="248">
        <f>(VLOOKUP(A1266,Serviço!$A$7:$J$6411,4,FALSE))</f>
        <v>17.57</v>
      </c>
      <c r="F1266" s="249">
        <f>ROUND(D1266*E1266,2)</f>
        <v>26.36</v>
      </c>
    </row>
    <row r="1267" spans="1:6" x14ac:dyDescent="0.2">
      <c r="A1267" s="97"/>
      <c r="B1267" s="86"/>
      <c r="C1267" s="98"/>
      <c r="D1267" s="99" t="s">
        <v>36</v>
      </c>
      <c r="E1267" s="100"/>
      <c r="F1267" s="101">
        <f>F1265+F1266</f>
        <v>46.96</v>
      </c>
    </row>
    <row r="1268" spans="1:6" x14ac:dyDescent="0.2">
      <c r="A1268" s="97"/>
      <c r="B1268" s="86"/>
      <c r="C1268" s="98"/>
      <c r="D1268" s="102" t="s">
        <v>37</v>
      </c>
      <c r="E1268" s="103"/>
      <c r="F1268" s="104">
        <f>F1267*E1268</f>
        <v>0</v>
      </c>
    </row>
    <row r="1269" spans="1:6" x14ac:dyDescent="0.2">
      <c r="A1269" s="97"/>
      <c r="B1269" s="86"/>
      <c r="C1269" s="98"/>
      <c r="D1269" s="99" t="s">
        <v>38</v>
      </c>
      <c r="E1269" s="100"/>
      <c r="F1269" s="104">
        <f>SUM(F1267:F1268)</f>
        <v>46.96</v>
      </c>
    </row>
    <row r="1270" spans="1:6" x14ac:dyDescent="0.2">
      <c r="A1270" s="105"/>
      <c r="B1270" s="102"/>
      <c r="C1270" s="99"/>
      <c r="D1270" s="106" t="s">
        <v>39</v>
      </c>
      <c r="E1270" s="107"/>
      <c r="F1270" s="108">
        <f>F1269</f>
        <v>46.96</v>
      </c>
    </row>
    <row r="1271" spans="1:6" x14ac:dyDescent="0.2">
      <c r="A1271" s="105"/>
      <c r="B1271" s="102"/>
      <c r="C1271" s="99"/>
      <c r="D1271" s="109"/>
      <c r="E1271" s="110"/>
      <c r="F1271" s="111"/>
    </row>
    <row r="1272" spans="1:6" x14ac:dyDescent="0.2">
      <c r="A1272" s="604" t="s">
        <v>40</v>
      </c>
      <c r="B1272" s="605"/>
      <c r="C1272" s="605"/>
      <c r="D1272" s="605"/>
      <c r="E1272" s="605"/>
      <c r="F1272" s="606"/>
    </row>
    <row r="1273" spans="1:6" x14ac:dyDescent="0.2">
      <c r="A1273" s="90" t="s">
        <v>15</v>
      </c>
      <c r="B1273" s="90" t="s">
        <v>31</v>
      </c>
      <c r="C1273" s="90" t="s">
        <v>32</v>
      </c>
      <c r="D1273" s="90" t="s">
        <v>33</v>
      </c>
      <c r="E1273" s="90" t="s">
        <v>34</v>
      </c>
      <c r="F1273" s="90" t="s">
        <v>35</v>
      </c>
    </row>
    <row r="1274" spans="1:6" x14ac:dyDescent="0.2">
      <c r="A1274" s="91">
        <v>38643</v>
      </c>
      <c r="B1274" s="92" t="s">
        <v>12976</v>
      </c>
      <c r="C1274" s="93" t="s">
        <v>6574</v>
      </c>
      <c r="D1274" s="509">
        <v>1</v>
      </c>
      <c r="E1274" s="248">
        <f>(VLOOKUP(A1274,Material!$A$7:$J$6411,4,FALSE))</f>
        <v>23.12</v>
      </c>
      <c r="F1274" s="249">
        <f>D1274*E1274</f>
        <v>23.12</v>
      </c>
    </row>
    <row r="1275" spans="1:6" x14ac:dyDescent="0.2">
      <c r="A1275" s="91">
        <v>6141</v>
      </c>
      <c r="B1275" s="372" t="s">
        <v>12977</v>
      </c>
      <c r="C1275" s="93" t="s">
        <v>6574</v>
      </c>
      <c r="D1275" s="253">
        <v>1</v>
      </c>
      <c r="E1275" s="248">
        <f>(VLOOKUP(A1275,Material!$A$7:$J$6411,4,FALSE))</f>
        <v>3.21</v>
      </c>
      <c r="F1275" s="249">
        <f t="shared" ref="F1275:F1276" si="17">D1275*E1275</f>
        <v>3.21</v>
      </c>
    </row>
    <row r="1276" spans="1:6" x14ac:dyDescent="0.2">
      <c r="A1276" s="91">
        <v>3148</v>
      </c>
      <c r="B1276" s="92" t="s">
        <v>12978</v>
      </c>
      <c r="C1276" s="93" t="s">
        <v>51</v>
      </c>
      <c r="D1276" s="178">
        <v>0.84</v>
      </c>
      <c r="E1276" s="248">
        <f>(VLOOKUP(A1276,Material!$A$7:$J$6411,4,FALSE))</f>
        <v>11.06</v>
      </c>
      <c r="F1276" s="249">
        <f t="shared" si="17"/>
        <v>9.2904</v>
      </c>
    </row>
    <row r="1277" spans="1:6" x14ac:dyDescent="0.2">
      <c r="A1277" s="91">
        <v>6136</v>
      </c>
      <c r="B1277" s="92" t="s">
        <v>12979</v>
      </c>
      <c r="C1277" s="93" t="s">
        <v>6574</v>
      </c>
      <c r="D1277" s="178">
        <v>1</v>
      </c>
      <c r="E1277" s="248">
        <f>(VLOOKUP(A1277,Material!$A$7:$J$6411,4,FALSE))</f>
        <v>92.5</v>
      </c>
      <c r="F1277" s="249">
        <f t="shared" ref="F1277:F1278" si="18">D1277*E1277</f>
        <v>92.5</v>
      </c>
    </row>
    <row r="1278" spans="1:6" x14ac:dyDescent="0.2">
      <c r="A1278" s="91">
        <v>36791</v>
      </c>
      <c r="B1278" s="92" t="s">
        <v>12980</v>
      </c>
      <c r="C1278" s="93" t="s">
        <v>6574</v>
      </c>
      <c r="D1278" s="178">
        <v>1</v>
      </c>
      <c r="E1278" s="248">
        <f>(VLOOKUP(A1278,Material!$A$7:$J$6411,4,FALSE))</f>
        <v>72.25</v>
      </c>
      <c r="F1278" s="249">
        <f t="shared" si="18"/>
        <v>72.25</v>
      </c>
    </row>
    <row r="1279" spans="1:6" x14ac:dyDescent="0.2">
      <c r="A1279" s="91">
        <v>20269</v>
      </c>
      <c r="B1279" s="92" t="s">
        <v>12981</v>
      </c>
      <c r="C1279" s="93" t="s">
        <v>6574</v>
      </c>
      <c r="D1279" s="178">
        <v>1</v>
      </c>
      <c r="E1279" s="248">
        <f>(VLOOKUP(A1279,Material!$A$7:$J$6411,4,FALSE))</f>
        <v>76.97</v>
      </c>
      <c r="F1279" s="249">
        <f t="shared" ref="F1279" si="19">D1279*E1279</f>
        <v>76.97</v>
      </c>
    </row>
    <row r="1280" spans="1:6" x14ac:dyDescent="0.2">
      <c r="A1280" s="105"/>
      <c r="B1280" s="102"/>
      <c r="C1280" s="99"/>
      <c r="D1280" s="106" t="s">
        <v>41</v>
      </c>
      <c r="E1280" s="107"/>
      <c r="F1280" s="127">
        <f>SUM(F1274:F1279)</f>
        <v>277.34040000000005</v>
      </c>
    </row>
    <row r="1281" spans="1:6" x14ac:dyDescent="0.2">
      <c r="A1281" s="105"/>
      <c r="B1281" s="102"/>
      <c r="C1281" s="99"/>
      <c r="D1281" s="109"/>
      <c r="E1281" s="110"/>
      <c r="F1281" s="111"/>
    </row>
    <row r="1282" spans="1:6" x14ac:dyDescent="0.2">
      <c r="A1282" s="604" t="s">
        <v>42</v>
      </c>
      <c r="B1282" s="605"/>
      <c r="C1282" s="605"/>
      <c r="D1282" s="605"/>
      <c r="E1282" s="605"/>
      <c r="F1282" s="606"/>
    </row>
    <row r="1283" spans="1:6" x14ac:dyDescent="0.2">
      <c r="A1283" s="90" t="s">
        <v>15</v>
      </c>
      <c r="B1283" s="90" t="s">
        <v>31</v>
      </c>
      <c r="C1283" s="90" t="s">
        <v>32</v>
      </c>
      <c r="D1283" s="90" t="s">
        <v>33</v>
      </c>
      <c r="E1283" s="90" t="s">
        <v>34</v>
      </c>
      <c r="F1283" s="90" t="s">
        <v>35</v>
      </c>
    </row>
    <row r="1284" spans="1:6" x14ac:dyDescent="0.2">
      <c r="A1284" s="112"/>
      <c r="B1284" s="128"/>
      <c r="C1284" s="114"/>
      <c r="D1284" s="115"/>
      <c r="E1284" s="116"/>
      <c r="F1284" s="117"/>
    </row>
    <row r="1285" spans="1:6" x14ac:dyDescent="0.2">
      <c r="A1285" s="118"/>
      <c r="B1285" s="113"/>
      <c r="C1285" s="114"/>
      <c r="D1285" s="129"/>
      <c r="E1285" s="120"/>
      <c r="F1285" s="126"/>
    </row>
    <row r="1286" spans="1:6" x14ac:dyDescent="0.2">
      <c r="A1286" s="121"/>
      <c r="B1286" s="122"/>
      <c r="C1286" s="123"/>
      <c r="D1286" s="124"/>
      <c r="E1286" s="125"/>
      <c r="F1286" s="130"/>
    </row>
    <row r="1287" spans="1:6" x14ac:dyDescent="0.2">
      <c r="A1287" s="105"/>
      <c r="B1287" s="102"/>
      <c r="C1287" s="99"/>
      <c r="D1287" s="106" t="s">
        <v>43</v>
      </c>
      <c r="E1287" s="107"/>
      <c r="F1287" s="127">
        <f>ROUND(SUM(F1284:F1284),2)</f>
        <v>0</v>
      </c>
    </row>
    <row r="1288" spans="1:6" x14ac:dyDescent="0.2">
      <c r="A1288" s="105"/>
      <c r="B1288" s="102"/>
      <c r="C1288" s="99"/>
      <c r="D1288" s="109"/>
      <c r="E1288" s="110"/>
      <c r="F1288" s="111"/>
    </row>
    <row r="1289" spans="1:6" x14ac:dyDescent="0.2">
      <c r="A1289" s="607" t="s">
        <v>44</v>
      </c>
      <c r="B1289" s="608"/>
      <c r="C1289" s="608"/>
      <c r="D1289" s="608"/>
      <c r="E1289" s="609"/>
      <c r="F1289" s="131">
        <f>ROUND(F1270+F1280+F1287,2)</f>
        <v>324.3</v>
      </c>
    </row>
    <row r="1290" spans="1:6" ht="15.75" x14ac:dyDescent="0.2">
      <c r="A1290" s="370" t="s">
        <v>15</v>
      </c>
      <c r="B1290" s="610" t="s">
        <v>29</v>
      </c>
      <c r="C1290" s="610"/>
      <c r="D1290" s="610"/>
      <c r="E1290" s="610"/>
      <c r="F1290" s="371" t="s">
        <v>6934</v>
      </c>
    </row>
    <row r="1291" spans="1:6" ht="15" x14ac:dyDescent="0.2">
      <c r="A1291" s="475" t="s">
        <v>12982</v>
      </c>
      <c r="B1291" s="611" t="str">
        <f>VLOOKUP(A1291,PO!$C$10:$K$782,2,FALSE)</f>
        <v>Ducha manual - fornecimento e instalação</v>
      </c>
      <c r="C1291" s="611"/>
      <c r="D1291" s="611"/>
      <c r="E1291" s="611"/>
      <c r="F1291" s="133" t="str">
        <f>VLOOKUP(A1291,PO!$C$10:$K$782,3,FALSE)</f>
        <v>und</v>
      </c>
    </row>
    <row r="1292" spans="1:6" x14ac:dyDescent="0.2">
      <c r="A1292" s="612" t="s">
        <v>30</v>
      </c>
      <c r="B1292" s="612"/>
      <c r="C1292" s="612"/>
      <c r="D1292" s="612"/>
      <c r="E1292" s="612"/>
      <c r="F1292" s="612"/>
    </row>
    <row r="1293" spans="1:6" x14ac:dyDescent="0.2">
      <c r="A1293" s="90" t="s">
        <v>15</v>
      </c>
      <c r="B1293" s="90" t="s">
        <v>31</v>
      </c>
      <c r="C1293" s="90" t="s">
        <v>32</v>
      </c>
      <c r="D1293" s="90" t="s">
        <v>33</v>
      </c>
      <c r="E1293" s="90" t="s">
        <v>34</v>
      </c>
      <c r="F1293" s="90" t="s">
        <v>35</v>
      </c>
    </row>
    <row r="1294" spans="1:6" x14ac:dyDescent="0.2">
      <c r="A1294" s="91">
        <v>88248</v>
      </c>
      <c r="B1294" s="92" t="s">
        <v>12961</v>
      </c>
      <c r="C1294" s="93" t="s">
        <v>6579</v>
      </c>
      <c r="D1294" s="253">
        <v>0.5</v>
      </c>
      <c r="E1294" s="248">
        <f>(VLOOKUP(A1294,Serviço!$A$7:$J$6411,4,FALSE))</f>
        <v>13.73</v>
      </c>
      <c r="F1294" s="249">
        <f>ROUND(D1294*E1294,2)</f>
        <v>6.87</v>
      </c>
    </row>
    <row r="1295" spans="1:6" x14ac:dyDescent="0.2">
      <c r="A1295" s="91">
        <v>88267</v>
      </c>
      <c r="B1295" s="92" t="s">
        <v>6687</v>
      </c>
      <c r="C1295" s="93" t="s">
        <v>6579</v>
      </c>
      <c r="D1295" s="253">
        <v>0.5</v>
      </c>
      <c r="E1295" s="248">
        <f>(VLOOKUP(A1295,Serviço!$A$7:$J$6411,4,FALSE))</f>
        <v>17.57</v>
      </c>
      <c r="F1295" s="249">
        <f>ROUND(D1295*E1295,2)</f>
        <v>8.7899999999999991</v>
      </c>
    </row>
    <row r="1296" spans="1:6" x14ac:dyDescent="0.2">
      <c r="A1296" s="97"/>
      <c r="B1296" s="86"/>
      <c r="C1296" s="98"/>
      <c r="D1296" s="99" t="s">
        <v>36</v>
      </c>
      <c r="E1296" s="100"/>
      <c r="F1296" s="101">
        <f>F1294+F1295</f>
        <v>15.66</v>
      </c>
    </row>
    <row r="1297" spans="1:6" x14ac:dyDescent="0.2">
      <c r="A1297" s="97"/>
      <c r="B1297" s="86"/>
      <c r="C1297" s="98"/>
      <c r="D1297" s="102" t="s">
        <v>37</v>
      </c>
      <c r="E1297" s="103"/>
      <c r="F1297" s="104">
        <f>F1296*E1297</f>
        <v>0</v>
      </c>
    </row>
    <row r="1298" spans="1:6" x14ac:dyDescent="0.2">
      <c r="A1298" s="97"/>
      <c r="B1298" s="86"/>
      <c r="C1298" s="98"/>
      <c r="D1298" s="99" t="s">
        <v>38</v>
      </c>
      <c r="E1298" s="100"/>
      <c r="F1298" s="104">
        <f>SUM(F1296:F1297)</f>
        <v>15.66</v>
      </c>
    </row>
    <row r="1299" spans="1:6" x14ac:dyDescent="0.2">
      <c r="A1299" s="105"/>
      <c r="B1299" s="102"/>
      <c r="C1299" s="99"/>
      <c r="D1299" s="106" t="s">
        <v>39</v>
      </c>
      <c r="E1299" s="107"/>
      <c r="F1299" s="108">
        <f>F1298</f>
        <v>15.66</v>
      </c>
    </row>
    <row r="1300" spans="1:6" x14ac:dyDescent="0.2">
      <c r="A1300" s="105"/>
      <c r="B1300" s="102"/>
      <c r="C1300" s="99"/>
      <c r="D1300" s="109"/>
      <c r="E1300" s="110"/>
      <c r="F1300" s="111"/>
    </row>
    <row r="1301" spans="1:6" x14ac:dyDescent="0.2">
      <c r="A1301" s="604" t="s">
        <v>40</v>
      </c>
      <c r="B1301" s="605"/>
      <c r="C1301" s="605"/>
      <c r="D1301" s="605"/>
      <c r="E1301" s="605"/>
      <c r="F1301" s="606"/>
    </row>
    <row r="1302" spans="1:6" x14ac:dyDescent="0.2">
      <c r="A1302" s="90" t="s">
        <v>15</v>
      </c>
      <c r="B1302" s="90" t="s">
        <v>31</v>
      </c>
      <c r="C1302" s="90" t="s">
        <v>32</v>
      </c>
      <c r="D1302" s="90" t="s">
        <v>33</v>
      </c>
      <c r="E1302" s="90" t="s">
        <v>34</v>
      </c>
      <c r="F1302" s="90" t="s">
        <v>35</v>
      </c>
    </row>
    <row r="1303" spans="1:6" x14ac:dyDescent="0.2">
      <c r="A1303" s="91">
        <v>1370</v>
      </c>
      <c r="B1303" s="92" t="s">
        <v>12983</v>
      </c>
      <c r="C1303" s="93" t="s">
        <v>6574</v>
      </c>
      <c r="D1303" s="509">
        <v>1</v>
      </c>
      <c r="E1303" s="248">
        <f>(VLOOKUP(A1303,Material!$A$7:$J$6411,4,FALSE))</f>
        <v>78.98</v>
      </c>
      <c r="F1303" s="249">
        <f>D1303*E1303</f>
        <v>78.98</v>
      </c>
    </row>
    <row r="1304" spans="1:6" x14ac:dyDescent="0.2">
      <c r="A1304" s="91"/>
      <c r="B1304" s="372"/>
      <c r="C1304" s="93"/>
      <c r="D1304" s="253"/>
      <c r="E1304" s="248"/>
      <c r="F1304" s="249"/>
    </row>
    <row r="1305" spans="1:6" x14ac:dyDescent="0.2">
      <c r="A1305" s="91"/>
      <c r="B1305" s="92"/>
      <c r="C1305" s="93"/>
      <c r="D1305" s="178"/>
      <c r="E1305" s="248"/>
      <c r="F1305" s="249"/>
    </row>
    <row r="1306" spans="1:6" x14ac:dyDescent="0.2">
      <c r="A1306" s="105"/>
      <c r="B1306" s="102"/>
      <c r="C1306" s="99"/>
      <c r="D1306" s="106" t="s">
        <v>41</v>
      </c>
      <c r="E1306" s="107"/>
      <c r="F1306" s="127">
        <f>SUM(F1303:F1305)</f>
        <v>78.98</v>
      </c>
    </row>
    <row r="1307" spans="1:6" x14ac:dyDescent="0.2">
      <c r="A1307" s="105"/>
      <c r="B1307" s="102"/>
      <c r="C1307" s="99"/>
      <c r="D1307" s="109"/>
      <c r="E1307" s="110"/>
      <c r="F1307" s="111"/>
    </row>
    <row r="1308" spans="1:6" x14ac:dyDescent="0.2">
      <c r="A1308" s="604" t="s">
        <v>42</v>
      </c>
      <c r="B1308" s="605"/>
      <c r="C1308" s="605"/>
      <c r="D1308" s="605"/>
      <c r="E1308" s="605"/>
      <c r="F1308" s="606"/>
    </row>
    <row r="1309" spans="1:6" x14ac:dyDescent="0.2">
      <c r="A1309" s="90" t="s">
        <v>15</v>
      </c>
      <c r="B1309" s="90" t="s">
        <v>31</v>
      </c>
      <c r="C1309" s="90" t="s">
        <v>32</v>
      </c>
      <c r="D1309" s="90" t="s">
        <v>33</v>
      </c>
      <c r="E1309" s="90" t="s">
        <v>34</v>
      </c>
      <c r="F1309" s="90" t="s">
        <v>35</v>
      </c>
    </row>
    <row r="1310" spans="1:6" x14ac:dyDescent="0.2">
      <c r="A1310" s="112"/>
      <c r="B1310" s="128"/>
      <c r="C1310" s="114"/>
      <c r="D1310" s="115"/>
      <c r="E1310" s="116"/>
      <c r="F1310" s="117"/>
    </row>
    <row r="1311" spans="1:6" x14ac:dyDescent="0.2">
      <c r="A1311" s="118"/>
      <c r="B1311" s="113"/>
      <c r="C1311" s="114"/>
      <c r="D1311" s="129"/>
      <c r="E1311" s="120"/>
      <c r="F1311" s="126"/>
    </row>
    <row r="1312" spans="1:6" x14ac:dyDescent="0.2">
      <c r="A1312" s="121"/>
      <c r="B1312" s="122"/>
      <c r="C1312" s="123"/>
      <c r="D1312" s="124"/>
      <c r="E1312" s="125"/>
      <c r="F1312" s="130"/>
    </row>
    <row r="1313" spans="1:6" x14ac:dyDescent="0.2">
      <c r="A1313" s="105"/>
      <c r="B1313" s="102"/>
      <c r="C1313" s="99"/>
      <c r="D1313" s="106" t="s">
        <v>43</v>
      </c>
      <c r="E1313" s="107"/>
      <c r="F1313" s="127">
        <f>ROUND(SUM(F1310:F1310),2)</f>
        <v>0</v>
      </c>
    </row>
    <row r="1314" spans="1:6" x14ac:dyDescent="0.2">
      <c r="A1314" s="105"/>
      <c r="B1314" s="102"/>
      <c r="C1314" s="99"/>
      <c r="D1314" s="109"/>
      <c r="E1314" s="110"/>
      <c r="F1314" s="111"/>
    </row>
    <row r="1315" spans="1:6" x14ac:dyDescent="0.2">
      <c r="A1315" s="607" t="s">
        <v>44</v>
      </c>
      <c r="B1315" s="608"/>
      <c r="C1315" s="608"/>
      <c r="D1315" s="608"/>
      <c r="E1315" s="609"/>
      <c r="F1315" s="131">
        <f>ROUND(F1299+F1306+F1313,2)</f>
        <v>94.64</v>
      </c>
    </row>
    <row r="1316" spans="1:6" ht="15.75" x14ac:dyDescent="0.2">
      <c r="A1316" s="370" t="s">
        <v>15</v>
      </c>
      <c r="B1316" s="610" t="s">
        <v>29</v>
      </c>
      <c r="C1316" s="610"/>
      <c r="D1316" s="610"/>
      <c r="E1316" s="610"/>
      <c r="F1316" s="371" t="s">
        <v>6832</v>
      </c>
    </row>
    <row r="1317" spans="1:6" ht="15" x14ac:dyDescent="0.2">
      <c r="A1317" s="89" t="s">
        <v>12995</v>
      </c>
      <c r="B1317" s="611" t="str">
        <f>VLOOKUP(A1317,PO!$C$10:$K$782,2,FALSE)</f>
        <v>P02 - 1,0x2,1m: Porta de correr em chapa dupla de alumínio, com fechadura e puxador - fornecimento e instalação</v>
      </c>
      <c r="C1317" s="611"/>
      <c r="D1317" s="611"/>
      <c r="E1317" s="611"/>
      <c r="F1317" s="133" t="str">
        <f>VLOOKUP(A1317,PO!$C$10:$K$782,3,FALSE)</f>
        <v>m²</v>
      </c>
    </row>
    <row r="1318" spans="1:6" x14ac:dyDescent="0.2">
      <c r="A1318" s="612" t="s">
        <v>30</v>
      </c>
      <c r="B1318" s="612"/>
      <c r="C1318" s="612"/>
      <c r="D1318" s="612"/>
      <c r="E1318" s="612"/>
      <c r="F1318" s="612"/>
    </row>
    <row r="1319" spans="1:6" ht="22.7" customHeight="1" x14ac:dyDescent="0.2">
      <c r="A1319" s="90" t="s">
        <v>15</v>
      </c>
      <c r="B1319" s="90" t="s">
        <v>31</v>
      </c>
      <c r="C1319" s="90" t="s">
        <v>6832</v>
      </c>
      <c r="D1319" s="90" t="s">
        <v>33</v>
      </c>
      <c r="E1319" s="90" t="s">
        <v>34</v>
      </c>
      <c r="F1319" s="90" t="s">
        <v>35</v>
      </c>
    </row>
    <row r="1320" spans="1:6" x14ac:dyDescent="0.2">
      <c r="A1320" s="91">
        <v>88316</v>
      </c>
      <c r="B1320" s="113" t="s">
        <v>6642</v>
      </c>
      <c r="C1320" s="114" t="s">
        <v>6579</v>
      </c>
      <c r="D1320" s="115">
        <v>1</v>
      </c>
      <c r="E1320" s="248">
        <f>(VLOOKUP(A1320,Serviço!$A$7:$J$6411,4,FALSE))</f>
        <v>15.84</v>
      </c>
      <c r="F1320" s="249">
        <f>D1320*E1320</f>
        <v>15.84</v>
      </c>
    </row>
    <row r="1321" spans="1:6" x14ac:dyDescent="0.2">
      <c r="A1321" s="91">
        <v>88309</v>
      </c>
      <c r="B1321" s="113" t="s">
        <v>6610</v>
      </c>
      <c r="C1321" s="114" t="s">
        <v>6579</v>
      </c>
      <c r="D1321" s="115">
        <v>1.5</v>
      </c>
      <c r="E1321" s="248">
        <f>(VLOOKUP(A1321,Serviço!$A$7:$J$6411,4,FALSE))</f>
        <v>18.3</v>
      </c>
      <c r="F1321" s="249">
        <f>D1321*E1321</f>
        <v>27.450000000000003</v>
      </c>
    </row>
    <row r="1322" spans="1:6" x14ac:dyDescent="0.2">
      <c r="A1322" s="91"/>
      <c r="B1322" s="92"/>
      <c r="C1322" s="93"/>
      <c r="D1322" s="96"/>
      <c r="E1322" s="94"/>
      <c r="F1322" s="95"/>
    </row>
    <row r="1323" spans="1:6" x14ac:dyDescent="0.2">
      <c r="A1323" s="97"/>
      <c r="B1323" s="86"/>
      <c r="C1323" s="98"/>
      <c r="D1323" s="99" t="s">
        <v>36</v>
      </c>
      <c r="E1323" s="100"/>
      <c r="F1323" s="101">
        <f>F1320+F1321+F1322</f>
        <v>43.290000000000006</v>
      </c>
    </row>
    <row r="1324" spans="1:6" x14ac:dyDescent="0.2">
      <c r="A1324" s="97"/>
      <c r="B1324" s="86"/>
      <c r="C1324" s="98"/>
      <c r="D1324" s="102" t="s">
        <v>37</v>
      </c>
      <c r="E1324" s="103"/>
      <c r="F1324" s="104">
        <f>F1323*E1324</f>
        <v>0</v>
      </c>
    </row>
    <row r="1325" spans="1:6" x14ac:dyDescent="0.2">
      <c r="A1325" s="97"/>
      <c r="B1325" s="86"/>
      <c r="C1325" s="98"/>
      <c r="D1325" s="99" t="s">
        <v>38</v>
      </c>
      <c r="E1325" s="100"/>
      <c r="F1325" s="104">
        <f>SUM(F1323:F1324)</f>
        <v>43.290000000000006</v>
      </c>
    </row>
    <row r="1326" spans="1:6" x14ac:dyDescent="0.2">
      <c r="A1326" s="105"/>
      <c r="B1326" s="102"/>
      <c r="C1326" s="99"/>
      <c r="D1326" s="106" t="s">
        <v>39</v>
      </c>
      <c r="E1326" s="107"/>
      <c r="F1326" s="108">
        <f>F1325</f>
        <v>43.290000000000006</v>
      </c>
    </row>
    <row r="1327" spans="1:6" x14ac:dyDescent="0.2">
      <c r="A1327" s="105"/>
      <c r="B1327" s="102"/>
      <c r="C1327" s="99"/>
      <c r="D1327" s="109"/>
      <c r="E1327" s="110"/>
      <c r="F1327" s="111"/>
    </row>
    <row r="1328" spans="1:6" x14ac:dyDescent="0.2">
      <c r="A1328" s="604" t="s">
        <v>40</v>
      </c>
      <c r="B1328" s="605"/>
      <c r="C1328" s="605"/>
      <c r="D1328" s="605"/>
      <c r="E1328" s="605"/>
      <c r="F1328" s="606"/>
    </row>
    <row r="1329" spans="1:6" ht="21.75" customHeight="1" x14ac:dyDescent="0.2">
      <c r="A1329" s="90" t="s">
        <v>15</v>
      </c>
      <c r="B1329" s="90" t="s">
        <v>31</v>
      </c>
      <c r="C1329" s="90" t="s">
        <v>6832</v>
      </c>
      <c r="D1329" s="90" t="s">
        <v>33</v>
      </c>
      <c r="E1329" s="90" t="s">
        <v>34</v>
      </c>
      <c r="F1329" s="90" t="s">
        <v>35</v>
      </c>
    </row>
    <row r="1330" spans="1:6" x14ac:dyDescent="0.2">
      <c r="A1330" s="91">
        <v>4922</v>
      </c>
      <c r="B1330" s="113" t="s">
        <v>12993</v>
      </c>
      <c r="C1330" s="114" t="s">
        <v>152</v>
      </c>
      <c r="D1330" s="115">
        <v>1</v>
      </c>
      <c r="E1330" s="248">
        <f>(VLOOKUP(A1330,Material!$A$7:$J$6411,4,FALSE))</f>
        <v>461.01</v>
      </c>
      <c r="F1330" s="197">
        <f>D1330*E1330</f>
        <v>461.01</v>
      </c>
    </row>
    <row r="1331" spans="1:6" ht="22.5" x14ac:dyDescent="0.2">
      <c r="A1331" s="91">
        <v>88626</v>
      </c>
      <c r="B1331" s="113" t="s">
        <v>12994</v>
      </c>
      <c r="C1331" s="114" t="s">
        <v>46</v>
      </c>
      <c r="D1331" s="179">
        <f>0.004</f>
        <v>4.0000000000000001E-3</v>
      </c>
      <c r="E1331" s="248">
        <f>(VLOOKUP(A1331,Serviço!$A$7:$J$6411,4,FALSE))</f>
        <v>440.93</v>
      </c>
      <c r="F1331" s="197">
        <f t="shared" ref="F1331" si="20">D1331*E1331</f>
        <v>1.76372</v>
      </c>
    </row>
    <row r="1332" spans="1:6" x14ac:dyDescent="0.2">
      <c r="A1332" s="91"/>
      <c r="B1332" s="113"/>
      <c r="C1332" s="114"/>
      <c r="D1332" s="115"/>
      <c r="E1332" s="563"/>
      <c r="F1332" s="564"/>
    </row>
    <row r="1333" spans="1:6" x14ac:dyDescent="0.2">
      <c r="A1333" s="105"/>
      <c r="B1333" s="102"/>
      <c r="C1333" s="99"/>
      <c r="D1333" s="106" t="s">
        <v>41</v>
      </c>
      <c r="E1333" s="107"/>
      <c r="F1333" s="127">
        <f>SUM(F1330:F1332)</f>
        <v>462.77371999999997</v>
      </c>
    </row>
    <row r="1334" spans="1:6" x14ac:dyDescent="0.2">
      <c r="A1334" s="105"/>
      <c r="B1334" s="102"/>
      <c r="C1334" s="99"/>
      <c r="D1334" s="109"/>
      <c r="E1334" s="110"/>
      <c r="F1334" s="111"/>
    </row>
    <row r="1335" spans="1:6" x14ac:dyDescent="0.2">
      <c r="A1335" s="604" t="s">
        <v>42</v>
      </c>
      <c r="B1335" s="605"/>
      <c r="C1335" s="605"/>
      <c r="D1335" s="605"/>
      <c r="E1335" s="605"/>
      <c r="F1335" s="606"/>
    </row>
    <row r="1336" spans="1:6" x14ac:dyDescent="0.2">
      <c r="A1336" s="90" t="s">
        <v>15</v>
      </c>
      <c r="B1336" s="90" t="s">
        <v>31</v>
      </c>
      <c r="C1336" s="90" t="s">
        <v>6832</v>
      </c>
      <c r="D1336" s="90" t="s">
        <v>33</v>
      </c>
      <c r="E1336" s="90" t="s">
        <v>34</v>
      </c>
      <c r="F1336" s="90" t="s">
        <v>35</v>
      </c>
    </row>
    <row r="1337" spans="1:6" x14ac:dyDescent="0.2">
      <c r="A1337" s="112"/>
      <c r="B1337" s="128"/>
      <c r="C1337" s="114"/>
      <c r="D1337" s="115"/>
      <c r="E1337" s="116"/>
      <c r="F1337" s="117"/>
    </row>
    <row r="1338" spans="1:6" x14ac:dyDescent="0.2">
      <c r="A1338" s="118"/>
      <c r="B1338" s="113"/>
      <c r="C1338" s="114"/>
      <c r="D1338" s="129"/>
      <c r="E1338" s="120"/>
      <c r="F1338" s="126"/>
    </row>
    <row r="1339" spans="1:6" x14ac:dyDescent="0.2">
      <c r="A1339" s="121"/>
      <c r="B1339" s="122"/>
      <c r="C1339" s="123"/>
      <c r="D1339" s="124"/>
      <c r="E1339" s="125"/>
      <c r="F1339" s="130"/>
    </row>
    <row r="1340" spans="1:6" x14ac:dyDescent="0.2">
      <c r="A1340" s="105"/>
      <c r="B1340" s="102"/>
      <c r="C1340" s="99"/>
      <c r="D1340" s="106" t="s">
        <v>43</v>
      </c>
      <c r="E1340" s="107"/>
      <c r="F1340" s="127">
        <f>ROUND(SUM(F1337:F1337),2)</f>
        <v>0</v>
      </c>
    </row>
    <row r="1341" spans="1:6" x14ac:dyDescent="0.2">
      <c r="A1341" s="105"/>
      <c r="B1341" s="102"/>
      <c r="C1341" s="99"/>
      <c r="D1341" s="109"/>
      <c r="E1341" s="110"/>
      <c r="F1341" s="111"/>
    </row>
    <row r="1342" spans="1:6" x14ac:dyDescent="0.2">
      <c r="A1342" s="607" t="s">
        <v>44</v>
      </c>
      <c r="B1342" s="608"/>
      <c r="C1342" s="608"/>
      <c r="D1342" s="608"/>
      <c r="E1342" s="609"/>
      <c r="F1342" s="131">
        <f>ROUND(F1326+F1333+F1340,2)</f>
        <v>506.06</v>
      </c>
    </row>
    <row r="1343" spans="1:6" ht="15.75" x14ac:dyDescent="0.2">
      <c r="A1343" s="370" t="s">
        <v>15</v>
      </c>
      <c r="B1343" s="610" t="s">
        <v>29</v>
      </c>
      <c r="C1343" s="610"/>
      <c r="D1343" s="610"/>
      <c r="E1343" s="610"/>
      <c r="F1343" s="371" t="s">
        <v>6832</v>
      </c>
    </row>
    <row r="1344" spans="1:6" ht="15" x14ac:dyDescent="0.2">
      <c r="A1344" s="89" t="s">
        <v>13001</v>
      </c>
      <c r="B1344" s="611" t="str">
        <f>VLOOKUP(A1344,PO!$C$10:$K$782,2,FALSE)</f>
        <v>P03 e P06: Porta de abrir, chapa dupla de alumínio composto, com fechadura - fornecimento e instalação</v>
      </c>
      <c r="C1344" s="611"/>
      <c r="D1344" s="611"/>
      <c r="E1344" s="611"/>
      <c r="F1344" s="133" t="str">
        <f>VLOOKUP(A1344,PO!$C$10:$K$782,3,FALSE)</f>
        <v>m²</v>
      </c>
    </row>
    <row r="1345" spans="1:7" x14ac:dyDescent="0.2">
      <c r="A1345" s="612" t="s">
        <v>30</v>
      </c>
      <c r="B1345" s="612"/>
      <c r="C1345" s="612"/>
      <c r="D1345" s="612"/>
      <c r="E1345" s="612"/>
      <c r="F1345" s="612"/>
    </row>
    <row r="1346" spans="1:7" x14ac:dyDescent="0.2">
      <c r="A1346" s="90" t="s">
        <v>15</v>
      </c>
      <c r="B1346" s="90" t="s">
        <v>31</v>
      </c>
      <c r="C1346" s="90" t="s">
        <v>6832</v>
      </c>
      <c r="D1346" s="90" t="s">
        <v>33</v>
      </c>
      <c r="E1346" s="90" t="s">
        <v>34</v>
      </c>
      <c r="F1346" s="90" t="s">
        <v>35</v>
      </c>
    </row>
    <row r="1347" spans="1:7" x14ac:dyDescent="0.2">
      <c r="A1347" s="91"/>
      <c r="B1347" s="113"/>
      <c r="C1347" s="114"/>
      <c r="D1347" s="115"/>
      <c r="E1347" s="248"/>
      <c r="F1347" s="249"/>
    </row>
    <row r="1348" spans="1:7" x14ac:dyDescent="0.2">
      <c r="A1348" s="91"/>
      <c r="B1348" s="113"/>
      <c r="C1348" s="114"/>
      <c r="D1348" s="115"/>
      <c r="E1348" s="248"/>
      <c r="F1348" s="249"/>
    </row>
    <row r="1349" spans="1:7" x14ac:dyDescent="0.2">
      <c r="A1349" s="91"/>
      <c r="B1349" s="92"/>
      <c r="C1349" s="93"/>
      <c r="D1349" s="96"/>
      <c r="E1349" s="94"/>
      <c r="F1349" s="95"/>
    </row>
    <row r="1350" spans="1:7" x14ac:dyDescent="0.2">
      <c r="A1350" s="97"/>
      <c r="B1350" s="86"/>
      <c r="C1350" s="98"/>
      <c r="D1350" s="99" t="s">
        <v>36</v>
      </c>
      <c r="E1350" s="100"/>
      <c r="F1350" s="101">
        <f>F1347+F1348+F1349</f>
        <v>0</v>
      </c>
    </row>
    <row r="1351" spans="1:7" x14ac:dyDescent="0.2">
      <c r="A1351" s="97"/>
      <c r="B1351" s="86"/>
      <c r="C1351" s="98"/>
      <c r="D1351" s="102" t="s">
        <v>37</v>
      </c>
      <c r="E1351" s="103"/>
      <c r="F1351" s="104">
        <f>F1350*E1351</f>
        <v>0</v>
      </c>
    </row>
    <row r="1352" spans="1:7" x14ac:dyDescent="0.2">
      <c r="A1352" s="97"/>
      <c r="B1352" s="86"/>
      <c r="C1352" s="98"/>
      <c r="D1352" s="99" t="s">
        <v>38</v>
      </c>
      <c r="E1352" s="100"/>
      <c r="F1352" s="104">
        <f>SUM(F1350:F1351)</f>
        <v>0</v>
      </c>
    </row>
    <row r="1353" spans="1:7" x14ac:dyDescent="0.2">
      <c r="A1353" s="105"/>
      <c r="B1353" s="102"/>
      <c r="C1353" s="99"/>
      <c r="D1353" s="106" t="s">
        <v>39</v>
      </c>
      <c r="E1353" s="107"/>
      <c r="F1353" s="108">
        <f>F1352</f>
        <v>0</v>
      </c>
    </row>
    <row r="1354" spans="1:7" x14ac:dyDescent="0.2">
      <c r="A1354" s="105"/>
      <c r="B1354" s="102"/>
      <c r="C1354" s="99"/>
      <c r="D1354" s="109"/>
      <c r="E1354" s="110"/>
      <c r="F1354" s="111"/>
    </row>
    <row r="1355" spans="1:7" x14ac:dyDescent="0.2">
      <c r="A1355" s="604" t="s">
        <v>40</v>
      </c>
      <c r="B1355" s="605"/>
      <c r="C1355" s="605"/>
      <c r="D1355" s="605"/>
      <c r="E1355" s="605"/>
      <c r="F1355" s="606"/>
    </row>
    <row r="1356" spans="1:7" x14ac:dyDescent="0.2">
      <c r="A1356" s="90" t="s">
        <v>15</v>
      </c>
      <c r="B1356" s="90" t="s">
        <v>31</v>
      </c>
      <c r="C1356" s="90" t="s">
        <v>6832</v>
      </c>
      <c r="D1356" s="90" t="s">
        <v>33</v>
      </c>
      <c r="E1356" s="90" t="s">
        <v>34</v>
      </c>
      <c r="F1356" s="90" t="s">
        <v>35</v>
      </c>
    </row>
    <row r="1357" spans="1:7" x14ac:dyDescent="0.2">
      <c r="A1357" s="91">
        <v>91338</v>
      </c>
      <c r="B1357" s="113" t="s">
        <v>13002</v>
      </c>
      <c r="C1357" s="114" t="s">
        <v>152</v>
      </c>
      <c r="D1357" s="115">
        <v>1</v>
      </c>
      <c r="E1357" s="248">
        <f>(VLOOKUP(A1357,Serviço!$A$7:$J$6411,4,FALSE))</f>
        <v>835.27</v>
      </c>
      <c r="F1357" s="249">
        <f>D1357*E1357</f>
        <v>835.27</v>
      </c>
      <c r="G1357" s="569"/>
    </row>
    <row r="1358" spans="1:7" ht="33.75" x14ac:dyDescent="0.2">
      <c r="A1358" s="91" t="s">
        <v>13003</v>
      </c>
      <c r="B1358" s="113" t="s">
        <v>13004</v>
      </c>
      <c r="C1358" s="114" t="s">
        <v>23</v>
      </c>
      <c r="D1358" s="115">
        <v>0.52100000000000002</v>
      </c>
      <c r="E1358" s="248">
        <v>50.46</v>
      </c>
      <c r="F1358" s="298">
        <f t="shared" ref="F1358" si="21">D1358*E1358</f>
        <v>26.289660000000001</v>
      </c>
      <c r="G1358" s="569"/>
    </row>
    <row r="1359" spans="1:7" x14ac:dyDescent="0.2">
      <c r="A1359" s="105"/>
      <c r="B1359" s="102"/>
      <c r="C1359" s="99"/>
      <c r="D1359" s="106" t="s">
        <v>41</v>
      </c>
      <c r="E1359" s="107"/>
      <c r="F1359" s="127">
        <f>SUM(F1357:F1358)</f>
        <v>861.55966000000001</v>
      </c>
    </row>
    <row r="1360" spans="1:7" x14ac:dyDescent="0.2">
      <c r="A1360" s="105"/>
      <c r="B1360" s="102"/>
      <c r="C1360" s="99"/>
      <c r="D1360" s="109"/>
      <c r="E1360" s="110"/>
      <c r="F1360" s="111"/>
      <c r="G1360" s="569"/>
    </row>
    <row r="1361" spans="1:6" x14ac:dyDescent="0.2">
      <c r="A1361" s="604" t="s">
        <v>42</v>
      </c>
      <c r="B1361" s="605"/>
      <c r="C1361" s="605"/>
      <c r="D1361" s="605"/>
      <c r="E1361" s="605"/>
      <c r="F1361" s="606"/>
    </row>
    <row r="1362" spans="1:6" x14ac:dyDescent="0.2">
      <c r="A1362" s="90" t="s">
        <v>15</v>
      </c>
      <c r="B1362" s="90" t="s">
        <v>31</v>
      </c>
      <c r="C1362" s="90" t="s">
        <v>6832</v>
      </c>
      <c r="D1362" s="90" t="s">
        <v>33</v>
      </c>
      <c r="E1362" s="90" t="s">
        <v>34</v>
      </c>
      <c r="F1362" s="90" t="s">
        <v>35</v>
      </c>
    </row>
    <row r="1363" spans="1:6" x14ac:dyDescent="0.2">
      <c r="A1363" s="112"/>
      <c r="B1363" s="128"/>
      <c r="C1363" s="114"/>
      <c r="D1363" s="115"/>
      <c r="E1363" s="116"/>
      <c r="F1363" s="117"/>
    </row>
    <row r="1364" spans="1:6" x14ac:dyDescent="0.2">
      <c r="A1364" s="118"/>
      <c r="B1364" s="113"/>
      <c r="C1364" s="114"/>
      <c r="D1364" s="129"/>
      <c r="E1364" s="120"/>
      <c r="F1364" s="126"/>
    </row>
    <row r="1365" spans="1:6" x14ac:dyDescent="0.2">
      <c r="A1365" s="121"/>
      <c r="B1365" s="122"/>
      <c r="C1365" s="123"/>
      <c r="D1365" s="124"/>
      <c r="E1365" s="125"/>
      <c r="F1365" s="130"/>
    </row>
    <row r="1366" spans="1:6" x14ac:dyDescent="0.2">
      <c r="A1366" s="105"/>
      <c r="B1366" s="102"/>
      <c r="C1366" s="99"/>
      <c r="D1366" s="106" t="s">
        <v>43</v>
      </c>
      <c r="E1366" s="107"/>
      <c r="F1366" s="127">
        <f>ROUND(SUM(F1363:F1363),2)</f>
        <v>0</v>
      </c>
    </row>
    <row r="1367" spans="1:6" x14ac:dyDescent="0.2">
      <c r="A1367" s="105"/>
      <c r="B1367" s="102"/>
      <c r="C1367" s="99"/>
      <c r="D1367" s="109"/>
      <c r="E1367" s="110"/>
      <c r="F1367" s="111"/>
    </row>
    <row r="1368" spans="1:6" x14ac:dyDescent="0.2">
      <c r="A1368" s="607" t="s">
        <v>44</v>
      </c>
      <c r="B1368" s="608"/>
      <c r="C1368" s="608"/>
      <c r="D1368" s="608"/>
      <c r="E1368" s="609"/>
      <c r="F1368" s="131">
        <f>ROUND(F1353+F1359+F1366,2)</f>
        <v>861.56</v>
      </c>
    </row>
  </sheetData>
  <sheetProtection selectLockedCells="1" selectUnlockedCells="1"/>
  <mergeCells count="302">
    <mergeCell ref="B1343:E1343"/>
    <mergeCell ref="B1344:E1344"/>
    <mergeCell ref="A1345:F1345"/>
    <mergeCell ref="A1355:F1355"/>
    <mergeCell ref="A1361:F1361"/>
    <mergeCell ref="A1368:E1368"/>
    <mergeCell ref="A1246:F1246"/>
    <mergeCell ref="A1253:F1253"/>
    <mergeCell ref="A1260:E1260"/>
    <mergeCell ref="B1261:E1261"/>
    <mergeCell ref="B1262:E1262"/>
    <mergeCell ref="A1263:F1263"/>
    <mergeCell ref="A1272:F1272"/>
    <mergeCell ref="A1282:F1282"/>
    <mergeCell ref="A1289:E1289"/>
    <mergeCell ref="B1290:E1290"/>
    <mergeCell ref="B1291:E1291"/>
    <mergeCell ref="A1292:F1292"/>
    <mergeCell ref="B1316:E1316"/>
    <mergeCell ref="B1317:E1317"/>
    <mergeCell ref="A1318:F1318"/>
    <mergeCell ref="A1328:F1328"/>
    <mergeCell ref="A1335:F1335"/>
    <mergeCell ref="A1342:E1342"/>
    <mergeCell ref="B1209:E1209"/>
    <mergeCell ref="B1210:E1210"/>
    <mergeCell ref="A1211:F1211"/>
    <mergeCell ref="A1220:F1220"/>
    <mergeCell ref="A1227:F1227"/>
    <mergeCell ref="A1234:E1234"/>
    <mergeCell ref="B1235:E1235"/>
    <mergeCell ref="B1236:E1236"/>
    <mergeCell ref="A1237:F1237"/>
    <mergeCell ref="A1168:F1168"/>
    <mergeCell ref="A1175:F1175"/>
    <mergeCell ref="A1182:E1182"/>
    <mergeCell ref="B1183:E1183"/>
    <mergeCell ref="B1184:E1184"/>
    <mergeCell ref="A1185:F1185"/>
    <mergeCell ref="A1194:F1194"/>
    <mergeCell ref="A1201:F1201"/>
    <mergeCell ref="A1208:E1208"/>
    <mergeCell ref="A585:F585"/>
    <mergeCell ref="A592:F592"/>
    <mergeCell ref="A599:E599"/>
    <mergeCell ref="B600:E600"/>
    <mergeCell ref="B601:E601"/>
    <mergeCell ref="A602:F602"/>
    <mergeCell ref="B870:E870"/>
    <mergeCell ref="B871:E871"/>
    <mergeCell ref="A872:F872"/>
    <mergeCell ref="A612:F612"/>
    <mergeCell ref="A619:F619"/>
    <mergeCell ref="A626:E626"/>
    <mergeCell ref="B627:E627"/>
    <mergeCell ref="B628:E628"/>
    <mergeCell ref="A629:F629"/>
    <mergeCell ref="A639:F639"/>
    <mergeCell ref="A646:F646"/>
    <mergeCell ref="A653:E653"/>
    <mergeCell ref="B681:E681"/>
    <mergeCell ref="B682:E682"/>
    <mergeCell ref="A683:F683"/>
    <mergeCell ref="A693:F693"/>
    <mergeCell ref="A700:F700"/>
    <mergeCell ref="A707:E707"/>
    <mergeCell ref="B546:E546"/>
    <mergeCell ref="B547:E547"/>
    <mergeCell ref="A548:F548"/>
    <mergeCell ref="A558:F558"/>
    <mergeCell ref="A565:F565"/>
    <mergeCell ref="A572:E572"/>
    <mergeCell ref="B573:E573"/>
    <mergeCell ref="B574:E574"/>
    <mergeCell ref="A575:F575"/>
    <mergeCell ref="A531:F531"/>
    <mergeCell ref="A538:F538"/>
    <mergeCell ref="A545:E545"/>
    <mergeCell ref="B493:E493"/>
    <mergeCell ref="B494:E494"/>
    <mergeCell ref="A495:F495"/>
    <mergeCell ref="A504:F504"/>
    <mergeCell ref="A511:F511"/>
    <mergeCell ref="A518:E518"/>
    <mergeCell ref="B519:E519"/>
    <mergeCell ref="B520:E520"/>
    <mergeCell ref="A521:F521"/>
    <mergeCell ref="A439:F439"/>
    <mergeCell ref="A452:F452"/>
    <mergeCell ref="A459:E459"/>
    <mergeCell ref="B460:E460"/>
    <mergeCell ref="B461:E461"/>
    <mergeCell ref="A462:F462"/>
    <mergeCell ref="A472:F472"/>
    <mergeCell ref="A485:F485"/>
    <mergeCell ref="A492:E492"/>
    <mergeCell ref="B400:E400"/>
    <mergeCell ref="B401:E401"/>
    <mergeCell ref="A402:F402"/>
    <mergeCell ref="A412:F412"/>
    <mergeCell ref="A419:F419"/>
    <mergeCell ref="A426:E426"/>
    <mergeCell ref="B427:E427"/>
    <mergeCell ref="B428:E428"/>
    <mergeCell ref="A429:F429"/>
    <mergeCell ref="A384:F384"/>
    <mergeCell ref="A392:F392"/>
    <mergeCell ref="A399:E399"/>
    <mergeCell ref="B344:E344"/>
    <mergeCell ref="B345:E345"/>
    <mergeCell ref="A346:F346"/>
    <mergeCell ref="A356:F356"/>
    <mergeCell ref="A364:F364"/>
    <mergeCell ref="A371:E371"/>
    <mergeCell ref="B372:E372"/>
    <mergeCell ref="B373:E373"/>
    <mergeCell ref="A374:F374"/>
    <mergeCell ref="B231:E231"/>
    <mergeCell ref="A232:F232"/>
    <mergeCell ref="B201:E201"/>
    <mergeCell ref="B202:E202"/>
    <mergeCell ref="A203:F203"/>
    <mergeCell ref="A213:F213"/>
    <mergeCell ref="A288:E288"/>
    <mergeCell ref="B261:E261"/>
    <mergeCell ref="B262:E262"/>
    <mergeCell ref="A263:F263"/>
    <mergeCell ref="A273:F273"/>
    <mergeCell ref="A281:F281"/>
    <mergeCell ref="A242:F242"/>
    <mergeCell ref="A253:F253"/>
    <mergeCell ref="A260:E260"/>
    <mergeCell ref="A200:E200"/>
    <mergeCell ref="B174:E174"/>
    <mergeCell ref="B175:E175"/>
    <mergeCell ref="A176:F176"/>
    <mergeCell ref="A186:F186"/>
    <mergeCell ref="A193:F193"/>
    <mergeCell ref="A222:F222"/>
    <mergeCell ref="A229:E229"/>
    <mergeCell ref="B230:E230"/>
    <mergeCell ref="A65:E65"/>
    <mergeCell ref="B66:E66"/>
    <mergeCell ref="B67:E67"/>
    <mergeCell ref="A68:F68"/>
    <mergeCell ref="A78:F78"/>
    <mergeCell ref="A173:E173"/>
    <mergeCell ref="B147:E147"/>
    <mergeCell ref="B148:E148"/>
    <mergeCell ref="A149:F149"/>
    <mergeCell ref="A159:F159"/>
    <mergeCell ref="A166:F166"/>
    <mergeCell ref="A105:F105"/>
    <mergeCell ref="A112:F112"/>
    <mergeCell ref="A119:E119"/>
    <mergeCell ref="B7:F7"/>
    <mergeCell ref="B12:E12"/>
    <mergeCell ref="B13:E13"/>
    <mergeCell ref="A14:F14"/>
    <mergeCell ref="A22:F22"/>
    <mergeCell ref="A11:F11"/>
    <mergeCell ref="A146:E146"/>
    <mergeCell ref="B120:E120"/>
    <mergeCell ref="B121:E121"/>
    <mergeCell ref="A122:F122"/>
    <mergeCell ref="A132:F132"/>
    <mergeCell ref="A139:F139"/>
    <mergeCell ref="B39:E39"/>
    <mergeCell ref="B40:E40"/>
    <mergeCell ref="A41:F41"/>
    <mergeCell ref="A51:F51"/>
    <mergeCell ref="A58:F58"/>
    <mergeCell ref="A31:F31"/>
    <mergeCell ref="A38:E38"/>
    <mergeCell ref="A85:F85"/>
    <mergeCell ref="A92:E92"/>
    <mergeCell ref="B93:E93"/>
    <mergeCell ref="B94:E94"/>
    <mergeCell ref="A95:F95"/>
    <mergeCell ref="B289:E289"/>
    <mergeCell ref="B290:E290"/>
    <mergeCell ref="A291:F291"/>
    <mergeCell ref="A301:F301"/>
    <mergeCell ref="A308:F308"/>
    <mergeCell ref="A336:F336"/>
    <mergeCell ref="A343:E343"/>
    <mergeCell ref="A315:E315"/>
    <mergeCell ref="B316:E316"/>
    <mergeCell ref="B317:E317"/>
    <mergeCell ref="A318:F318"/>
    <mergeCell ref="A328:F328"/>
    <mergeCell ref="B654:E654"/>
    <mergeCell ref="B655:E655"/>
    <mergeCell ref="A656:F656"/>
    <mergeCell ref="A666:F666"/>
    <mergeCell ref="A673:F673"/>
    <mergeCell ref="A680:E680"/>
    <mergeCell ref="B735:E735"/>
    <mergeCell ref="B736:E736"/>
    <mergeCell ref="A737:F737"/>
    <mergeCell ref="A747:F747"/>
    <mergeCell ref="A754:F754"/>
    <mergeCell ref="A761:E761"/>
    <mergeCell ref="B708:E708"/>
    <mergeCell ref="B709:E709"/>
    <mergeCell ref="A710:F710"/>
    <mergeCell ref="A720:F720"/>
    <mergeCell ref="A727:F727"/>
    <mergeCell ref="A734:E734"/>
    <mergeCell ref="B762:E762"/>
    <mergeCell ref="B763:E763"/>
    <mergeCell ref="A764:F764"/>
    <mergeCell ref="A774:F774"/>
    <mergeCell ref="A781:F781"/>
    <mergeCell ref="A788:E788"/>
    <mergeCell ref="B789:E789"/>
    <mergeCell ref="B790:E790"/>
    <mergeCell ref="A791:F791"/>
    <mergeCell ref="A801:F801"/>
    <mergeCell ref="A808:F808"/>
    <mergeCell ref="A815:E815"/>
    <mergeCell ref="B816:E816"/>
    <mergeCell ref="B817:E817"/>
    <mergeCell ref="A818:F818"/>
    <mergeCell ref="A828:F828"/>
    <mergeCell ref="A835:F835"/>
    <mergeCell ref="A842:E842"/>
    <mergeCell ref="B896:E896"/>
    <mergeCell ref="B897:E897"/>
    <mergeCell ref="A898:F898"/>
    <mergeCell ref="A907:F907"/>
    <mergeCell ref="A914:F914"/>
    <mergeCell ref="A921:E921"/>
    <mergeCell ref="B843:E843"/>
    <mergeCell ref="B844:E844"/>
    <mergeCell ref="A845:F845"/>
    <mergeCell ref="A855:F855"/>
    <mergeCell ref="A862:F862"/>
    <mergeCell ref="A869:E869"/>
    <mergeCell ref="A881:F881"/>
    <mergeCell ref="A888:F888"/>
    <mergeCell ref="A895:E895"/>
    <mergeCell ref="B922:E922"/>
    <mergeCell ref="B923:E923"/>
    <mergeCell ref="A924:F924"/>
    <mergeCell ref="A933:F933"/>
    <mergeCell ref="A940:F940"/>
    <mergeCell ref="A947:E947"/>
    <mergeCell ref="B948:E948"/>
    <mergeCell ref="B949:E949"/>
    <mergeCell ref="A950:F950"/>
    <mergeCell ref="A959:F959"/>
    <mergeCell ref="A966:F966"/>
    <mergeCell ref="A973:E973"/>
    <mergeCell ref="B974:E974"/>
    <mergeCell ref="B975:E975"/>
    <mergeCell ref="A976:F976"/>
    <mergeCell ref="A985:F985"/>
    <mergeCell ref="A993:F993"/>
    <mergeCell ref="A1000:E1000"/>
    <mergeCell ref="B1001:E1001"/>
    <mergeCell ref="B1002:E1002"/>
    <mergeCell ref="A1003:F1003"/>
    <mergeCell ref="A1012:F1012"/>
    <mergeCell ref="A1019:F1019"/>
    <mergeCell ref="A1026:E1026"/>
    <mergeCell ref="B1027:E1027"/>
    <mergeCell ref="B1028:E1028"/>
    <mergeCell ref="A1029:F1029"/>
    <mergeCell ref="A1038:F1038"/>
    <mergeCell ref="A1045:F1045"/>
    <mergeCell ref="A1052:E1052"/>
    <mergeCell ref="B1053:E1053"/>
    <mergeCell ref="B1054:E1054"/>
    <mergeCell ref="A1055:F1055"/>
    <mergeCell ref="A1064:F1064"/>
    <mergeCell ref="A1071:F1071"/>
    <mergeCell ref="A1078:E1078"/>
    <mergeCell ref="A1301:F1301"/>
    <mergeCell ref="A1308:F1308"/>
    <mergeCell ref="A1315:E1315"/>
    <mergeCell ref="A1116:F1116"/>
    <mergeCell ref="A1123:F1123"/>
    <mergeCell ref="A1130:E1130"/>
    <mergeCell ref="B1079:E1079"/>
    <mergeCell ref="B1080:E1080"/>
    <mergeCell ref="A1081:F1081"/>
    <mergeCell ref="A1090:F1090"/>
    <mergeCell ref="A1097:F1097"/>
    <mergeCell ref="A1104:E1104"/>
    <mergeCell ref="B1105:E1105"/>
    <mergeCell ref="B1106:E1106"/>
    <mergeCell ref="A1107:F1107"/>
    <mergeCell ref="B1131:E1131"/>
    <mergeCell ref="B1132:E1132"/>
    <mergeCell ref="A1133:F1133"/>
    <mergeCell ref="A1142:F1142"/>
    <mergeCell ref="A1149:F1149"/>
    <mergeCell ref="A1156:E1156"/>
    <mergeCell ref="B1157:E1157"/>
    <mergeCell ref="B1158:E1158"/>
    <mergeCell ref="A1159:F1159"/>
  </mergeCells>
  <hyperlinks>
    <hyperlink ref="A244" r:id="rId1" display="javascript:__doPostBack('ctl00$MainContent$gvServicos$ctl14$lnkBtnCodigo','')" xr:uid="{00000000-0004-0000-0200-000000000000}"/>
    <hyperlink ref="A332" r:id="rId2" display="javascript:__doPostBack('ctl00$MainContent$gvServicos$ctl09$lnkBtnCodigo','')" xr:uid="{00000000-0004-0000-0200-000001000000}"/>
    <hyperlink ref="A1358" r:id="rId3" display="javascript:__doPostBack('ctl00$MainContent$gvServicos$ctl04$lnkBtnCodigo','')" xr:uid="{DED2490E-5337-49C5-AD61-7E190835FCBB}"/>
  </hyperlinks>
  <printOptions horizontalCentered="1"/>
  <pageMargins left="0.39370078740157483" right="0.39370078740157483" top="1.4173228346456694" bottom="0.78740157480314965" header="0.51181102362204722" footer="3.937007874015748E-2"/>
  <pageSetup paperSize="9" scale="82" fitToHeight="0" orientation="portrait" r:id="rId4"/>
  <headerFooter alignWithMargins="0">
    <oddHeader>&amp;LCNPJ: 27.651.907/0001-77&amp;C&amp;G&amp;RIE: 00000004780094</oddHeader>
    <oddFooter>&amp;CPágina &amp;P de &amp;N</oddFooter>
  </headerFooter>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6438"/>
  <sheetViews>
    <sheetView topLeftCell="A67" workbookViewId="0">
      <selection activeCell="B82" sqref="B82"/>
    </sheetView>
  </sheetViews>
  <sheetFormatPr defaultRowHeight="12.75" x14ac:dyDescent="0.2"/>
  <cols>
    <col min="1" max="1" width="24.5703125" style="243" customWidth="1"/>
    <col min="2" max="2" width="155.42578125" style="243" customWidth="1"/>
    <col min="3" max="3" width="8.140625" style="243" customWidth="1"/>
    <col min="4" max="4" width="21.140625" style="243" customWidth="1"/>
    <col min="5" max="256" width="9.140625" style="243"/>
    <col min="257" max="257" width="24.5703125" style="243" customWidth="1"/>
    <col min="258" max="258" width="48.7109375" style="243" customWidth="1"/>
    <col min="259" max="259" width="8.140625" style="243" customWidth="1"/>
    <col min="260" max="260" width="21.140625" style="243" customWidth="1"/>
    <col min="261" max="512" width="9.140625" style="243"/>
    <col min="513" max="513" width="24.5703125" style="243" customWidth="1"/>
    <col min="514" max="514" width="48.7109375" style="243" customWidth="1"/>
    <col min="515" max="515" width="8.140625" style="243" customWidth="1"/>
    <col min="516" max="516" width="21.140625" style="243" customWidth="1"/>
    <col min="517" max="768" width="9.140625" style="243"/>
    <col min="769" max="769" width="24.5703125" style="243" customWidth="1"/>
    <col min="770" max="770" width="48.7109375" style="243" customWidth="1"/>
    <col min="771" max="771" width="8.140625" style="243" customWidth="1"/>
    <col min="772" max="772" width="21.140625" style="243" customWidth="1"/>
    <col min="773" max="1024" width="9.140625" style="243"/>
    <col min="1025" max="1025" width="24.5703125" style="243" customWidth="1"/>
    <col min="1026" max="1026" width="48.7109375" style="243" customWidth="1"/>
    <col min="1027" max="1027" width="8.140625" style="243" customWidth="1"/>
    <col min="1028" max="1028" width="21.140625" style="243" customWidth="1"/>
    <col min="1029" max="1280" width="9.140625" style="243"/>
    <col min="1281" max="1281" width="24.5703125" style="243" customWidth="1"/>
    <col min="1282" max="1282" width="48.7109375" style="243" customWidth="1"/>
    <col min="1283" max="1283" width="8.140625" style="243" customWidth="1"/>
    <col min="1284" max="1284" width="21.140625" style="243" customWidth="1"/>
    <col min="1285" max="1536" width="9.140625" style="243"/>
    <col min="1537" max="1537" width="24.5703125" style="243" customWidth="1"/>
    <col min="1538" max="1538" width="48.7109375" style="243" customWidth="1"/>
    <col min="1539" max="1539" width="8.140625" style="243" customWidth="1"/>
    <col min="1540" max="1540" width="21.140625" style="243" customWidth="1"/>
    <col min="1541" max="1792" width="9.140625" style="243"/>
    <col min="1793" max="1793" width="24.5703125" style="243" customWidth="1"/>
    <col min="1794" max="1794" width="48.7109375" style="243" customWidth="1"/>
    <col min="1795" max="1795" width="8.140625" style="243" customWidth="1"/>
    <col min="1796" max="1796" width="21.140625" style="243" customWidth="1"/>
    <col min="1797" max="2048" width="9.140625" style="243"/>
    <col min="2049" max="2049" width="24.5703125" style="243" customWidth="1"/>
    <col min="2050" max="2050" width="48.7109375" style="243" customWidth="1"/>
    <col min="2051" max="2051" width="8.140625" style="243" customWidth="1"/>
    <col min="2052" max="2052" width="21.140625" style="243" customWidth="1"/>
    <col min="2053" max="2304" width="9.140625" style="243"/>
    <col min="2305" max="2305" width="24.5703125" style="243" customWidth="1"/>
    <col min="2306" max="2306" width="48.7109375" style="243" customWidth="1"/>
    <col min="2307" max="2307" width="8.140625" style="243" customWidth="1"/>
    <col min="2308" max="2308" width="21.140625" style="243" customWidth="1"/>
    <col min="2309" max="2560" width="9.140625" style="243"/>
    <col min="2561" max="2561" width="24.5703125" style="243" customWidth="1"/>
    <col min="2562" max="2562" width="48.7109375" style="243" customWidth="1"/>
    <col min="2563" max="2563" width="8.140625" style="243" customWidth="1"/>
    <col min="2564" max="2564" width="21.140625" style="243" customWidth="1"/>
    <col min="2565" max="2816" width="9.140625" style="243"/>
    <col min="2817" max="2817" width="24.5703125" style="243" customWidth="1"/>
    <col min="2818" max="2818" width="48.7109375" style="243" customWidth="1"/>
    <col min="2819" max="2819" width="8.140625" style="243" customWidth="1"/>
    <col min="2820" max="2820" width="21.140625" style="243" customWidth="1"/>
    <col min="2821" max="3072" width="9.140625" style="243"/>
    <col min="3073" max="3073" width="24.5703125" style="243" customWidth="1"/>
    <col min="3074" max="3074" width="48.7109375" style="243" customWidth="1"/>
    <col min="3075" max="3075" width="8.140625" style="243" customWidth="1"/>
    <col min="3076" max="3076" width="21.140625" style="243" customWidth="1"/>
    <col min="3077" max="3328" width="9.140625" style="243"/>
    <col min="3329" max="3329" width="24.5703125" style="243" customWidth="1"/>
    <col min="3330" max="3330" width="48.7109375" style="243" customWidth="1"/>
    <col min="3331" max="3331" width="8.140625" style="243" customWidth="1"/>
    <col min="3332" max="3332" width="21.140625" style="243" customWidth="1"/>
    <col min="3333" max="3584" width="9.140625" style="243"/>
    <col min="3585" max="3585" width="24.5703125" style="243" customWidth="1"/>
    <col min="3586" max="3586" width="48.7109375" style="243" customWidth="1"/>
    <col min="3587" max="3587" width="8.140625" style="243" customWidth="1"/>
    <col min="3588" max="3588" width="21.140625" style="243" customWidth="1"/>
    <col min="3589" max="3840" width="9.140625" style="243"/>
    <col min="3841" max="3841" width="24.5703125" style="243" customWidth="1"/>
    <col min="3842" max="3842" width="48.7109375" style="243" customWidth="1"/>
    <col min="3843" max="3843" width="8.140625" style="243" customWidth="1"/>
    <col min="3844" max="3844" width="21.140625" style="243" customWidth="1"/>
    <col min="3845" max="4096" width="9.140625" style="243"/>
    <col min="4097" max="4097" width="24.5703125" style="243" customWidth="1"/>
    <col min="4098" max="4098" width="48.7109375" style="243" customWidth="1"/>
    <col min="4099" max="4099" width="8.140625" style="243" customWidth="1"/>
    <col min="4100" max="4100" width="21.140625" style="243" customWidth="1"/>
    <col min="4101" max="4352" width="9.140625" style="243"/>
    <col min="4353" max="4353" width="24.5703125" style="243" customWidth="1"/>
    <col min="4354" max="4354" width="48.7109375" style="243" customWidth="1"/>
    <col min="4355" max="4355" width="8.140625" style="243" customWidth="1"/>
    <col min="4356" max="4356" width="21.140625" style="243" customWidth="1"/>
    <col min="4357" max="4608" width="9.140625" style="243"/>
    <col min="4609" max="4609" width="24.5703125" style="243" customWidth="1"/>
    <col min="4610" max="4610" width="48.7109375" style="243" customWidth="1"/>
    <col min="4611" max="4611" width="8.140625" style="243" customWidth="1"/>
    <col min="4612" max="4612" width="21.140625" style="243" customWidth="1"/>
    <col min="4613" max="4864" width="9.140625" style="243"/>
    <col min="4865" max="4865" width="24.5703125" style="243" customWidth="1"/>
    <col min="4866" max="4866" width="48.7109375" style="243" customWidth="1"/>
    <col min="4867" max="4867" width="8.140625" style="243" customWidth="1"/>
    <col min="4868" max="4868" width="21.140625" style="243" customWidth="1"/>
    <col min="4869" max="5120" width="9.140625" style="243"/>
    <col min="5121" max="5121" width="24.5703125" style="243" customWidth="1"/>
    <col min="5122" max="5122" width="48.7109375" style="243" customWidth="1"/>
    <col min="5123" max="5123" width="8.140625" style="243" customWidth="1"/>
    <col min="5124" max="5124" width="21.140625" style="243" customWidth="1"/>
    <col min="5125" max="5376" width="9.140625" style="243"/>
    <col min="5377" max="5377" width="24.5703125" style="243" customWidth="1"/>
    <col min="5378" max="5378" width="48.7109375" style="243" customWidth="1"/>
    <col min="5379" max="5379" width="8.140625" style="243" customWidth="1"/>
    <col min="5380" max="5380" width="21.140625" style="243" customWidth="1"/>
    <col min="5381" max="5632" width="9.140625" style="243"/>
    <col min="5633" max="5633" width="24.5703125" style="243" customWidth="1"/>
    <col min="5634" max="5634" width="48.7109375" style="243" customWidth="1"/>
    <col min="5635" max="5635" width="8.140625" style="243" customWidth="1"/>
    <col min="5636" max="5636" width="21.140625" style="243" customWidth="1"/>
    <col min="5637" max="5888" width="9.140625" style="243"/>
    <col min="5889" max="5889" width="24.5703125" style="243" customWidth="1"/>
    <col min="5890" max="5890" width="48.7109375" style="243" customWidth="1"/>
    <col min="5891" max="5891" width="8.140625" style="243" customWidth="1"/>
    <col min="5892" max="5892" width="21.140625" style="243" customWidth="1"/>
    <col min="5893" max="6144" width="9.140625" style="243"/>
    <col min="6145" max="6145" width="24.5703125" style="243" customWidth="1"/>
    <col min="6146" max="6146" width="48.7109375" style="243" customWidth="1"/>
    <col min="6147" max="6147" width="8.140625" style="243" customWidth="1"/>
    <col min="6148" max="6148" width="21.140625" style="243" customWidth="1"/>
    <col min="6149" max="6400" width="9.140625" style="243"/>
    <col min="6401" max="6401" width="24.5703125" style="243" customWidth="1"/>
    <col min="6402" max="6402" width="48.7109375" style="243" customWidth="1"/>
    <col min="6403" max="6403" width="8.140625" style="243" customWidth="1"/>
    <col min="6404" max="6404" width="21.140625" style="243" customWidth="1"/>
    <col min="6405" max="6656" width="9.140625" style="243"/>
    <col min="6657" max="6657" width="24.5703125" style="243" customWidth="1"/>
    <col min="6658" max="6658" width="48.7109375" style="243" customWidth="1"/>
    <col min="6659" max="6659" width="8.140625" style="243" customWidth="1"/>
    <col min="6660" max="6660" width="21.140625" style="243" customWidth="1"/>
    <col min="6661" max="6912" width="9.140625" style="243"/>
    <col min="6913" max="6913" width="24.5703125" style="243" customWidth="1"/>
    <col min="6914" max="6914" width="48.7109375" style="243" customWidth="1"/>
    <col min="6915" max="6915" width="8.140625" style="243" customWidth="1"/>
    <col min="6916" max="6916" width="21.140625" style="243" customWidth="1"/>
    <col min="6917" max="7168" width="9.140625" style="243"/>
    <col min="7169" max="7169" width="24.5703125" style="243" customWidth="1"/>
    <col min="7170" max="7170" width="48.7109375" style="243" customWidth="1"/>
    <col min="7171" max="7171" width="8.140625" style="243" customWidth="1"/>
    <col min="7172" max="7172" width="21.140625" style="243" customWidth="1"/>
    <col min="7173" max="7424" width="9.140625" style="243"/>
    <col min="7425" max="7425" width="24.5703125" style="243" customWidth="1"/>
    <col min="7426" max="7426" width="48.7109375" style="243" customWidth="1"/>
    <col min="7427" max="7427" width="8.140625" style="243" customWidth="1"/>
    <col min="7428" max="7428" width="21.140625" style="243" customWidth="1"/>
    <col min="7429" max="7680" width="9.140625" style="243"/>
    <col min="7681" max="7681" width="24.5703125" style="243" customWidth="1"/>
    <col min="7682" max="7682" width="48.7109375" style="243" customWidth="1"/>
    <col min="7683" max="7683" width="8.140625" style="243" customWidth="1"/>
    <col min="7684" max="7684" width="21.140625" style="243" customWidth="1"/>
    <col min="7685" max="7936" width="9.140625" style="243"/>
    <col min="7937" max="7937" width="24.5703125" style="243" customWidth="1"/>
    <col min="7938" max="7938" width="48.7109375" style="243" customWidth="1"/>
    <col min="7939" max="7939" width="8.140625" style="243" customWidth="1"/>
    <col min="7940" max="7940" width="21.140625" style="243" customWidth="1"/>
    <col min="7941" max="8192" width="9.140625" style="243"/>
    <col min="8193" max="8193" width="24.5703125" style="243" customWidth="1"/>
    <col min="8194" max="8194" width="48.7109375" style="243" customWidth="1"/>
    <col min="8195" max="8195" width="8.140625" style="243" customWidth="1"/>
    <col min="8196" max="8196" width="21.140625" style="243" customWidth="1"/>
    <col min="8197" max="8448" width="9.140625" style="243"/>
    <col min="8449" max="8449" width="24.5703125" style="243" customWidth="1"/>
    <col min="8450" max="8450" width="48.7109375" style="243" customWidth="1"/>
    <col min="8451" max="8451" width="8.140625" style="243" customWidth="1"/>
    <col min="8452" max="8452" width="21.140625" style="243" customWidth="1"/>
    <col min="8453" max="8704" width="9.140625" style="243"/>
    <col min="8705" max="8705" width="24.5703125" style="243" customWidth="1"/>
    <col min="8706" max="8706" width="48.7109375" style="243" customWidth="1"/>
    <col min="8707" max="8707" width="8.140625" style="243" customWidth="1"/>
    <col min="8708" max="8708" width="21.140625" style="243" customWidth="1"/>
    <col min="8709" max="8960" width="9.140625" style="243"/>
    <col min="8961" max="8961" width="24.5703125" style="243" customWidth="1"/>
    <col min="8962" max="8962" width="48.7109375" style="243" customWidth="1"/>
    <col min="8963" max="8963" width="8.140625" style="243" customWidth="1"/>
    <col min="8964" max="8964" width="21.140625" style="243" customWidth="1"/>
    <col min="8965" max="9216" width="9.140625" style="243"/>
    <col min="9217" max="9217" width="24.5703125" style="243" customWidth="1"/>
    <col min="9218" max="9218" width="48.7109375" style="243" customWidth="1"/>
    <col min="9219" max="9219" width="8.140625" style="243" customWidth="1"/>
    <col min="9220" max="9220" width="21.140625" style="243" customWidth="1"/>
    <col min="9221" max="9472" width="9.140625" style="243"/>
    <col min="9473" max="9473" width="24.5703125" style="243" customWidth="1"/>
    <col min="9474" max="9474" width="48.7109375" style="243" customWidth="1"/>
    <col min="9475" max="9475" width="8.140625" style="243" customWidth="1"/>
    <col min="9476" max="9476" width="21.140625" style="243" customWidth="1"/>
    <col min="9477" max="9728" width="9.140625" style="243"/>
    <col min="9729" max="9729" width="24.5703125" style="243" customWidth="1"/>
    <col min="9730" max="9730" width="48.7109375" style="243" customWidth="1"/>
    <col min="9731" max="9731" width="8.140625" style="243" customWidth="1"/>
    <col min="9732" max="9732" width="21.140625" style="243" customWidth="1"/>
    <col min="9733" max="9984" width="9.140625" style="243"/>
    <col min="9985" max="9985" width="24.5703125" style="243" customWidth="1"/>
    <col min="9986" max="9986" width="48.7109375" style="243" customWidth="1"/>
    <col min="9987" max="9987" width="8.140625" style="243" customWidth="1"/>
    <col min="9988" max="9988" width="21.140625" style="243" customWidth="1"/>
    <col min="9989" max="10240" width="9.140625" style="243"/>
    <col min="10241" max="10241" width="24.5703125" style="243" customWidth="1"/>
    <col min="10242" max="10242" width="48.7109375" style="243" customWidth="1"/>
    <col min="10243" max="10243" width="8.140625" style="243" customWidth="1"/>
    <col min="10244" max="10244" width="21.140625" style="243" customWidth="1"/>
    <col min="10245" max="10496" width="9.140625" style="243"/>
    <col min="10497" max="10497" width="24.5703125" style="243" customWidth="1"/>
    <col min="10498" max="10498" width="48.7109375" style="243" customWidth="1"/>
    <col min="10499" max="10499" width="8.140625" style="243" customWidth="1"/>
    <col min="10500" max="10500" width="21.140625" style="243" customWidth="1"/>
    <col min="10501" max="10752" width="9.140625" style="243"/>
    <col min="10753" max="10753" width="24.5703125" style="243" customWidth="1"/>
    <col min="10754" max="10754" width="48.7109375" style="243" customWidth="1"/>
    <col min="10755" max="10755" width="8.140625" style="243" customWidth="1"/>
    <col min="10756" max="10756" width="21.140625" style="243" customWidth="1"/>
    <col min="10757" max="11008" width="9.140625" style="243"/>
    <col min="11009" max="11009" width="24.5703125" style="243" customWidth="1"/>
    <col min="11010" max="11010" width="48.7109375" style="243" customWidth="1"/>
    <col min="11011" max="11011" width="8.140625" style="243" customWidth="1"/>
    <col min="11012" max="11012" width="21.140625" style="243" customWidth="1"/>
    <col min="11013" max="11264" width="9.140625" style="243"/>
    <col min="11265" max="11265" width="24.5703125" style="243" customWidth="1"/>
    <col min="11266" max="11266" width="48.7109375" style="243" customWidth="1"/>
    <col min="11267" max="11267" width="8.140625" style="243" customWidth="1"/>
    <col min="11268" max="11268" width="21.140625" style="243" customWidth="1"/>
    <col min="11269" max="11520" width="9.140625" style="243"/>
    <col min="11521" max="11521" width="24.5703125" style="243" customWidth="1"/>
    <col min="11522" max="11522" width="48.7109375" style="243" customWidth="1"/>
    <col min="11523" max="11523" width="8.140625" style="243" customWidth="1"/>
    <col min="11524" max="11524" width="21.140625" style="243" customWidth="1"/>
    <col min="11525" max="11776" width="9.140625" style="243"/>
    <col min="11777" max="11777" width="24.5703125" style="243" customWidth="1"/>
    <col min="11778" max="11778" width="48.7109375" style="243" customWidth="1"/>
    <col min="11779" max="11779" width="8.140625" style="243" customWidth="1"/>
    <col min="11780" max="11780" width="21.140625" style="243" customWidth="1"/>
    <col min="11781" max="12032" width="9.140625" style="243"/>
    <col min="12033" max="12033" width="24.5703125" style="243" customWidth="1"/>
    <col min="12034" max="12034" width="48.7109375" style="243" customWidth="1"/>
    <col min="12035" max="12035" width="8.140625" style="243" customWidth="1"/>
    <col min="12036" max="12036" width="21.140625" style="243" customWidth="1"/>
    <col min="12037" max="12288" width="9.140625" style="243"/>
    <col min="12289" max="12289" width="24.5703125" style="243" customWidth="1"/>
    <col min="12290" max="12290" width="48.7109375" style="243" customWidth="1"/>
    <col min="12291" max="12291" width="8.140625" style="243" customWidth="1"/>
    <col min="12292" max="12292" width="21.140625" style="243" customWidth="1"/>
    <col min="12293" max="12544" width="9.140625" style="243"/>
    <col min="12545" max="12545" width="24.5703125" style="243" customWidth="1"/>
    <col min="12546" max="12546" width="48.7109375" style="243" customWidth="1"/>
    <col min="12547" max="12547" width="8.140625" style="243" customWidth="1"/>
    <col min="12548" max="12548" width="21.140625" style="243" customWidth="1"/>
    <col min="12549" max="12800" width="9.140625" style="243"/>
    <col min="12801" max="12801" width="24.5703125" style="243" customWidth="1"/>
    <col min="12802" max="12802" width="48.7109375" style="243" customWidth="1"/>
    <col min="12803" max="12803" width="8.140625" style="243" customWidth="1"/>
    <col min="12804" max="12804" width="21.140625" style="243" customWidth="1"/>
    <col min="12805" max="13056" width="9.140625" style="243"/>
    <col min="13057" max="13057" width="24.5703125" style="243" customWidth="1"/>
    <col min="13058" max="13058" width="48.7109375" style="243" customWidth="1"/>
    <col min="13059" max="13059" width="8.140625" style="243" customWidth="1"/>
    <col min="13060" max="13060" width="21.140625" style="243" customWidth="1"/>
    <col min="13061" max="13312" width="9.140625" style="243"/>
    <col min="13313" max="13313" width="24.5703125" style="243" customWidth="1"/>
    <col min="13314" max="13314" width="48.7109375" style="243" customWidth="1"/>
    <col min="13315" max="13315" width="8.140625" style="243" customWidth="1"/>
    <col min="13316" max="13316" width="21.140625" style="243" customWidth="1"/>
    <col min="13317" max="13568" width="9.140625" style="243"/>
    <col min="13569" max="13569" width="24.5703125" style="243" customWidth="1"/>
    <col min="13570" max="13570" width="48.7109375" style="243" customWidth="1"/>
    <col min="13571" max="13571" width="8.140625" style="243" customWidth="1"/>
    <col min="13572" max="13572" width="21.140625" style="243" customWidth="1"/>
    <col min="13573" max="13824" width="9.140625" style="243"/>
    <col min="13825" max="13825" width="24.5703125" style="243" customWidth="1"/>
    <col min="13826" max="13826" width="48.7109375" style="243" customWidth="1"/>
    <col min="13827" max="13827" width="8.140625" style="243" customWidth="1"/>
    <col min="13828" max="13828" width="21.140625" style="243" customWidth="1"/>
    <col min="13829" max="14080" width="9.140625" style="243"/>
    <col min="14081" max="14081" width="24.5703125" style="243" customWidth="1"/>
    <col min="14082" max="14082" width="48.7109375" style="243" customWidth="1"/>
    <col min="14083" max="14083" width="8.140625" style="243" customWidth="1"/>
    <col min="14084" max="14084" width="21.140625" style="243" customWidth="1"/>
    <col min="14085" max="14336" width="9.140625" style="243"/>
    <col min="14337" max="14337" width="24.5703125" style="243" customWidth="1"/>
    <col min="14338" max="14338" width="48.7109375" style="243" customWidth="1"/>
    <col min="14339" max="14339" width="8.140625" style="243" customWidth="1"/>
    <col min="14340" max="14340" width="21.140625" style="243" customWidth="1"/>
    <col min="14341" max="14592" width="9.140625" style="243"/>
    <col min="14593" max="14593" width="24.5703125" style="243" customWidth="1"/>
    <col min="14594" max="14594" width="48.7109375" style="243" customWidth="1"/>
    <col min="14595" max="14595" width="8.140625" style="243" customWidth="1"/>
    <col min="14596" max="14596" width="21.140625" style="243" customWidth="1"/>
    <col min="14597" max="14848" width="9.140625" style="243"/>
    <col min="14849" max="14849" width="24.5703125" style="243" customWidth="1"/>
    <col min="14850" max="14850" width="48.7109375" style="243" customWidth="1"/>
    <col min="14851" max="14851" width="8.140625" style="243" customWidth="1"/>
    <col min="14852" max="14852" width="21.140625" style="243" customWidth="1"/>
    <col min="14853" max="15104" width="9.140625" style="243"/>
    <col min="15105" max="15105" width="24.5703125" style="243" customWidth="1"/>
    <col min="15106" max="15106" width="48.7109375" style="243" customWidth="1"/>
    <col min="15107" max="15107" width="8.140625" style="243" customWidth="1"/>
    <col min="15108" max="15108" width="21.140625" style="243" customWidth="1"/>
    <col min="15109" max="15360" width="9.140625" style="243"/>
    <col min="15361" max="15361" width="24.5703125" style="243" customWidth="1"/>
    <col min="15362" max="15362" width="48.7109375" style="243" customWidth="1"/>
    <col min="15363" max="15363" width="8.140625" style="243" customWidth="1"/>
    <col min="15364" max="15364" width="21.140625" style="243" customWidth="1"/>
    <col min="15365" max="15616" width="9.140625" style="243"/>
    <col min="15617" max="15617" width="24.5703125" style="243" customWidth="1"/>
    <col min="15618" max="15618" width="48.7109375" style="243" customWidth="1"/>
    <col min="15619" max="15619" width="8.140625" style="243" customWidth="1"/>
    <col min="15620" max="15620" width="21.140625" style="243" customWidth="1"/>
    <col min="15621" max="15872" width="9.140625" style="243"/>
    <col min="15873" max="15873" width="24.5703125" style="243" customWidth="1"/>
    <col min="15874" max="15874" width="48.7109375" style="243" customWidth="1"/>
    <col min="15875" max="15875" width="8.140625" style="243" customWidth="1"/>
    <col min="15876" max="15876" width="21.140625" style="243" customWidth="1"/>
    <col min="15877" max="16128" width="9.140625" style="243"/>
    <col min="16129" max="16129" width="24.5703125" style="243" customWidth="1"/>
    <col min="16130" max="16130" width="48.7109375" style="243" customWidth="1"/>
    <col min="16131" max="16131" width="8.140625" style="243" customWidth="1"/>
    <col min="16132" max="16132" width="21.140625" style="243" customWidth="1"/>
    <col min="16133" max="16384" width="9.140625" style="243"/>
  </cols>
  <sheetData>
    <row r="1" spans="1:5" x14ac:dyDescent="0.2">
      <c r="A1" s="617"/>
      <c r="B1" s="617"/>
      <c r="C1" s="617"/>
      <c r="D1" s="617"/>
      <c r="E1" s="617"/>
    </row>
    <row r="2" spans="1:5" x14ac:dyDescent="0.2">
      <c r="A2" s="617"/>
      <c r="B2" s="617"/>
      <c r="C2" s="617"/>
      <c r="D2" s="617"/>
      <c r="E2" s="617"/>
    </row>
    <row r="3" spans="1:5" x14ac:dyDescent="0.2">
      <c r="A3" s="617"/>
      <c r="B3" s="617"/>
      <c r="C3" s="617"/>
      <c r="D3" s="617"/>
      <c r="E3" s="617"/>
    </row>
    <row r="5" spans="1:5" ht="13.5" x14ac:dyDescent="0.25">
      <c r="A5" s="244" t="s">
        <v>245</v>
      </c>
      <c r="B5" s="244" t="s">
        <v>246</v>
      </c>
      <c r="C5" s="244" t="s">
        <v>32</v>
      </c>
      <c r="D5" s="244" t="s">
        <v>247</v>
      </c>
    </row>
    <row r="7" spans="1:5" ht="13.5" x14ac:dyDescent="0.25">
      <c r="A7" s="426">
        <v>97141</v>
      </c>
      <c r="B7" s="427" t="s">
        <v>248</v>
      </c>
      <c r="C7" s="427" t="s">
        <v>249</v>
      </c>
      <c r="D7" s="428">
        <v>6.62</v>
      </c>
    </row>
    <row r="8" spans="1:5" ht="13.5" x14ac:dyDescent="0.25">
      <c r="A8" s="426">
        <v>97142</v>
      </c>
      <c r="B8" s="427" t="s">
        <v>250</v>
      </c>
      <c r="C8" s="427" t="s">
        <v>249</v>
      </c>
      <c r="D8" s="428">
        <v>7.38</v>
      </c>
    </row>
    <row r="9" spans="1:5" ht="13.5" x14ac:dyDescent="0.25">
      <c r="A9" s="426">
        <v>97143</v>
      </c>
      <c r="B9" s="427" t="s">
        <v>251</v>
      </c>
      <c r="C9" s="427" t="s">
        <v>249</v>
      </c>
      <c r="D9" s="428">
        <v>9.34</v>
      </c>
    </row>
    <row r="10" spans="1:5" ht="13.5" x14ac:dyDescent="0.25">
      <c r="A10" s="426">
        <v>97144</v>
      </c>
      <c r="B10" s="427" t="s">
        <v>252</v>
      </c>
      <c r="C10" s="427" t="s">
        <v>249</v>
      </c>
      <c r="D10" s="428">
        <v>11.3</v>
      </c>
    </row>
    <row r="11" spans="1:5" ht="13.5" x14ac:dyDescent="0.25">
      <c r="A11" s="426">
        <v>97145</v>
      </c>
      <c r="B11" s="427" t="s">
        <v>253</v>
      </c>
      <c r="C11" s="427" t="s">
        <v>249</v>
      </c>
      <c r="D11" s="428">
        <v>13.26</v>
      </c>
    </row>
    <row r="12" spans="1:5" ht="13.5" x14ac:dyDescent="0.25">
      <c r="A12" s="426">
        <v>97146</v>
      </c>
      <c r="B12" s="427" t="s">
        <v>254</v>
      </c>
      <c r="C12" s="427" t="s">
        <v>249</v>
      </c>
      <c r="D12" s="428">
        <v>15.23</v>
      </c>
    </row>
    <row r="13" spans="1:5" ht="13.5" x14ac:dyDescent="0.25">
      <c r="A13" s="426">
        <v>97147</v>
      </c>
      <c r="B13" s="427" t="s">
        <v>255</v>
      </c>
      <c r="C13" s="427" t="s">
        <v>249</v>
      </c>
      <c r="D13" s="428">
        <v>17.190000000000001</v>
      </c>
    </row>
    <row r="14" spans="1:5" ht="13.5" x14ac:dyDescent="0.25">
      <c r="A14" s="426">
        <v>97148</v>
      </c>
      <c r="B14" s="427" t="s">
        <v>256</v>
      </c>
      <c r="C14" s="427" t="s">
        <v>249</v>
      </c>
      <c r="D14" s="428">
        <v>19.16</v>
      </c>
    </row>
    <row r="15" spans="1:5" ht="13.5" x14ac:dyDescent="0.25">
      <c r="A15" s="426">
        <v>97149</v>
      </c>
      <c r="B15" s="427" t="s">
        <v>257</v>
      </c>
      <c r="C15" s="427" t="s">
        <v>249</v>
      </c>
      <c r="D15" s="428">
        <v>21.15</v>
      </c>
    </row>
    <row r="16" spans="1:5" ht="13.5" x14ac:dyDescent="0.25">
      <c r="A16" s="426">
        <v>97150</v>
      </c>
      <c r="B16" s="427" t="s">
        <v>258</v>
      </c>
      <c r="C16" s="427" t="s">
        <v>249</v>
      </c>
      <c r="D16" s="428">
        <v>26.03</v>
      </c>
    </row>
    <row r="17" spans="1:4" ht="13.5" x14ac:dyDescent="0.25">
      <c r="A17" s="426">
        <v>97151</v>
      </c>
      <c r="B17" s="427" t="s">
        <v>259</v>
      </c>
      <c r="C17" s="427" t="s">
        <v>249</v>
      </c>
      <c r="D17" s="428">
        <v>30.42</v>
      </c>
    </row>
    <row r="18" spans="1:4" ht="13.5" x14ac:dyDescent="0.25">
      <c r="A18" s="426">
        <v>97152</v>
      </c>
      <c r="B18" s="427" t="s">
        <v>260</v>
      </c>
      <c r="C18" s="427" t="s">
        <v>249</v>
      </c>
      <c r="D18" s="428">
        <v>34.61</v>
      </c>
    </row>
    <row r="19" spans="1:4" ht="13.5" x14ac:dyDescent="0.25">
      <c r="A19" s="426">
        <v>97153</v>
      </c>
      <c r="B19" s="427" t="s">
        <v>261</v>
      </c>
      <c r="C19" s="427" t="s">
        <v>249</v>
      </c>
      <c r="D19" s="428">
        <v>38.92</v>
      </c>
    </row>
    <row r="20" spans="1:4" ht="13.5" x14ac:dyDescent="0.25">
      <c r="A20" s="426">
        <v>97154</v>
      </c>
      <c r="B20" s="427" t="s">
        <v>262</v>
      </c>
      <c r="C20" s="427" t="s">
        <v>249</v>
      </c>
      <c r="D20" s="428">
        <v>43.26</v>
      </c>
    </row>
    <row r="21" spans="1:4" ht="13.5" x14ac:dyDescent="0.25">
      <c r="A21" s="426">
        <v>97155</v>
      </c>
      <c r="B21" s="427" t="s">
        <v>263</v>
      </c>
      <c r="C21" s="427" t="s">
        <v>249</v>
      </c>
      <c r="D21" s="428">
        <v>47.59</v>
      </c>
    </row>
    <row r="22" spans="1:4" ht="13.5" x14ac:dyDescent="0.25">
      <c r="A22" s="426">
        <v>97156</v>
      </c>
      <c r="B22" s="427" t="s">
        <v>264</v>
      </c>
      <c r="C22" s="427" t="s">
        <v>249</v>
      </c>
      <c r="D22" s="428">
        <v>56.57</v>
      </c>
    </row>
    <row r="23" spans="1:4" ht="13.5" x14ac:dyDescent="0.25">
      <c r="A23" s="426">
        <v>97157</v>
      </c>
      <c r="B23" s="427" t="s">
        <v>265</v>
      </c>
      <c r="C23" s="427" t="s">
        <v>249</v>
      </c>
      <c r="D23" s="428">
        <v>4.04</v>
      </c>
    </row>
    <row r="24" spans="1:4" ht="13.5" x14ac:dyDescent="0.25">
      <c r="A24" s="426">
        <v>97158</v>
      </c>
      <c r="B24" s="427" t="s">
        <v>266</v>
      </c>
      <c r="C24" s="427" t="s">
        <v>249</v>
      </c>
      <c r="D24" s="428">
        <v>4.5199999999999996</v>
      </c>
    </row>
    <row r="25" spans="1:4" ht="13.5" x14ac:dyDescent="0.25">
      <c r="A25" s="426">
        <v>97159</v>
      </c>
      <c r="B25" s="427" t="s">
        <v>267</v>
      </c>
      <c r="C25" s="427" t="s">
        <v>249</v>
      </c>
      <c r="D25" s="428">
        <v>5.71</v>
      </c>
    </row>
    <row r="26" spans="1:4" ht="13.5" x14ac:dyDescent="0.25">
      <c r="A26" s="426">
        <v>97160</v>
      </c>
      <c r="B26" s="427" t="s">
        <v>268</v>
      </c>
      <c r="C26" s="427" t="s">
        <v>249</v>
      </c>
      <c r="D26" s="428">
        <v>6.91</v>
      </c>
    </row>
    <row r="27" spans="1:4" ht="13.5" x14ac:dyDescent="0.25">
      <c r="A27" s="426">
        <v>97161</v>
      </c>
      <c r="B27" s="427" t="s">
        <v>269</v>
      </c>
      <c r="C27" s="427" t="s">
        <v>249</v>
      </c>
      <c r="D27" s="428">
        <v>8.14</v>
      </c>
    </row>
    <row r="28" spans="1:4" ht="13.5" x14ac:dyDescent="0.25">
      <c r="A28" s="426">
        <v>97162</v>
      </c>
      <c r="B28" s="427" t="s">
        <v>270</v>
      </c>
      <c r="C28" s="427" t="s">
        <v>249</v>
      </c>
      <c r="D28" s="428">
        <v>9.34</v>
      </c>
    </row>
    <row r="29" spans="1:4" ht="13.5" x14ac:dyDescent="0.25">
      <c r="A29" s="426">
        <v>97163</v>
      </c>
      <c r="B29" s="427" t="s">
        <v>271</v>
      </c>
      <c r="C29" s="427" t="s">
        <v>249</v>
      </c>
      <c r="D29" s="428">
        <v>10.55</v>
      </c>
    </row>
    <row r="30" spans="1:4" ht="13.5" x14ac:dyDescent="0.25">
      <c r="A30" s="426">
        <v>97164</v>
      </c>
      <c r="B30" s="427" t="s">
        <v>272</v>
      </c>
      <c r="C30" s="427" t="s">
        <v>249</v>
      </c>
      <c r="D30" s="428">
        <v>11.76</v>
      </c>
    </row>
    <row r="31" spans="1:4" ht="13.5" x14ac:dyDescent="0.25">
      <c r="A31" s="426">
        <v>97165</v>
      </c>
      <c r="B31" s="427" t="s">
        <v>273</v>
      </c>
      <c r="C31" s="427" t="s">
        <v>249</v>
      </c>
      <c r="D31" s="428">
        <v>12.99</v>
      </c>
    </row>
    <row r="32" spans="1:4" ht="13.5" x14ac:dyDescent="0.25">
      <c r="A32" s="426">
        <v>97166</v>
      </c>
      <c r="B32" s="427" t="s">
        <v>274</v>
      </c>
      <c r="C32" s="427" t="s">
        <v>249</v>
      </c>
      <c r="D32" s="428">
        <v>15.99</v>
      </c>
    </row>
    <row r="33" spans="1:4" ht="13.5" x14ac:dyDescent="0.25">
      <c r="A33" s="426">
        <v>97167</v>
      </c>
      <c r="B33" s="427" t="s">
        <v>275</v>
      </c>
      <c r="C33" s="427" t="s">
        <v>249</v>
      </c>
      <c r="D33" s="428">
        <v>18.7</v>
      </c>
    </row>
    <row r="34" spans="1:4" ht="13.5" x14ac:dyDescent="0.25">
      <c r="A34" s="426">
        <v>97168</v>
      </c>
      <c r="B34" s="427" t="s">
        <v>276</v>
      </c>
      <c r="C34" s="427" t="s">
        <v>249</v>
      </c>
      <c r="D34" s="428">
        <v>21.21</v>
      </c>
    </row>
    <row r="35" spans="1:4" ht="13.5" x14ac:dyDescent="0.25">
      <c r="A35" s="426">
        <v>97169</v>
      </c>
      <c r="B35" s="427" t="s">
        <v>277</v>
      </c>
      <c r="C35" s="427" t="s">
        <v>249</v>
      </c>
      <c r="D35" s="428">
        <v>23.86</v>
      </c>
    </row>
    <row r="36" spans="1:4" ht="13.5" x14ac:dyDescent="0.25">
      <c r="A36" s="426">
        <v>97170</v>
      </c>
      <c r="B36" s="427" t="s">
        <v>278</v>
      </c>
      <c r="C36" s="427" t="s">
        <v>249</v>
      </c>
      <c r="D36" s="428">
        <v>26.52</v>
      </c>
    </row>
    <row r="37" spans="1:4" ht="13.5" x14ac:dyDescent="0.25">
      <c r="A37" s="426">
        <v>97171</v>
      </c>
      <c r="B37" s="427" t="s">
        <v>279</v>
      </c>
      <c r="C37" s="427" t="s">
        <v>249</v>
      </c>
      <c r="D37" s="428">
        <v>29.19</v>
      </c>
    </row>
    <row r="38" spans="1:4" ht="13.5" x14ac:dyDescent="0.25">
      <c r="A38" s="426">
        <v>97172</v>
      </c>
      <c r="B38" s="427" t="s">
        <v>280</v>
      </c>
      <c r="C38" s="427" t="s">
        <v>249</v>
      </c>
      <c r="D38" s="428">
        <v>34.83</v>
      </c>
    </row>
    <row r="39" spans="1:4" ht="13.5" x14ac:dyDescent="0.25">
      <c r="A39" s="426">
        <v>97173</v>
      </c>
      <c r="B39" s="427" t="s">
        <v>281</v>
      </c>
      <c r="C39" s="427" t="s">
        <v>249</v>
      </c>
      <c r="D39" s="428">
        <v>25.58</v>
      </c>
    </row>
    <row r="40" spans="1:4" ht="13.5" x14ac:dyDescent="0.25">
      <c r="A40" s="426">
        <v>97174</v>
      </c>
      <c r="B40" s="427" t="s">
        <v>282</v>
      </c>
      <c r="C40" s="427" t="s">
        <v>249</v>
      </c>
      <c r="D40" s="428">
        <v>29.53</v>
      </c>
    </row>
    <row r="41" spans="1:4" ht="13.5" x14ac:dyDescent="0.25">
      <c r="A41" s="426">
        <v>97175</v>
      </c>
      <c r="B41" s="427" t="s">
        <v>283</v>
      </c>
      <c r="C41" s="427" t="s">
        <v>249</v>
      </c>
      <c r="D41" s="428">
        <v>33.5</v>
      </c>
    </row>
    <row r="42" spans="1:4" ht="13.5" x14ac:dyDescent="0.25">
      <c r="A42" s="426">
        <v>97176</v>
      </c>
      <c r="B42" s="427" t="s">
        <v>284</v>
      </c>
      <c r="C42" s="427" t="s">
        <v>249</v>
      </c>
      <c r="D42" s="428">
        <v>37.46</v>
      </c>
    </row>
    <row r="43" spans="1:4" ht="13.5" x14ac:dyDescent="0.25">
      <c r="A43" s="426">
        <v>97177</v>
      </c>
      <c r="B43" s="427" t="s">
        <v>285</v>
      </c>
      <c r="C43" s="427" t="s">
        <v>249</v>
      </c>
      <c r="D43" s="428">
        <v>45.39</v>
      </c>
    </row>
    <row r="44" spans="1:4" ht="13.5" x14ac:dyDescent="0.25">
      <c r="A44" s="426">
        <v>97178</v>
      </c>
      <c r="B44" s="427" t="s">
        <v>286</v>
      </c>
      <c r="C44" s="427" t="s">
        <v>249</v>
      </c>
      <c r="D44" s="428">
        <v>53.32</v>
      </c>
    </row>
    <row r="45" spans="1:4" ht="13.5" x14ac:dyDescent="0.25">
      <c r="A45" s="426">
        <v>97179</v>
      </c>
      <c r="B45" s="427" t="s">
        <v>287</v>
      </c>
      <c r="C45" s="427" t="s">
        <v>249</v>
      </c>
      <c r="D45" s="428">
        <v>61.24</v>
      </c>
    </row>
    <row r="46" spans="1:4" ht="13.5" x14ac:dyDescent="0.25">
      <c r="A46" s="426">
        <v>97180</v>
      </c>
      <c r="B46" s="427" t="s">
        <v>288</v>
      </c>
      <c r="C46" s="427" t="s">
        <v>249</v>
      </c>
      <c r="D46" s="428">
        <v>69.17</v>
      </c>
    </row>
    <row r="47" spans="1:4" ht="13.5" x14ac:dyDescent="0.25">
      <c r="A47" s="426">
        <v>97181</v>
      </c>
      <c r="B47" s="427" t="s">
        <v>289</v>
      </c>
      <c r="C47" s="427" t="s">
        <v>249</v>
      </c>
      <c r="D47" s="428">
        <v>80.27</v>
      </c>
    </row>
    <row r="48" spans="1:4" ht="13.5" x14ac:dyDescent="0.25">
      <c r="A48" s="426">
        <v>97182</v>
      </c>
      <c r="B48" s="427" t="s">
        <v>290</v>
      </c>
      <c r="C48" s="427" t="s">
        <v>249</v>
      </c>
      <c r="D48" s="428">
        <v>88.53</v>
      </c>
    </row>
    <row r="49" spans="1:4" ht="13.5" x14ac:dyDescent="0.25">
      <c r="A49" s="426">
        <v>97183</v>
      </c>
      <c r="B49" s="427" t="s">
        <v>291</v>
      </c>
      <c r="C49" s="427" t="s">
        <v>249</v>
      </c>
      <c r="D49" s="428">
        <v>20.47</v>
      </c>
    </row>
    <row r="50" spans="1:4" ht="13.5" x14ac:dyDescent="0.25">
      <c r="A50" s="426">
        <v>97184</v>
      </c>
      <c r="B50" s="427" t="s">
        <v>292</v>
      </c>
      <c r="C50" s="427" t="s">
        <v>249</v>
      </c>
      <c r="D50" s="428">
        <v>23.69</v>
      </c>
    </row>
    <row r="51" spans="1:4" ht="13.5" x14ac:dyDescent="0.25">
      <c r="A51" s="426">
        <v>97185</v>
      </c>
      <c r="B51" s="427" t="s">
        <v>293</v>
      </c>
      <c r="C51" s="427" t="s">
        <v>249</v>
      </c>
      <c r="D51" s="428">
        <v>26.93</v>
      </c>
    </row>
    <row r="52" spans="1:4" ht="13.5" x14ac:dyDescent="0.25">
      <c r="A52" s="426">
        <v>97186</v>
      </c>
      <c r="B52" s="427" t="s">
        <v>294</v>
      </c>
      <c r="C52" s="427" t="s">
        <v>249</v>
      </c>
      <c r="D52" s="428">
        <v>30.16</v>
      </c>
    </row>
    <row r="53" spans="1:4" ht="13.5" x14ac:dyDescent="0.25">
      <c r="A53" s="426">
        <v>97187</v>
      </c>
      <c r="B53" s="427" t="s">
        <v>295</v>
      </c>
      <c r="C53" s="427" t="s">
        <v>249</v>
      </c>
      <c r="D53" s="428">
        <v>36.619999999999997</v>
      </c>
    </row>
    <row r="54" spans="1:4" ht="13.5" x14ac:dyDescent="0.25">
      <c r="A54" s="426">
        <v>97188</v>
      </c>
      <c r="B54" s="427" t="s">
        <v>296</v>
      </c>
      <c r="C54" s="427" t="s">
        <v>249</v>
      </c>
      <c r="D54" s="428">
        <v>43.07</v>
      </c>
    </row>
    <row r="55" spans="1:4" ht="13.5" x14ac:dyDescent="0.25">
      <c r="A55" s="426">
        <v>97189</v>
      </c>
      <c r="B55" s="427" t="s">
        <v>297</v>
      </c>
      <c r="C55" s="427" t="s">
        <v>249</v>
      </c>
      <c r="D55" s="428">
        <v>49.55</v>
      </c>
    </row>
    <row r="56" spans="1:4" ht="13.5" x14ac:dyDescent="0.25">
      <c r="A56" s="426">
        <v>97190</v>
      </c>
      <c r="B56" s="427" t="s">
        <v>298</v>
      </c>
      <c r="C56" s="427" t="s">
        <v>249</v>
      </c>
      <c r="D56" s="428">
        <v>56.01</v>
      </c>
    </row>
    <row r="57" spans="1:4" ht="13.5" x14ac:dyDescent="0.25">
      <c r="A57" s="426">
        <v>97191</v>
      </c>
      <c r="B57" s="427" t="s">
        <v>299</v>
      </c>
      <c r="C57" s="427" t="s">
        <v>249</v>
      </c>
      <c r="D57" s="428">
        <v>64.92</v>
      </c>
    </row>
    <row r="58" spans="1:4" ht="13.5" x14ac:dyDescent="0.25">
      <c r="A58" s="426">
        <v>97192</v>
      </c>
      <c r="B58" s="427" t="s">
        <v>300</v>
      </c>
      <c r="C58" s="427" t="s">
        <v>249</v>
      </c>
      <c r="D58" s="428">
        <v>71.64</v>
      </c>
    </row>
    <row r="59" spans="1:4" ht="13.5" x14ac:dyDescent="0.25">
      <c r="A59" s="426">
        <v>90694</v>
      </c>
      <c r="B59" s="427" t="s">
        <v>301</v>
      </c>
      <c r="C59" s="427" t="s">
        <v>249</v>
      </c>
      <c r="D59" s="428">
        <v>22.78</v>
      </c>
    </row>
    <row r="60" spans="1:4" ht="13.5" x14ac:dyDescent="0.25">
      <c r="A60" s="426">
        <v>90695</v>
      </c>
      <c r="B60" s="427" t="s">
        <v>302</v>
      </c>
      <c r="C60" s="427" t="s">
        <v>249</v>
      </c>
      <c r="D60" s="428">
        <v>46.73</v>
      </c>
    </row>
    <row r="61" spans="1:4" ht="13.5" x14ac:dyDescent="0.25">
      <c r="A61" s="426">
        <v>90696</v>
      </c>
      <c r="B61" s="427" t="s">
        <v>303</v>
      </c>
      <c r="C61" s="427" t="s">
        <v>249</v>
      </c>
      <c r="D61" s="428">
        <v>69.14</v>
      </c>
    </row>
    <row r="62" spans="1:4" ht="13.5" x14ac:dyDescent="0.25">
      <c r="A62" s="426">
        <v>90697</v>
      </c>
      <c r="B62" s="427" t="s">
        <v>304</v>
      </c>
      <c r="C62" s="427" t="s">
        <v>249</v>
      </c>
      <c r="D62" s="428">
        <v>115.84</v>
      </c>
    </row>
    <row r="63" spans="1:4" ht="13.5" x14ac:dyDescent="0.25">
      <c r="A63" s="426">
        <v>90698</v>
      </c>
      <c r="B63" s="427" t="s">
        <v>305</v>
      </c>
      <c r="C63" s="427" t="s">
        <v>249</v>
      </c>
      <c r="D63" s="428">
        <v>185.03</v>
      </c>
    </row>
    <row r="64" spans="1:4" ht="13.5" x14ac:dyDescent="0.25">
      <c r="A64" s="426">
        <v>90699</v>
      </c>
      <c r="B64" s="427" t="s">
        <v>306</v>
      </c>
      <c r="C64" s="427" t="s">
        <v>249</v>
      </c>
      <c r="D64" s="428">
        <v>228.57</v>
      </c>
    </row>
    <row r="65" spans="1:4" ht="13.5" x14ac:dyDescent="0.25">
      <c r="A65" s="426">
        <v>90700</v>
      </c>
      <c r="B65" s="427" t="s">
        <v>307</v>
      </c>
      <c r="C65" s="427" t="s">
        <v>249</v>
      </c>
      <c r="D65" s="428">
        <v>300.83</v>
      </c>
    </row>
    <row r="66" spans="1:4" ht="13.5" x14ac:dyDescent="0.25">
      <c r="A66" s="426">
        <v>90701</v>
      </c>
      <c r="B66" s="427" t="s">
        <v>308</v>
      </c>
      <c r="C66" s="427" t="s">
        <v>249</v>
      </c>
      <c r="D66" s="428">
        <v>40.75</v>
      </c>
    </row>
    <row r="67" spans="1:4" ht="13.5" x14ac:dyDescent="0.25">
      <c r="A67" s="426">
        <v>90702</v>
      </c>
      <c r="B67" s="427" t="s">
        <v>309</v>
      </c>
      <c r="C67" s="427" t="s">
        <v>249</v>
      </c>
      <c r="D67" s="428">
        <v>63.1</v>
      </c>
    </row>
    <row r="68" spans="1:4" ht="13.5" x14ac:dyDescent="0.25">
      <c r="A68" s="426">
        <v>90703</v>
      </c>
      <c r="B68" s="427" t="s">
        <v>310</v>
      </c>
      <c r="C68" s="427" t="s">
        <v>249</v>
      </c>
      <c r="D68" s="428">
        <v>101.47</v>
      </c>
    </row>
    <row r="69" spans="1:4" ht="13.5" x14ac:dyDescent="0.25">
      <c r="A69" s="426">
        <v>90704</v>
      </c>
      <c r="B69" s="427" t="s">
        <v>311</v>
      </c>
      <c r="C69" s="427" t="s">
        <v>249</v>
      </c>
      <c r="D69" s="428">
        <v>139.1</v>
      </c>
    </row>
    <row r="70" spans="1:4" ht="13.5" x14ac:dyDescent="0.25">
      <c r="A70" s="426">
        <v>90705</v>
      </c>
      <c r="B70" s="427" t="s">
        <v>312</v>
      </c>
      <c r="C70" s="427" t="s">
        <v>249</v>
      </c>
      <c r="D70" s="428">
        <v>194.41</v>
      </c>
    </row>
    <row r="71" spans="1:4" ht="13.5" x14ac:dyDescent="0.25">
      <c r="A71" s="426">
        <v>90706</v>
      </c>
      <c r="B71" s="427" t="s">
        <v>313</v>
      </c>
      <c r="C71" s="427" t="s">
        <v>249</v>
      </c>
      <c r="D71" s="428">
        <v>233.8</v>
      </c>
    </row>
    <row r="72" spans="1:4" ht="13.5" x14ac:dyDescent="0.25">
      <c r="A72" s="426">
        <v>90708</v>
      </c>
      <c r="B72" s="427" t="s">
        <v>314</v>
      </c>
      <c r="C72" s="427" t="s">
        <v>249</v>
      </c>
      <c r="D72" s="428">
        <v>627.87</v>
      </c>
    </row>
    <row r="73" spans="1:4" ht="13.5" x14ac:dyDescent="0.25">
      <c r="A73" s="426">
        <v>90709</v>
      </c>
      <c r="B73" s="427" t="s">
        <v>315</v>
      </c>
      <c r="C73" s="427" t="s">
        <v>249</v>
      </c>
      <c r="D73" s="428">
        <v>24.67</v>
      </c>
    </row>
    <row r="74" spans="1:4" ht="13.5" x14ac:dyDescent="0.25">
      <c r="A74" s="426">
        <v>90710</v>
      </c>
      <c r="B74" s="427" t="s">
        <v>316</v>
      </c>
      <c r="C74" s="427" t="s">
        <v>249</v>
      </c>
      <c r="D74" s="428">
        <v>48.64</v>
      </c>
    </row>
    <row r="75" spans="1:4" ht="13.5" x14ac:dyDescent="0.25">
      <c r="A75" s="426">
        <v>90711</v>
      </c>
      <c r="B75" s="427" t="s">
        <v>317</v>
      </c>
      <c r="C75" s="427" t="s">
        <v>249</v>
      </c>
      <c r="D75" s="428">
        <v>71.03</v>
      </c>
    </row>
    <row r="76" spans="1:4" ht="13.5" x14ac:dyDescent="0.25">
      <c r="A76" s="426">
        <v>90712</v>
      </c>
      <c r="B76" s="427" t="s">
        <v>318</v>
      </c>
      <c r="C76" s="427" t="s">
        <v>249</v>
      </c>
      <c r="D76" s="428">
        <v>117.73</v>
      </c>
    </row>
    <row r="77" spans="1:4" ht="13.5" x14ac:dyDescent="0.25">
      <c r="A77" s="426">
        <v>90713</v>
      </c>
      <c r="B77" s="427" t="s">
        <v>319</v>
      </c>
      <c r="C77" s="427" t="s">
        <v>249</v>
      </c>
      <c r="D77" s="428">
        <v>186.92</v>
      </c>
    </row>
    <row r="78" spans="1:4" ht="13.5" x14ac:dyDescent="0.25">
      <c r="A78" s="426">
        <v>90714</v>
      </c>
      <c r="B78" s="427" t="s">
        <v>320</v>
      </c>
      <c r="C78" s="427" t="s">
        <v>249</v>
      </c>
      <c r="D78" s="428">
        <v>230.46</v>
      </c>
    </row>
    <row r="79" spans="1:4" ht="13.5" x14ac:dyDescent="0.25">
      <c r="A79" s="426">
        <v>90715</v>
      </c>
      <c r="B79" s="427" t="s">
        <v>321</v>
      </c>
      <c r="C79" s="427" t="s">
        <v>249</v>
      </c>
      <c r="D79" s="428">
        <v>304.69</v>
      </c>
    </row>
    <row r="80" spans="1:4" ht="13.5" x14ac:dyDescent="0.25">
      <c r="A80" s="426">
        <v>90716</v>
      </c>
      <c r="B80" s="427" t="s">
        <v>322</v>
      </c>
      <c r="C80" s="427" t="s">
        <v>249</v>
      </c>
      <c r="D80" s="428">
        <v>42.65</v>
      </c>
    </row>
    <row r="81" spans="1:4" ht="13.5" x14ac:dyDescent="0.25">
      <c r="A81" s="426">
        <v>90717</v>
      </c>
      <c r="B81" s="427" t="s">
        <v>323</v>
      </c>
      <c r="C81" s="427" t="s">
        <v>249</v>
      </c>
      <c r="D81" s="428">
        <v>64.989999999999995</v>
      </c>
    </row>
    <row r="82" spans="1:4" ht="13.5" x14ac:dyDescent="0.25">
      <c r="A82" s="426">
        <v>90718</v>
      </c>
      <c r="B82" s="427" t="s">
        <v>324</v>
      </c>
      <c r="C82" s="427" t="s">
        <v>249</v>
      </c>
      <c r="D82" s="428">
        <v>103.36</v>
      </c>
    </row>
    <row r="83" spans="1:4" ht="13.5" x14ac:dyDescent="0.25">
      <c r="A83" s="426">
        <v>90719</v>
      </c>
      <c r="B83" s="427" t="s">
        <v>325</v>
      </c>
      <c r="C83" s="427" t="s">
        <v>249</v>
      </c>
      <c r="D83" s="428">
        <v>140.99</v>
      </c>
    </row>
    <row r="84" spans="1:4" ht="13.5" x14ac:dyDescent="0.25">
      <c r="A84" s="426">
        <v>90720</v>
      </c>
      <c r="B84" s="427" t="s">
        <v>326</v>
      </c>
      <c r="C84" s="427" t="s">
        <v>249</v>
      </c>
      <c r="D84" s="428">
        <v>196.29</v>
      </c>
    </row>
    <row r="85" spans="1:4" ht="13.5" x14ac:dyDescent="0.25">
      <c r="A85" s="426">
        <v>90721</v>
      </c>
      <c r="B85" s="427" t="s">
        <v>327</v>
      </c>
      <c r="C85" s="427" t="s">
        <v>249</v>
      </c>
      <c r="D85" s="428">
        <v>237.66</v>
      </c>
    </row>
    <row r="86" spans="1:4" ht="13.5" x14ac:dyDescent="0.25">
      <c r="A86" s="426">
        <v>90723</v>
      </c>
      <c r="B86" s="427" t="s">
        <v>328</v>
      </c>
      <c r="C86" s="427" t="s">
        <v>249</v>
      </c>
      <c r="D86" s="428">
        <v>630.29999999999995</v>
      </c>
    </row>
    <row r="87" spans="1:4" ht="13.5" x14ac:dyDescent="0.25">
      <c r="A87" s="426">
        <v>90724</v>
      </c>
      <c r="B87" s="427" t="s">
        <v>329</v>
      </c>
      <c r="C87" s="427" t="s">
        <v>330</v>
      </c>
      <c r="D87" s="428">
        <v>22.3</v>
      </c>
    </row>
    <row r="88" spans="1:4" ht="13.5" x14ac:dyDescent="0.25">
      <c r="A88" s="426">
        <v>90725</v>
      </c>
      <c r="B88" s="427" t="s">
        <v>331</v>
      </c>
      <c r="C88" s="427" t="s">
        <v>330</v>
      </c>
      <c r="D88" s="428">
        <v>27.56</v>
      </c>
    </row>
    <row r="89" spans="1:4" ht="13.5" x14ac:dyDescent="0.25">
      <c r="A89" s="426">
        <v>90726</v>
      </c>
      <c r="B89" s="427" t="s">
        <v>332</v>
      </c>
      <c r="C89" s="427" t="s">
        <v>330</v>
      </c>
      <c r="D89" s="428">
        <v>32.83</v>
      </c>
    </row>
    <row r="90" spans="1:4" ht="13.5" x14ac:dyDescent="0.25">
      <c r="A90" s="426">
        <v>90727</v>
      </c>
      <c r="B90" s="427" t="s">
        <v>333</v>
      </c>
      <c r="C90" s="427" t="s">
        <v>330</v>
      </c>
      <c r="D90" s="428">
        <v>38.119999999999997</v>
      </c>
    </row>
    <row r="91" spans="1:4" ht="13.5" x14ac:dyDescent="0.25">
      <c r="A91" s="426">
        <v>90728</v>
      </c>
      <c r="B91" s="427" t="s">
        <v>334</v>
      </c>
      <c r="C91" s="427" t="s">
        <v>330</v>
      </c>
      <c r="D91" s="428">
        <v>43.38</v>
      </c>
    </row>
    <row r="92" spans="1:4" ht="13.5" x14ac:dyDescent="0.25">
      <c r="A92" s="426">
        <v>90729</v>
      </c>
      <c r="B92" s="427" t="s">
        <v>335</v>
      </c>
      <c r="C92" s="427" t="s">
        <v>330</v>
      </c>
      <c r="D92" s="428">
        <v>48.65</v>
      </c>
    </row>
    <row r="93" spans="1:4" ht="13.5" x14ac:dyDescent="0.25">
      <c r="A93" s="426">
        <v>90730</v>
      </c>
      <c r="B93" s="427" t="s">
        <v>336</v>
      </c>
      <c r="C93" s="427" t="s">
        <v>330</v>
      </c>
      <c r="D93" s="428">
        <v>53.98</v>
      </c>
    </row>
    <row r="94" spans="1:4" ht="13.5" x14ac:dyDescent="0.25">
      <c r="A94" s="426">
        <v>90731</v>
      </c>
      <c r="B94" s="427" t="s">
        <v>337</v>
      </c>
      <c r="C94" s="427" t="s">
        <v>330</v>
      </c>
      <c r="D94" s="428">
        <v>59.25</v>
      </c>
    </row>
    <row r="95" spans="1:4" ht="13.5" x14ac:dyDescent="0.25">
      <c r="A95" s="426">
        <v>90732</v>
      </c>
      <c r="B95" s="427" t="s">
        <v>338</v>
      </c>
      <c r="C95" s="427" t="s">
        <v>330</v>
      </c>
      <c r="D95" s="428">
        <v>75.069999999999993</v>
      </c>
    </row>
    <row r="96" spans="1:4" ht="13.5" x14ac:dyDescent="0.25">
      <c r="A96" s="426">
        <v>90733</v>
      </c>
      <c r="B96" s="427" t="s">
        <v>339</v>
      </c>
      <c r="C96" s="427" t="s">
        <v>249</v>
      </c>
      <c r="D96" s="428">
        <v>2.39</v>
      </c>
    </row>
    <row r="97" spans="1:4" ht="13.5" x14ac:dyDescent="0.25">
      <c r="A97" s="426">
        <v>90734</v>
      </c>
      <c r="B97" s="427" t="s">
        <v>340</v>
      </c>
      <c r="C97" s="427" t="s">
        <v>249</v>
      </c>
      <c r="D97" s="428">
        <v>2.91</v>
      </c>
    </row>
    <row r="98" spans="1:4" ht="13.5" x14ac:dyDescent="0.25">
      <c r="A98" s="426">
        <v>90735</v>
      </c>
      <c r="B98" s="427" t="s">
        <v>341</v>
      </c>
      <c r="C98" s="427" t="s">
        <v>249</v>
      </c>
      <c r="D98" s="428">
        <v>3.46</v>
      </c>
    </row>
    <row r="99" spans="1:4" ht="13.5" x14ac:dyDescent="0.25">
      <c r="A99" s="426">
        <v>90736</v>
      </c>
      <c r="B99" s="427" t="s">
        <v>342</v>
      </c>
      <c r="C99" s="427" t="s">
        <v>249</v>
      </c>
      <c r="D99" s="428">
        <v>3.99</v>
      </c>
    </row>
    <row r="100" spans="1:4" ht="13.5" x14ac:dyDescent="0.25">
      <c r="A100" s="426">
        <v>90737</v>
      </c>
      <c r="B100" s="427" t="s">
        <v>343</v>
      </c>
      <c r="C100" s="427" t="s">
        <v>249</v>
      </c>
      <c r="D100" s="428">
        <v>4.5199999999999996</v>
      </c>
    </row>
    <row r="101" spans="1:4" ht="13.5" x14ac:dyDescent="0.25">
      <c r="A101" s="426">
        <v>90738</v>
      </c>
      <c r="B101" s="427" t="s">
        <v>344</v>
      </c>
      <c r="C101" s="427" t="s">
        <v>249</v>
      </c>
      <c r="D101" s="428">
        <v>5.05</v>
      </c>
    </row>
    <row r="102" spans="1:4" ht="13.5" x14ac:dyDescent="0.25">
      <c r="A102" s="426">
        <v>90739</v>
      </c>
      <c r="B102" s="427" t="s">
        <v>345</v>
      </c>
      <c r="C102" s="427" t="s">
        <v>249</v>
      </c>
      <c r="D102" s="428">
        <v>11.4</v>
      </c>
    </row>
    <row r="103" spans="1:4" ht="13.5" x14ac:dyDescent="0.25">
      <c r="A103" s="426">
        <v>90740</v>
      </c>
      <c r="B103" s="427" t="s">
        <v>346</v>
      </c>
      <c r="C103" s="427" t="s">
        <v>249</v>
      </c>
      <c r="D103" s="428">
        <v>5.32</v>
      </c>
    </row>
    <row r="104" spans="1:4" ht="13.5" x14ac:dyDescent="0.25">
      <c r="A104" s="426">
        <v>90741</v>
      </c>
      <c r="B104" s="427" t="s">
        <v>347</v>
      </c>
      <c r="C104" s="427" t="s">
        <v>249</v>
      </c>
      <c r="D104" s="428">
        <v>5.86</v>
      </c>
    </row>
    <row r="105" spans="1:4" ht="13.5" x14ac:dyDescent="0.25">
      <c r="A105" s="426">
        <v>90742</v>
      </c>
      <c r="B105" s="427" t="s">
        <v>348</v>
      </c>
      <c r="C105" s="427" t="s">
        <v>249</v>
      </c>
      <c r="D105" s="428">
        <v>6.39</v>
      </c>
    </row>
    <row r="106" spans="1:4" ht="13.5" x14ac:dyDescent="0.25">
      <c r="A106" s="426">
        <v>90743</v>
      </c>
      <c r="B106" s="427" t="s">
        <v>349</v>
      </c>
      <c r="C106" s="427" t="s">
        <v>249</v>
      </c>
      <c r="D106" s="428">
        <v>6.92</v>
      </c>
    </row>
    <row r="107" spans="1:4" ht="13.5" x14ac:dyDescent="0.25">
      <c r="A107" s="426">
        <v>90744</v>
      </c>
      <c r="B107" s="427" t="s">
        <v>350</v>
      </c>
      <c r="C107" s="427" t="s">
        <v>249</v>
      </c>
      <c r="D107" s="428">
        <v>7.46</v>
      </c>
    </row>
    <row r="108" spans="1:4" ht="13.5" x14ac:dyDescent="0.25">
      <c r="A108" s="426">
        <v>90745</v>
      </c>
      <c r="B108" s="427" t="s">
        <v>351</v>
      </c>
      <c r="C108" s="427" t="s">
        <v>249</v>
      </c>
      <c r="D108" s="428">
        <v>16.309999999999999</v>
      </c>
    </row>
    <row r="109" spans="1:4" ht="13.5" x14ac:dyDescent="0.25">
      <c r="A109" s="426">
        <v>90746</v>
      </c>
      <c r="B109" s="427" t="s">
        <v>352</v>
      </c>
      <c r="C109" s="427" t="s">
        <v>249</v>
      </c>
      <c r="D109" s="428">
        <v>3.24</v>
      </c>
    </row>
    <row r="110" spans="1:4" ht="13.5" x14ac:dyDescent="0.25">
      <c r="A110" s="426">
        <v>90747</v>
      </c>
      <c r="B110" s="427" t="s">
        <v>353</v>
      </c>
      <c r="C110" s="427" t="s">
        <v>249</v>
      </c>
      <c r="D110" s="428">
        <v>12.78</v>
      </c>
    </row>
    <row r="111" spans="1:4" ht="13.5" x14ac:dyDescent="0.25">
      <c r="A111" s="426">
        <v>90748</v>
      </c>
      <c r="B111" s="427" t="s">
        <v>354</v>
      </c>
      <c r="C111" s="427" t="s">
        <v>249</v>
      </c>
      <c r="D111" s="428">
        <v>4.28</v>
      </c>
    </row>
    <row r="112" spans="1:4" ht="13.5" x14ac:dyDescent="0.25">
      <c r="A112" s="426">
        <v>90749</v>
      </c>
      <c r="B112" s="427" t="s">
        <v>355</v>
      </c>
      <c r="C112" s="427" t="s">
        <v>249</v>
      </c>
      <c r="D112" s="428">
        <v>4.82</v>
      </c>
    </row>
    <row r="113" spans="1:4" ht="13.5" x14ac:dyDescent="0.25">
      <c r="A113" s="426">
        <v>90750</v>
      </c>
      <c r="B113" s="427" t="s">
        <v>356</v>
      </c>
      <c r="C113" s="427" t="s">
        <v>249</v>
      </c>
      <c r="D113" s="428">
        <v>5.35</v>
      </c>
    </row>
    <row r="114" spans="1:4" ht="13.5" x14ac:dyDescent="0.25">
      <c r="A114" s="426">
        <v>90751</v>
      </c>
      <c r="B114" s="427" t="s">
        <v>357</v>
      </c>
      <c r="C114" s="427" t="s">
        <v>249</v>
      </c>
      <c r="D114" s="428">
        <v>5.88</v>
      </c>
    </row>
    <row r="115" spans="1:4" ht="13.5" x14ac:dyDescent="0.25">
      <c r="A115" s="426">
        <v>90752</v>
      </c>
      <c r="B115" s="427" t="s">
        <v>358</v>
      </c>
      <c r="C115" s="427" t="s">
        <v>249</v>
      </c>
      <c r="D115" s="428">
        <v>6.41</v>
      </c>
    </row>
    <row r="116" spans="1:4" ht="13.5" x14ac:dyDescent="0.25">
      <c r="A116" s="426">
        <v>90753</v>
      </c>
      <c r="B116" s="427" t="s">
        <v>359</v>
      </c>
      <c r="C116" s="427" t="s">
        <v>249</v>
      </c>
      <c r="D116" s="428">
        <v>6.94</v>
      </c>
    </row>
    <row r="117" spans="1:4" ht="13.5" x14ac:dyDescent="0.25">
      <c r="A117" s="426">
        <v>90754</v>
      </c>
      <c r="B117" s="427" t="s">
        <v>360</v>
      </c>
      <c r="C117" s="427" t="s">
        <v>249</v>
      </c>
      <c r="D117" s="428">
        <v>15.26</v>
      </c>
    </row>
    <row r="118" spans="1:4" ht="13.5" x14ac:dyDescent="0.25">
      <c r="A118" s="426">
        <v>90755</v>
      </c>
      <c r="B118" s="427" t="s">
        <v>361</v>
      </c>
      <c r="C118" s="427" t="s">
        <v>249</v>
      </c>
      <c r="D118" s="428">
        <v>7.22</v>
      </c>
    </row>
    <row r="119" spans="1:4" ht="13.5" x14ac:dyDescent="0.25">
      <c r="A119" s="426">
        <v>90756</v>
      </c>
      <c r="B119" s="427" t="s">
        <v>362</v>
      </c>
      <c r="C119" s="427" t="s">
        <v>249</v>
      </c>
      <c r="D119" s="428">
        <v>7.75</v>
      </c>
    </row>
    <row r="120" spans="1:4" ht="13.5" x14ac:dyDescent="0.25">
      <c r="A120" s="426">
        <v>90757</v>
      </c>
      <c r="B120" s="427" t="s">
        <v>363</v>
      </c>
      <c r="C120" s="427" t="s">
        <v>249</v>
      </c>
      <c r="D120" s="428">
        <v>8.2799999999999994</v>
      </c>
    </row>
    <row r="121" spans="1:4" ht="13.5" x14ac:dyDescent="0.25">
      <c r="A121" s="426">
        <v>90758</v>
      </c>
      <c r="B121" s="427" t="s">
        <v>364</v>
      </c>
      <c r="C121" s="427" t="s">
        <v>249</v>
      </c>
      <c r="D121" s="428">
        <v>8.81</v>
      </c>
    </row>
    <row r="122" spans="1:4" ht="13.5" x14ac:dyDescent="0.25">
      <c r="A122" s="426">
        <v>90759</v>
      </c>
      <c r="B122" s="427" t="s">
        <v>365</v>
      </c>
      <c r="C122" s="427" t="s">
        <v>249</v>
      </c>
      <c r="D122" s="428">
        <v>9.34</v>
      </c>
    </row>
    <row r="123" spans="1:4" ht="13.5" x14ac:dyDescent="0.25">
      <c r="A123" s="426">
        <v>90760</v>
      </c>
      <c r="B123" s="427" t="s">
        <v>366</v>
      </c>
      <c r="C123" s="427" t="s">
        <v>249</v>
      </c>
      <c r="D123" s="428">
        <v>20.170000000000002</v>
      </c>
    </row>
    <row r="124" spans="1:4" ht="13.5" x14ac:dyDescent="0.25">
      <c r="A124" s="426">
        <v>90761</v>
      </c>
      <c r="B124" s="427" t="s">
        <v>367</v>
      </c>
      <c r="C124" s="427" t="s">
        <v>249</v>
      </c>
      <c r="D124" s="428">
        <v>3.97</v>
      </c>
    </row>
    <row r="125" spans="1:4" ht="13.5" x14ac:dyDescent="0.25">
      <c r="A125" s="426">
        <v>90762</v>
      </c>
      <c r="B125" s="427" t="s">
        <v>368</v>
      </c>
      <c r="C125" s="427" t="s">
        <v>249</v>
      </c>
      <c r="D125" s="428">
        <v>15.21</v>
      </c>
    </row>
    <row r="126" spans="1:4" ht="13.5" x14ac:dyDescent="0.25">
      <c r="A126" s="426">
        <v>94869</v>
      </c>
      <c r="B126" s="427" t="s">
        <v>369</v>
      </c>
      <c r="C126" s="427" t="s">
        <v>249</v>
      </c>
      <c r="D126" s="428">
        <v>127.4</v>
      </c>
    </row>
    <row r="127" spans="1:4" ht="13.5" x14ac:dyDescent="0.25">
      <c r="A127" s="426">
        <v>94870</v>
      </c>
      <c r="B127" s="427" t="s">
        <v>370</v>
      </c>
      <c r="C127" s="427" t="s">
        <v>249</v>
      </c>
      <c r="D127" s="428">
        <v>0.79</v>
      </c>
    </row>
    <row r="128" spans="1:4" ht="13.5" x14ac:dyDescent="0.25">
      <c r="A128" s="426">
        <v>94871</v>
      </c>
      <c r="B128" s="427" t="s">
        <v>371</v>
      </c>
      <c r="C128" s="427" t="s">
        <v>249</v>
      </c>
      <c r="D128" s="428">
        <v>151.08000000000001</v>
      </c>
    </row>
    <row r="129" spans="1:4" ht="13.5" x14ac:dyDescent="0.25">
      <c r="A129" s="426">
        <v>94872</v>
      </c>
      <c r="B129" s="427" t="s">
        <v>372</v>
      </c>
      <c r="C129" s="427" t="s">
        <v>249</v>
      </c>
      <c r="D129" s="428">
        <v>1.39</v>
      </c>
    </row>
    <row r="130" spans="1:4" ht="13.5" x14ac:dyDescent="0.25">
      <c r="A130" s="426">
        <v>94875</v>
      </c>
      <c r="B130" s="427" t="s">
        <v>373</v>
      </c>
      <c r="C130" s="427" t="s">
        <v>249</v>
      </c>
      <c r="D130" s="428">
        <v>887.5</v>
      </c>
    </row>
    <row r="131" spans="1:4" ht="13.5" x14ac:dyDescent="0.25">
      <c r="A131" s="426">
        <v>94876</v>
      </c>
      <c r="B131" s="427" t="s">
        <v>374</v>
      </c>
      <c r="C131" s="427" t="s">
        <v>249</v>
      </c>
      <c r="D131" s="428">
        <v>19.350000000000001</v>
      </c>
    </row>
    <row r="132" spans="1:4" ht="13.5" x14ac:dyDescent="0.25">
      <c r="A132" s="426">
        <v>94878</v>
      </c>
      <c r="B132" s="427" t="s">
        <v>375</v>
      </c>
      <c r="C132" s="427" t="s">
        <v>249</v>
      </c>
      <c r="D132" s="428">
        <v>22.71</v>
      </c>
    </row>
    <row r="133" spans="1:4" ht="13.5" x14ac:dyDescent="0.25">
      <c r="A133" s="426">
        <v>94879</v>
      </c>
      <c r="B133" s="427" t="s">
        <v>376</v>
      </c>
      <c r="C133" s="427" t="s">
        <v>249</v>
      </c>
      <c r="D133" s="429">
        <v>1183.0899999999999</v>
      </c>
    </row>
    <row r="134" spans="1:4" ht="13.5" x14ac:dyDescent="0.25">
      <c r="A134" s="426">
        <v>94880</v>
      </c>
      <c r="B134" s="427" t="s">
        <v>377</v>
      </c>
      <c r="C134" s="427" t="s">
        <v>249</v>
      </c>
      <c r="D134" s="428">
        <v>27.8</v>
      </c>
    </row>
    <row r="135" spans="1:4" ht="13.5" x14ac:dyDescent="0.25">
      <c r="A135" s="426">
        <v>94881</v>
      </c>
      <c r="B135" s="427" t="s">
        <v>378</v>
      </c>
      <c r="C135" s="427" t="s">
        <v>249</v>
      </c>
      <c r="D135" s="429">
        <v>1843.86</v>
      </c>
    </row>
    <row r="136" spans="1:4" ht="13.5" x14ac:dyDescent="0.25">
      <c r="A136" s="426">
        <v>94882</v>
      </c>
      <c r="B136" s="427" t="s">
        <v>379</v>
      </c>
      <c r="C136" s="427" t="s">
        <v>249</v>
      </c>
      <c r="D136" s="428">
        <v>32.979999999999997</v>
      </c>
    </row>
    <row r="137" spans="1:4" ht="13.5" x14ac:dyDescent="0.25">
      <c r="A137" s="426">
        <v>94884</v>
      </c>
      <c r="B137" s="427" t="s">
        <v>380</v>
      </c>
      <c r="C137" s="427" t="s">
        <v>249</v>
      </c>
      <c r="D137" s="428">
        <v>43.48</v>
      </c>
    </row>
    <row r="138" spans="1:4" ht="13.5" x14ac:dyDescent="0.25">
      <c r="A138" s="426">
        <v>94885</v>
      </c>
      <c r="B138" s="427" t="s">
        <v>381</v>
      </c>
      <c r="C138" s="427" t="s">
        <v>249</v>
      </c>
      <c r="D138" s="428">
        <v>127.63</v>
      </c>
    </row>
    <row r="139" spans="1:4" ht="13.5" x14ac:dyDescent="0.25">
      <c r="A139" s="426">
        <v>94886</v>
      </c>
      <c r="B139" s="427" t="s">
        <v>382</v>
      </c>
      <c r="C139" s="427" t="s">
        <v>249</v>
      </c>
      <c r="D139" s="428">
        <v>1.02</v>
      </c>
    </row>
    <row r="140" spans="1:4" ht="13.5" x14ac:dyDescent="0.25">
      <c r="A140" s="426">
        <v>94887</v>
      </c>
      <c r="B140" s="427" t="s">
        <v>383</v>
      </c>
      <c r="C140" s="427" t="s">
        <v>249</v>
      </c>
      <c r="D140" s="428">
        <v>151.44999999999999</v>
      </c>
    </row>
    <row r="141" spans="1:4" ht="13.5" x14ac:dyDescent="0.25">
      <c r="A141" s="426">
        <v>94888</v>
      </c>
      <c r="B141" s="427" t="s">
        <v>384</v>
      </c>
      <c r="C141" s="427" t="s">
        <v>249</v>
      </c>
      <c r="D141" s="428">
        <v>1.76</v>
      </c>
    </row>
    <row r="142" spans="1:4" ht="13.5" x14ac:dyDescent="0.25">
      <c r="A142" s="426">
        <v>94891</v>
      </c>
      <c r="B142" s="427" t="s">
        <v>385</v>
      </c>
      <c r="C142" s="427" t="s">
        <v>249</v>
      </c>
      <c r="D142" s="428">
        <v>890.62</v>
      </c>
    </row>
    <row r="143" spans="1:4" ht="13.5" x14ac:dyDescent="0.25">
      <c r="A143" s="426">
        <v>94892</v>
      </c>
      <c r="B143" s="427" t="s">
        <v>386</v>
      </c>
      <c r="C143" s="427" t="s">
        <v>249</v>
      </c>
      <c r="D143" s="428">
        <v>22.47</v>
      </c>
    </row>
    <row r="144" spans="1:4" ht="13.5" x14ac:dyDescent="0.25">
      <c r="A144" s="426">
        <v>94894</v>
      </c>
      <c r="B144" s="427" t="s">
        <v>387</v>
      </c>
      <c r="C144" s="427" t="s">
        <v>249</v>
      </c>
      <c r="D144" s="428">
        <v>26.1</v>
      </c>
    </row>
    <row r="145" spans="1:4" ht="13.5" x14ac:dyDescent="0.25">
      <c r="A145" s="426">
        <v>94895</v>
      </c>
      <c r="B145" s="427" t="s">
        <v>388</v>
      </c>
      <c r="C145" s="427" t="s">
        <v>249</v>
      </c>
      <c r="D145" s="429">
        <v>1186.82</v>
      </c>
    </row>
    <row r="146" spans="1:4" ht="13.5" x14ac:dyDescent="0.25">
      <c r="A146" s="426">
        <v>94896</v>
      </c>
      <c r="B146" s="427" t="s">
        <v>389</v>
      </c>
      <c r="C146" s="427" t="s">
        <v>249</v>
      </c>
      <c r="D146" s="428">
        <v>31.53</v>
      </c>
    </row>
    <row r="147" spans="1:4" ht="13.5" x14ac:dyDescent="0.25">
      <c r="A147" s="426">
        <v>94897</v>
      </c>
      <c r="B147" s="427" t="s">
        <v>390</v>
      </c>
      <c r="C147" s="427" t="s">
        <v>249</v>
      </c>
      <c r="D147" s="429">
        <v>1847.84</v>
      </c>
    </row>
    <row r="148" spans="1:4" ht="13.5" x14ac:dyDescent="0.25">
      <c r="A148" s="426">
        <v>94898</v>
      </c>
      <c r="B148" s="427" t="s">
        <v>391</v>
      </c>
      <c r="C148" s="427" t="s">
        <v>249</v>
      </c>
      <c r="D148" s="428">
        <v>36.96</v>
      </c>
    </row>
    <row r="149" spans="1:4" ht="13.5" x14ac:dyDescent="0.25">
      <c r="A149" s="426">
        <v>94900</v>
      </c>
      <c r="B149" s="427" t="s">
        <v>392</v>
      </c>
      <c r="C149" s="427" t="s">
        <v>249</v>
      </c>
      <c r="D149" s="428">
        <v>47.84</v>
      </c>
    </row>
    <row r="150" spans="1:4" ht="13.5" x14ac:dyDescent="0.25">
      <c r="A150" s="426">
        <v>97121</v>
      </c>
      <c r="B150" s="427" t="s">
        <v>393</v>
      </c>
      <c r="C150" s="427" t="s">
        <v>249</v>
      </c>
      <c r="D150" s="428">
        <v>1.77</v>
      </c>
    </row>
    <row r="151" spans="1:4" ht="13.5" x14ac:dyDescent="0.25">
      <c r="A151" s="426">
        <v>97122</v>
      </c>
      <c r="B151" s="427" t="s">
        <v>394</v>
      </c>
      <c r="C151" s="427" t="s">
        <v>249</v>
      </c>
      <c r="D151" s="428">
        <v>2.46</v>
      </c>
    </row>
    <row r="152" spans="1:4" ht="13.5" x14ac:dyDescent="0.25">
      <c r="A152" s="426">
        <v>97123</v>
      </c>
      <c r="B152" s="427" t="s">
        <v>395</v>
      </c>
      <c r="C152" s="427" t="s">
        <v>249</v>
      </c>
      <c r="D152" s="428">
        <v>3.11</v>
      </c>
    </row>
    <row r="153" spans="1:4" ht="13.5" x14ac:dyDescent="0.25">
      <c r="A153" s="426">
        <v>97124</v>
      </c>
      <c r="B153" s="427" t="s">
        <v>396</v>
      </c>
      <c r="C153" s="427" t="s">
        <v>249</v>
      </c>
      <c r="D153" s="428">
        <v>0.77</v>
      </c>
    </row>
    <row r="154" spans="1:4" ht="13.5" x14ac:dyDescent="0.25">
      <c r="A154" s="426">
        <v>97125</v>
      </c>
      <c r="B154" s="427" t="s">
        <v>397</v>
      </c>
      <c r="C154" s="427" t="s">
        <v>249</v>
      </c>
      <c r="D154" s="428">
        <v>1.1000000000000001</v>
      </c>
    </row>
    <row r="155" spans="1:4" ht="13.5" x14ac:dyDescent="0.25">
      <c r="A155" s="426">
        <v>97126</v>
      </c>
      <c r="B155" s="427" t="s">
        <v>398</v>
      </c>
      <c r="C155" s="427" t="s">
        <v>249</v>
      </c>
      <c r="D155" s="428">
        <v>1.39</v>
      </c>
    </row>
    <row r="156" spans="1:4" ht="13.5" x14ac:dyDescent="0.25">
      <c r="A156" s="426">
        <v>92833</v>
      </c>
      <c r="B156" s="427" t="s">
        <v>399</v>
      </c>
      <c r="C156" s="427" t="s">
        <v>249</v>
      </c>
      <c r="D156" s="428">
        <v>145.33000000000001</v>
      </c>
    </row>
    <row r="157" spans="1:4" ht="13.5" x14ac:dyDescent="0.25">
      <c r="A157" s="426">
        <v>92834</v>
      </c>
      <c r="B157" s="427" t="s">
        <v>400</v>
      </c>
      <c r="C157" s="427" t="s">
        <v>249</v>
      </c>
      <c r="D157" s="428">
        <v>6.85</v>
      </c>
    </row>
    <row r="158" spans="1:4" ht="13.5" x14ac:dyDescent="0.25">
      <c r="A158" s="426">
        <v>92835</v>
      </c>
      <c r="B158" s="427" t="s">
        <v>401</v>
      </c>
      <c r="C158" s="427" t="s">
        <v>249</v>
      </c>
      <c r="D158" s="428">
        <v>191.92</v>
      </c>
    </row>
    <row r="159" spans="1:4" ht="13.5" x14ac:dyDescent="0.25">
      <c r="A159" s="426">
        <v>92836</v>
      </c>
      <c r="B159" s="427" t="s">
        <v>402</v>
      </c>
      <c r="C159" s="427" t="s">
        <v>249</v>
      </c>
      <c r="D159" s="428">
        <v>8.77</v>
      </c>
    </row>
    <row r="160" spans="1:4" ht="13.5" x14ac:dyDescent="0.25">
      <c r="A160" s="426">
        <v>92837</v>
      </c>
      <c r="B160" s="427" t="s">
        <v>403</v>
      </c>
      <c r="C160" s="427" t="s">
        <v>249</v>
      </c>
      <c r="D160" s="428">
        <v>241.8</v>
      </c>
    </row>
    <row r="161" spans="1:4" ht="13.5" x14ac:dyDescent="0.25">
      <c r="A161" s="426">
        <v>92838</v>
      </c>
      <c r="B161" s="427" t="s">
        <v>404</v>
      </c>
      <c r="C161" s="427" t="s">
        <v>249</v>
      </c>
      <c r="D161" s="428">
        <v>10.52</v>
      </c>
    </row>
    <row r="162" spans="1:4" ht="13.5" x14ac:dyDescent="0.25">
      <c r="A162" s="426">
        <v>92839</v>
      </c>
      <c r="B162" s="427" t="s">
        <v>405</v>
      </c>
      <c r="C162" s="427" t="s">
        <v>249</v>
      </c>
      <c r="D162" s="428">
        <v>317.81</v>
      </c>
    </row>
    <row r="163" spans="1:4" ht="13.5" x14ac:dyDescent="0.25">
      <c r="A163" s="426">
        <v>92840</v>
      </c>
      <c r="B163" s="427" t="s">
        <v>406</v>
      </c>
      <c r="C163" s="427" t="s">
        <v>249</v>
      </c>
      <c r="D163" s="428">
        <v>12.45</v>
      </c>
    </row>
    <row r="164" spans="1:4" ht="13.5" x14ac:dyDescent="0.25">
      <c r="A164" s="426">
        <v>92841</v>
      </c>
      <c r="B164" s="427" t="s">
        <v>407</v>
      </c>
      <c r="C164" s="427" t="s">
        <v>249</v>
      </c>
      <c r="D164" s="428">
        <v>360.71</v>
      </c>
    </row>
    <row r="165" spans="1:4" ht="13.5" x14ac:dyDescent="0.25">
      <c r="A165" s="426">
        <v>92842</v>
      </c>
      <c r="B165" s="427" t="s">
        <v>408</v>
      </c>
      <c r="C165" s="427" t="s">
        <v>249</v>
      </c>
      <c r="D165" s="428">
        <v>14.23</v>
      </c>
    </row>
    <row r="166" spans="1:4" ht="13.5" x14ac:dyDescent="0.25">
      <c r="A166" s="426">
        <v>92844</v>
      </c>
      <c r="B166" s="427" t="s">
        <v>409</v>
      </c>
      <c r="C166" s="427" t="s">
        <v>249</v>
      </c>
      <c r="D166" s="428">
        <v>16.170000000000002</v>
      </c>
    </row>
    <row r="167" spans="1:4" ht="13.5" x14ac:dyDescent="0.25">
      <c r="A167" s="426">
        <v>92846</v>
      </c>
      <c r="B167" s="427" t="s">
        <v>410</v>
      </c>
      <c r="C167" s="427" t="s">
        <v>249</v>
      </c>
      <c r="D167" s="428">
        <v>17.940000000000001</v>
      </c>
    </row>
    <row r="168" spans="1:4" ht="13.5" x14ac:dyDescent="0.25">
      <c r="A168" s="426">
        <v>92847</v>
      </c>
      <c r="B168" s="427" t="s">
        <v>411</v>
      </c>
      <c r="C168" s="427" t="s">
        <v>249</v>
      </c>
      <c r="D168" s="428">
        <v>631.77</v>
      </c>
    </row>
    <row r="169" spans="1:4" ht="13.5" x14ac:dyDescent="0.25">
      <c r="A169" s="426">
        <v>92848</v>
      </c>
      <c r="B169" s="427" t="s">
        <v>412</v>
      </c>
      <c r="C169" s="427" t="s">
        <v>249</v>
      </c>
      <c r="D169" s="428">
        <v>19.899999999999999</v>
      </c>
    </row>
    <row r="170" spans="1:4" ht="13.5" x14ac:dyDescent="0.25">
      <c r="A170" s="426">
        <v>92849</v>
      </c>
      <c r="B170" s="427" t="s">
        <v>413</v>
      </c>
      <c r="C170" s="427" t="s">
        <v>249</v>
      </c>
      <c r="D170" s="428">
        <v>152.66999999999999</v>
      </c>
    </row>
    <row r="171" spans="1:4" ht="13.5" x14ac:dyDescent="0.25">
      <c r="A171" s="426">
        <v>92850</v>
      </c>
      <c r="B171" s="427" t="s">
        <v>414</v>
      </c>
      <c r="C171" s="427" t="s">
        <v>249</v>
      </c>
      <c r="D171" s="428">
        <v>12.97</v>
      </c>
    </row>
    <row r="172" spans="1:4" ht="13.5" x14ac:dyDescent="0.25">
      <c r="A172" s="426">
        <v>92851</v>
      </c>
      <c r="B172" s="427" t="s">
        <v>415</v>
      </c>
      <c r="C172" s="427" t="s">
        <v>249</v>
      </c>
      <c r="D172" s="428">
        <v>201.08</v>
      </c>
    </row>
    <row r="173" spans="1:4" ht="13.5" x14ac:dyDescent="0.25">
      <c r="A173" s="426">
        <v>92852</v>
      </c>
      <c r="B173" s="427" t="s">
        <v>416</v>
      </c>
      <c r="C173" s="427" t="s">
        <v>249</v>
      </c>
      <c r="D173" s="428">
        <v>16.399999999999999</v>
      </c>
    </row>
    <row r="174" spans="1:4" ht="13.5" x14ac:dyDescent="0.25">
      <c r="A174" s="426">
        <v>92853</v>
      </c>
      <c r="B174" s="427" t="s">
        <v>417</v>
      </c>
      <c r="C174" s="427" t="s">
        <v>249</v>
      </c>
      <c r="D174" s="428">
        <v>253.11</v>
      </c>
    </row>
    <row r="175" spans="1:4" ht="13.5" x14ac:dyDescent="0.25">
      <c r="A175" s="426">
        <v>92854</v>
      </c>
      <c r="B175" s="427" t="s">
        <v>418</v>
      </c>
      <c r="C175" s="427" t="s">
        <v>249</v>
      </c>
      <c r="D175" s="428">
        <v>19.97</v>
      </c>
    </row>
    <row r="176" spans="1:4" ht="13.5" x14ac:dyDescent="0.25">
      <c r="A176" s="426">
        <v>92855</v>
      </c>
      <c r="B176" s="427" t="s">
        <v>419</v>
      </c>
      <c r="C176" s="427" t="s">
        <v>249</v>
      </c>
      <c r="D176" s="428">
        <v>331.1</v>
      </c>
    </row>
    <row r="177" spans="1:4" ht="13.5" x14ac:dyDescent="0.25">
      <c r="A177" s="426">
        <v>92856</v>
      </c>
      <c r="B177" s="427" t="s">
        <v>420</v>
      </c>
      <c r="C177" s="427" t="s">
        <v>249</v>
      </c>
      <c r="D177" s="428">
        <v>23.53</v>
      </c>
    </row>
    <row r="178" spans="1:4" ht="13.5" x14ac:dyDescent="0.25">
      <c r="A178" s="426">
        <v>92857</v>
      </c>
      <c r="B178" s="427" t="s">
        <v>421</v>
      </c>
      <c r="C178" s="427" t="s">
        <v>249</v>
      </c>
      <c r="D178" s="428">
        <v>375.94</v>
      </c>
    </row>
    <row r="179" spans="1:4" ht="13.5" x14ac:dyDescent="0.25">
      <c r="A179" s="426">
        <v>92858</v>
      </c>
      <c r="B179" s="427" t="s">
        <v>422</v>
      </c>
      <c r="C179" s="427" t="s">
        <v>249</v>
      </c>
      <c r="D179" s="428">
        <v>26.94</v>
      </c>
    </row>
    <row r="180" spans="1:4" ht="13.5" x14ac:dyDescent="0.25">
      <c r="A180" s="426">
        <v>92860</v>
      </c>
      <c r="B180" s="427" t="s">
        <v>423</v>
      </c>
      <c r="C180" s="427" t="s">
        <v>249</v>
      </c>
      <c r="D180" s="428">
        <v>30.59</v>
      </c>
    </row>
    <row r="181" spans="1:4" ht="13.5" x14ac:dyDescent="0.25">
      <c r="A181" s="426">
        <v>92862</v>
      </c>
      <c r="B181" s="427" t="s">
        <v>424</v>
      </c>
      <c r="C181" s="427" t="s">
        <v>249</v>
      </c>
      <c r="D181" s="428">
        <v>34.119999999999997</v>
      </c>
    </row>
    <row r="182" spans="1:4" ht="13.5" x14ac:dyDescent="0.25">
      <c r="A182" s="426">
        <v>92863</v>
      </c>
      <c r="B182" s="427" t="s">
        <v>425</v>
      </c>
      <c r="C182" s="427" t="s">
        <v>249</v>
      </c>
      <c r="D182" s="428">
        <v>653.08000000000004</v>
      </c>
    </row>
    <row r="183" spans="1:4" ht="13.5" x14ac:dyDescent="0.25">
      <c r="A183" s="426">
        <v>92864</v>
      </c>
      <c r="B183" s="427" t="s">
        <v>426</v>
      </c>
      <c r="C183" s="427" t="s">
        <v>249</v>
      </c>
      <c r="D183" s="428">
        <v>37.69</v>
      </c>
    </row>
    <row r="184" spans="1:4" ht="13.5" x14ac:dyDescent="0.25">
      <c r="A184" s="426">
        <v>92210</v>
      </c>
      <c r="B184" s="427" t="s">
        <v>427</v>
      </c>
      <c r="C184" s="427" t="s">
        <v>249</v>
      </c>
      <c r="D184" s="428">
        <v>119.38</v>
      </c>
    </row>
    <row r="185" spans="1:4" ht="13.5" x14ac:dyDescent="0.25">
      <c r="A185" s="426">
        <v>92211</v>
      </c>
      <c r="B185" s="427" t="s">
        <v>428</v>
      </c>
      <c r="C185" s="427" t="s">
        <v>249</v>
      </c>
      <c r="D185" s="428">
        <v>153.56</v>
      </c>
    </row>
    <row r="186" spans="1:4" ht="13.5" x14ac:dyDescent="0.25">
      <c r="A186" s="426">
        <v>92212</v>
      </c>
      <c r="B186" s="427" t="s">
        <v>429</v>
      </c>
      <c r="C186" s="427" t="s">
        <v>249</v>
      </c>
      <c r="D186" s="428">
        <v>196.85</v>
      </c>
    </row>
    <row r="187" spans="1:4" ht="13.5" x14ac:dyDescent="0.25">
      <c r="A187" s="426">
        <v>92213</v>
      </c>
      <c r="B187" s="427" t="s">
        <v>430</v>
      </c>
      <c r="C187" s="427" t="s">
        <v>249</v>
      </c>
      <c r="D187" s="428">
        <v>262.19</v>
      </c>
    </row>
    <row r="188" spans="1:4" ht="13.5" x14ac:dyDescent="0.25">
      <c r="A188" s="426">
        <v>92214</v>
      </c>
      <c r="B188" s="427" t="s">
        <v>431</v>
      </c>
      <c r="C188" s="427" t="s">
        <v>249</v>
      </c>
      <c r="D188" s="428">
        <v>299.27999999999997</v>
      </c>
    </row>
    <row r="189" spans="1:4" ht="13.5" x14ac:dyDescent="0.25">
      <c r="A189" s="426">
        <v>92215</v>
      </c>
      <c r="B189" s="427" t="s">
        <v>432</v>
      </c>
      <c r="C189" s="427" t="s">
        <v>249</v>
      </c>
      <c r="D189" s="428">
        <v>362.72</v>
      </c>
    </row>
    <row r="190" spans="1:4" ht="13.5" x14ac:dyDescent="0.25">
      <c r="A190" s="426">
        <v>92216</v>
      </c>
      <c r="B190" s="427" t="s">
        <v>433</v>
      </c>
      <c r="C190" s="427" t="s">
        <v>249</v>
      </c>
      <c r="D190" s="428">
        <v>406.71</v>
      </c>
    </row>
    <row r="191" spans="1:4" ht="13.5" x14ac:dyDescent="0.25">
      <c r="A191" s="426">
        <v>92219</v>
      </c>
      <c r="B191" s="427" t="s">
        <v>434</v>
      </c>
      <c r="C191" s="427" t="s">
        <v>249</v>
      </c>
      <c r="D191" s="428">
        <v>127.01</v>
      </c>
    </row>
    <row r="192" spans="1:4" ht="13.5" x14ac:dyDescent="0.25">
      <c r="A192" s="426">
        <v>92220</v>
      </c>
      <c r="B192" s="427" t="s">
        <v>435</v>
      </c>
      <c r="C192" s="427" t="s">
        <v>249</v>
      </c>
      <c r="D192" s="428">
        <v>163.02000000000001</v>
      </c>
    </row>
    <row r="193" spans="1:4" ht="13.5" x14ac:dyDescent="0.25">
      <c r="A193" s="426">
        <v>92221</v>
      </c>
      <c r="B193" s="427" t="s">
        <v>436</v>
      </c>
      <c r="C193" s="427" t="s">
        <v>249</v>
      </c>
      <c r="D193" s="428">
        <v>207.93</v>
      </c>
    </row>
    <row r="194" spans="1:4" ht="13.5" x14ac:dyDescent="0.25">
      <c r="A194" s="426">
        <v>92222</v>
      </c>
      <c r="B194" s="427" t="s">
        <v>437</v>
      </c>
      <c r="C194" s="427" t="s">
        <v>249</v>
      </c>
      <c r="D194" s="428">
        <v>275.04000000000002</v>
      </c>
    </row>
    <row r="195" spans="1:4" ht="13.5" x14ac:dyDescent="0.25">
      <c r="A195" s="426">
        <v>92223</v>
      </c>
      <c r="B195" s="427" t="s">
        <v>438</v>
      </c>
      <c r="C195" s="427" t="s">
        <v>249</v>
      </c>
      <c r="D195" s="428">
        <v>313.69</v>
      </c>
    </row>
    <row r="196" spans="1:4" ht="13.5" x14ac:dyDescent="0.25">
      <c r="A196" s="426">
        <v>92224</v>
      </c>
      <c r="B196" s="427" t="s">
        <v>439</v>
      </c>
      <c r="C196" s="427" t="s">
        <v>249</v>
      </c>
      <c r="D196" s="428">
        <v>378.71</v>
      </c>
    </row>
    <row r="197" spans="1:4" ht="13.5" x14ac:dyDescent="0.25">
      <c r="A197" s="426">
        <v>92226</v>
      </c>
      <c r="B197" s="427" t="s">
        <v>440</v>
      </c>
      <c r="C197" s="427" t="s">
        <v>249</v>
      </c>
      <c r="D197" s="428">
        <v>424.59</v>
      </c>
    </row>
    <row r="198" spans="1:4" ht="13.5" x14ac:dyDescent="0.25">
      <c r="A198" s="426">
        <v>92808</v>
      </c>
      <c r="B198" s="427" t="s">
        <v>441</v>
      </c>
      <c r="C198" s="427" t="s">
        <v>249</v>
      </c>
      <c r="D198" s="428">
        <v>30.99</v>
      </c>
    </row>
    <row r="199" spans="1:4" ht="13.5" x14ac:dyDescent="0.25">
      <c r="A199" s="426">
        <v>92809</v>
      </c>
      <c r="B199" s="427" t="s">
        <v>442</v>
      </c>
      <c r="C199" s="427" t="s">
        <v>249</v>
      </c>
      <c r="D199" s="428">
        <v>39.79</v>
      </c>
    </row>
    <row r="200" spans="1:4" ht="13.5" x14ac:dyDescent="0.25">
      <c r="A200" s="426">
        <v>92810</v>
      </c>
      <c r="B200" s="427" t="s">
        <v>443</v>
      </c>
      <c r="C200" s="427" t="s">
        <v>249</v>
      </c>
      <c r="D200" s="428">
        <v>48.45</v>
      </c>
    </row>
    <row r="201" spans="1:4" ht="13.5" x14ac:dyDescent="0.25">
      <c r="A201" s="426">
        <v>92811</v>
      </c>
      <c r="B201" s="427" t="s">
        <v>444</v>
      </c>
      <c r="C201" s="427" t="s">
        <v>249</v>
      </c>
      <c r="D201" s="428">
        <v>57.8</v>
      </c>
    </row>
    <row r="202" spans="1:4" ht="13.5" x14ac:dyDescent="0.25">
      <c r="A202" s="426">
        <v>92812</v>
      </c>
      <c r="B202" s="427" t="s">
        <v>445</v>
      </c>
      <c r="C202" s="427" t="s">
        <v>249</v>
      </c>
      <c r="D202" s="428">
        <v>67.02</v>
      </c>
    </row>
    <row r="203" spans="1:4" ht="13.5" x14ac:dyDescent="0.25">
      <c r="A203" s="426">
        <v>92813</v>
      </c>
      <c r="B203" s="427" t="s">
        <v>446</v>
      </c>
      <c r="C203" s="427" t="s">
        <v>249</v>
      </c>
      <c r="D203" s="428">
        <v>77.959999999999994</v>
      </c>
    </row>
    <row r="204" spans="1:4" ht="13.5" x14ac:dyDescent="0.25">
      <c r="A204" s="426">
        <v>92814</v>
      </c>
      <c r="B204" s="427" t="s">
        <v>447</v>
      </c>
      <c r="C204" s="427" t="s">
        <v>249</v>
      </c>
      <c r="D204" s="428">
        <v>89.48</v>
      </c>
    </row>
    <row r="205" spans="1:4" ht="13.5" x14ac:dyDescent="0.25">
      <c r="A205" s="426">
        <v>92815</v>
      </c>
      <c r="B205" s="427" t="s">
        <v>448</v>
      </c>
      <c r="C205" s="427" t="s">
        <v>249</v>
      </c>
      <c r="D205" s="428">
        <v>102.92</v>
      </c>
    </row>
    <row r="206" spans="1:4" ht="13.5" x14ac:dyDescent="0.25">
      <c r="A206" s="426">
        <v>92816</v>
      </c>
      <c r="B206" s="427" t="s">
        <v>449</v>
      </c>
      <c r="C206" s="427" t="s">
        <v>249</v>
      </c>
      <c r="D206" s="428">
        <v>559.32000000000005</v>
      </c>
    </row>
    <row r="207" spans="1:4" ht="13.5" x14ac:dyDescent="0.25">
      <c r="A207" s="426">
        <v>92817</v>
      </c>
      <c r="B207" s="427" t="s">
        <v>450</v>
      </c>
      <c r="C207" s="427" t="s">
        <v>249</v>
      </c>
      <c r="D207" s="428">
        <v>128.78</v>
      </c>
    </row>
    <row r="208" spans="1:4" ht="13.5" x14ac:dyDescent="0.25">
      <c r="A208" s="426">
        <v>92818</v>
      </c>
      <c r="B208" s="427" t="s">
        <v>451</v>
      </c>
      <c r="C208" s="427" t="s">
        <v>249</v>
      </c>
      <c r="D208" s="428">
        <v>813.74</v>
      </c>
    </row>
    <row r="209" spans="1:4" ht="13.5" x14ac:dyDescent="0.25">
      <c r="A209" s="426">
        <v>92819</v>
      </c>
      <c r="B209" s="427" t="s">
        <v>452</v>
      </c>
      <c r="C209" s="427" t="s">
        <v>249</v>
      </c>
      <c r="D209" s="428">
        <v>173.35</v>
      </c>
    </row>
    <row r="210" spans="1:4" ht="13.5" x14ac:dyDescent="0.25">
      <c r="A210" s="426">
        <v>92820</v>
      </c>
      <c r="B210" s="427" t="s">
        <v>453</v>
      </c>
      <c r="C210" s="427" t="s">
        <v>249</v>
      </c>
      <c r="D210" s="428">
        <v>36.94</v>
      </c>
    </row>
    <row r="211" spans="1:4" ht="13.5" x14ac:dyDescent="0.25">
      <c r="A211" s="426">
        <v>92821</v>
      </c>
      <c r="B211" s="427" t="s">
        <v>454</v>
      </c>
      <c r="C211" s="427" t="s">
        <v>249</v>
      </c>
      <c r="D211" s="428">
        <v>47.42</v>
      </c>
    </row>
    <row r="212" spans="1:4" ht="13.5" x14ac:dyDescent="0.25">
      <c r="A212" s="426">
        <v>92822</v>
      </c>
      <c r="B212" s="427" t="s">
        <v>455</v>
      </c>
      <c r="C212" s="427" t="s">
        <v>249</v>
      </c>
      <c r="D212" s="428">
        <v>57.91</v>
      </c>
    </row>
    <row r="213" spans="1:4" ht="13.5" x14ac:dyDescent="0.25">
      <c r="A213" s="426">
        <v>92824</v>
      </c>
      <c r="B213" s="427" t="s">
        <v>456</v>
      </c>
      <c r="C213" s="427" t="s">
        <v>249</v>
      </c>
      <c r="D213" s="428">
        <v>68.88</v>
      </c>
    </row>
    <row r="214" spans="1:4" ht="13.5" x14ac:dyDescent="0.25">
      <c r="A214" s="426">
        <v>92825</v>
      </c>
      <c r="B214" s="427" t="s">
        <v>457</v>
      </c>
      <c r="C214" s="427" t="s">
        <v>249</v>
      </c>
      <c r="D214" s="428">
        <v>79.87</v>
      </c>
    </row>
    <row r="215" spans="1:4" ht="13.5" x14ac:dyDescent="0.25">
      <c r="A215" s="426">
        <v>92826</v>
      </c>
      <c r="B215" s="427" t="s">
        <v>458</v>
      </c>
      <c r="C215" s="427" t="s">
        <v>249</v>
      </c>
      <c r="D215" s="428">
        <v>92.37</v>
      </c>
    </row>
    <row r="216" spans="1:4" ht="13.5" x14ac:dyDescent="0.25">
      <c r="A216" s="426">
        <v>92827</v>
      </c>
      <c r="B216" s="427" t="s">
        <v>459</v>
      </c>
      <c r="C216" s="427" t="s">
        <v>249</v>
      </c>
      <c r="D216" s="428">
        <v>105.47</v>
      </c>
    </row>
    <row r="217" spans="1:4" ht="13.5" x14ac:dyDescent="0.25">
      <c r="A217" s="426">
        <v>92828</v>
      </c>
      <c r="B217" s="427" t="s">
        <v>460</v>
      </c>
      <c r="C217" s="427" t="s">
        <v>249</v>
      </c>
      <c r="D217" s="428">
        <v>120.8</v>
      </c>
    </row>
    <row r="218" spans="1:4" ht="13.5" x14ac:dyDescent="0.25">
      <c r="A218" s="426">
        <v>92829</v>
      </c>
      <c r="B218" s="427" t="s">
        <v>461</v>
      </c>
      <c r="C218" s="427" t="s">
        <v>249</v>
      </c>
      <c r="D218" s="428">
        <v>580.38</v>
      </c>
    </row>
    <row r="219" spans="1:4" ht="13.5" x14ac:dyDescent="0.25">
      <c r="A219" s="426">
        <v>92830</v>
      </c>
      <c r="B219" s="427" t="s">
        <v>462</v>
      </c>
      <c r="C219" s="427" t="s">
        <v>249</v>
      </c>
      <c r="D219" s="428">
        <v>149.84</v>
      </c>
    </row>
    <row r="220" spans="1:4" ht="13.5" x14ac:dyDescent="0.25">
      <c r="A220" s="426">
        <v>92831</v>
      </c>
      <c r="B220" s="427" t="s">
        <v>463</v>
      </c>
      <c r="C220" s="427" t="s">
        <v>249</v>
      </c>
      <c r="D220" s="428">
        <v>839.59</v>
      </c>
    </row>
    <row r="221" spans="1:4" ht="13.5" x14ac:dyDescent="0.25">
      <c r="A221" s="426">
        <v>92832</v>
      </c>
      <c r="B221" s="427" t="s">
        <v>464</v>
      </c>
      <c r="C221" s="427" t="s">
        <v>249</v>
      </c>
      <c r="D221" s="428">
        <v>199.2</v>
      </c>
    </row>
    <row r="222" spans="1:4" ht="13.5" x14ac:dyDescent="0.25">
      <c r="A222" s="426">
        <v>95565</v>
      </c>
      <c r="B222" s="427" t="s">
        <v>465</v>
      </c>
      <c r="C222" s="427" t="s">
        <v>249</v>
      </c>
      <c r="D222" s="428">
        <v>112.35</v>
      </c>
    </row>
    <row r="223" spans="1:4" ht="13.5" x14ac:dyDescent="0.25">
      <c r="A223" s="426">
        <v>95566</v>
      </c>
      <c r="B223" s="427" t="s">
        <v>466</v>
      </c>
      <c r="C223" s="427" t="s">
        <v>249</v>
      </c>
      <c r="D223" s="428">
        <v>119.49</v>
      </c>
    </row>
    <row r="224" spans="1:4" ht="13.5" x14ac:dyDescent="0.25">
      <c r="A224" s="426">
        <v>95567</v>
      </c>
      <c r="B224" s="427" t="s">
        <v>467</v>
      </c>
      <c r="C224" s="427" t="s">
        <v>249</v>
      </c>
      <c r="D224" s="428">
        <v>68.8</v>
      </c>
    </row>
    <row r="225" spans="1:4" ht="13.5" x14ac:dyDescent="0.25">
      <c r="A225" s="426">
        <v>95568</v>
      </c>
      <c r="B225" s="427" t="s">
        <v>468</v>
      </c>
      <c r="C225" s="427" t="s">
        <v>249</v>
      </c>
      <c r="D225" s="428">
        <v>89.44</v>
      </c>
    </row>
    <row r="226" spans="1:4" ht="13.5" x14ac:dyDescent="0.25">
      <c r="A226" s="426">
        <v>95569</v>
      </c>
      <c r="B226" s="427" t="s">
        <v>469</v>
      </c>
      <c r="C226" s="427" t="s">
        <v>249</v>
      </c>
      <c r="D226" s="428">
        <v>118.59</v>
      </c>
    </row>
    <row r="227" spans="1:4" ht="13.5" x14ac:dyDescent="0.25">
      <c r="A227" s="426">
        <v>95570</v>
      </c>
      <c r="B227" s="427" t="s">
        <v>470</v>
      </c>
      <c r="C227" s="427" t="s">
        <v>249</v>
      </c>
      <c r="D227" s="428">
        <v>75.94</v>
      </c>
    </row>
    <row r="228" spans="1:4" ht="13.5" x14ac:dyDescent="0.25">
      <c r="A228" s="426">
        <v>95571</v>
      </c>
      <c r="B228" s="427" t="s">
        <v>471</v>
      </c>
      <c r="C228" s="427" t="s">
        <v>249</v>
      </c>
      <c r="D228" s="428">
        <v>98.6</v>
      </c>
    </row>
    <row r="229" spans="1:4" ht="13.5" x14ac:dyDescent="0.25">
      <c r="A229" s="426">
        <v>95572</v>
      </c>
      <c r="B229" s="427" t="s">
        <v>472</v>
      </c>
      <c r="C229" s="427" t="s">
        <v>249</v>
      </c>
      <c r="D229" s="428">
        <v>129.9</v>
      </c>
    </row>
    <row r="230" spans="1:4" ht="13.5" x14ac:dyDescent="0.25">
      <c r="A230" s="426">
        <v>73606</v>
      </c>
      <c r="B230" s="427" t="s">
        <v>473</v>
      </c>
      <c r="C230" s="427" t="s">
        <v>330</v>
      </c>
      <c r="D230" s="428">
        <v>120.72</v>
      </c>
    </row>
    <row r="231" spans="1:4" ht="13.5" x14ac:dyDescent="0.25">
      <c r="A231" s="426">
        <v>73607</v>
      </c>
      <c r="B231" s="427" t="s">
        <v>474</v>
      </c>
      <c r="C231" s="427" t="s">
        <v>330</v>
      </c>
      <c r="D231" s="428">
        <v>80.48</v>
      </c>
    </row>
    <row r="232" spans="1:4" ht="13.5" x14ac:dyDescent="0.25">
      <c r="A232" s="426">
        <v>83623</v>
      </c>
      <c r="B232" s="427" t="s">
        <v>475</v>
      </c>
      <c r="C232" s="427" t="s">
        <v>249</v>
      </c>
      <c r="D232" s="428">
        <v>198.11</v>
      </c>
    </row>
    <row r="233" spans="1:4" ht="13.5" x14ac:dyDescent="0.25">
      <c r="A233" s="426">
        <v>83624</v>
      </c>
      <c r="B233" s="427" t="s">
        <v>476</v>
      </c>
      <c r="C233" s="427" t="s">
        <v>249</v>
      </c>
      <c r="D233" s="428">
        <v>139.66</v>
      </c>
    </row>
    <row r="234" spans="1:4" ht="13.5" x14ac:dyDescent="0.25">
      <c r="A234" s="426">
        <v>83626</v>
      </c>
      <c r="B234" s="427" t="s">
        <v>477</v>
      </c>
      <c r="C234" s="427" t="s">
        <v>249</v>
      </c>
      <c r="D234" s="428">
        <v>110.43</v>
      </c>
    </row>
    <row r="235" spans="1:4" ht="13.5" x14ac:dyDescent="0.25">
      <c r="A235" s="426">
        <v>83627</v>
      </c>
      <c r="B235" s="427" t="s">
        <v>478</v>
      </c>
      <c r="C235" s="427" t="s">
        <v>330</v>
      </c>
      <c r="D235" s="428">
        <v>389.42</v>
      </c>
    </row>
    <row r="236" spans="1:4" ht="13.5" x14ac:dyDescent="0.25">
      <c r="A236" s="426">
        <v>83724</v>
      </c>
      <c r="B236" s="427" t="s">
        <v>479</v>
      </c>
      <c r="C236" s="427" t="s">
        <v>480</v>
      </c>
      <c r="D236" s="428">
        <v>2.33</v>
      </c>
    </row>
    <row r="237" spans="1:4" ht="13.5" x14ac:dyDescent="0.25">
      <c r="A237" s="426">
        <v>83725</v>
      </c>
      <c r="B237" s="427" t="s">
        <v>481</v>
      </c>
      <c r="C237" s="427" t="s">
        <v>480</v>
      </c>
      <c r="D237" s="428">
        <v>1.32</v>
      </c>
    </row>
    <row r="238" spans="1:4" ht="13.5" x14ac:dyDescent="0.25">
      <c r="A238" s="426">
        <v>83726</v>
      </c>
      <c r="B238" s="427" t="s">
        <v>482</v>
      </c>
      <c r="C238" s="427" t="s">
        <v>480</v>
      </c>
      <c r="D238" s="428">
        <v>1.01</v>
      </c>
    </row>
    <row r="239" spans="1:4" ht="13.5" x14ac:dyDescent="0.25">
      <c r="A239" s="426">
        <v>97127</v>
      </c>
      <c r="B239" s="427" t="s">
        <v>483</v>
      </c>
      <c r="C239" s="427" t="s">
        <v>249</v>
      </c>
      <c r="D239" s="428">
        <v>4.47</v>
      </c>
    </row>
    <row r="240" spans="1:4" ht="13.5" x14ac:dyDescent="0.25">
      <c r="A240" s="426">
        <v>97128</v>
      </c>
      <c r="B240" s="427" t="s">
        <v>484</v>
      </c>
      <c r="C240" s="427" t="s">
        <v>249</v>
      </c>
      <c r="D240" s="428">
        <v>8.33</v>
      </c>
    </row>
    <row r="241" spans="1:4" ht="13.5" x14ac:dyDescent="0.25">
      <c r="A241" s="426">
        <v>97129</v>
      </c>
      <c r="B241" s="427" t="s">
        <v>485</v>
      </c>
      <c r="C241" s="427" t="s">
        <v>249</v>
      </c>
      <c r="D241" s="428">
        <v>10.24</v>
      </c>
    </row>
    <row r="242" spans="1:4" ht="13.5" x14ac:dyDescent="0.25">
      <c r="A242" s="426">
        <v>97130</v>
      </c>
      <c r="B242" s="427" t="s">
        <v>486</v>
      </c>
      <c r="C242" s="427" t="s">
        <v>249</v>
      </c>
      <c r="D242" s="428">
        <v>12.15</v>
      </c>
    </row>
    <row r="243" spans="1:4" ht="13.5" x14ac:dyDescent="0.25">
      <c r="A243" s="426">
        <v>97131</v>
      </c>
      <c r="B243" s="427" t="s">
        <v>487</v>
      </c>
      <c r="C243" s="427" t="s">
        <v>249</v>
      </c>
      <c r="D243" s="428">
        <v>14.07</v>
      </c>
    </row>
    <row r="244" spans="1:4" ht="13.5" x14ac:dyDescent="0.25">
      <c r="A244" s="426">
        <v>97132</v>
      </c>
      <c r="B244" s="427" t="s">
        <v>488</v>
      </c>
      <c r="C244" s="427" t="s">
        <v>249</v>
      </c>
      <c r="D244" s="428">
        <v>15.98</v>
      </c>
    </row>
    <row r="245" spans="1:4" ht="13.5" x14ac:dyDescent="0.25">
      <c r="A245" s="426">
        <v>97133</v>
      </c>
      <c r="B245" s="427" t="s">
        <v>489</v>
      </c>
      <c r="C245" s="427" t="s">
        <v>249</v>
      </c>
      <c r="D245" s="428">
        <v>19.809999999999999</v>
      </c>
    </row>
    <row r="246" spans="1:4" ht="13.5" x14ac:dyDescent="0.25">
      <c r="A246" s="426">
        <v>97134</v>
      </c>
      <c r="B246" s="427" t="s">
        <v>490</v>
      </c>
      <c r="C246" s="427" t="s">
        <v>249</v>
      </c>
      <c r="D246" s="428">
        <v>2.0099999999999998</v>
      </c>
    </row>
    <row r="247" spans="1:4" ht="13.5" x14ac:dyDescent="0.25">
      <c r="A247" s="426">
        <v>97135</v>
      </c>
      <c r="B247" s="427" t="s">
        <v>491</v>
      </c>
      <c r="C247" s="427" t="s">
        <v>249</v>
      </c>
      <c r="D247" s="428">
        <v>4.16</v>
      </c>
    </row>
    <row r="248" spans="1:4" ht="13.5" x14ac:dyDescent="0.25">
      <c r="A248" s="426">
        <v>97136</v>
      </c>
      <c r="B248" s="427" t="s">
        <v>492</v>
      </c>
      <c r="C248" s="427" t="s">
        <v>249</v>
      </c>
      <c r="D248" s="428">
        <v>5.1100000000000003</v>
      </c>
    </row>
    <row r="249" spans="1:4" ht="13.5" x14ac:dyDescent="0.25">
      <c r="A249" s="426">
        <v>97137</v>
      </c>
      <c r="B249" s="427" t="s">
        <v>493</v>
      </c>
      <c r="C249" s="427" t="s">
        <v>249</v>
      </c>
      <c r="D249" s="428">
        <v>6.07</v>
      </c>
    </row>
    <row r="250" spans="1:4" ht="13.5" x14ac:dyDescent="0.25">
      <c r="A250" s="426">
        <v>97138</v>
      </c>
      <c r="B250" s="427" t="s">
        <v>494</v>
      </c>
      <c r="C250" s="427" t="s">
        <v>249</v>
      </c>
      <c r="D250" s="428">
        <v>7.03</v>
      </c>
    </row>
    <row r="251" spans="1:4" ht="13.5" x14ac:dyDescent="0.25">
      <c r="A251" s="426">
        <v>97139</v>
      </c>
      <c r="B251" s="427" t="s">
        <v>495</v>
      </c>
      <c r="C251" s="427" t="s">
        <v>249</v>
      </c>
      <c r="D251" s="428">
        <v>7.97</v>
      </c>
    </row>
    <row r="252" spans="1:4" ht="13.5" x14ac:dyDescent="0.25">
      <c r="A252" s="426">
        <v>97140</v>
      </c>
      <c r="B252" s="427" t="s">
        <v>496</v>
      </c>
      <c r="C252" s="427" t="s">
        <v>249</v>
      </c>
      <c r="D252" s="428">
        <v>9.91</v>
      </c>
    </row>
    <row r="253" spans="1:4" ht="13.5" x14ac:dyDescent="0.25">
      <c r="A253" s="426">
        <v>83520</v>
      </c>
      <c r="B253" s="427" t="s">
        <v>497</v>
      </c>
      <c r="C253" s="427" t="s">
        <v>330</v>
      </c>
      <c r="D253" s="428">
        <v>77.040000000000006</v>
      </c>
    </row>
    <row r="254" spans="1:4" ht="13.5" x14ac:dyDescent="0.25">
      <c r="A254" s="426">
        <v>83531</v>
      </c>
      <c r="B254" s="427" t="s">
        <v>498</v>
      </c>
      <c r="C254" s="427" t="s">
        <v>330</v>
      </c>
      <c r="D254" s="428">
        <v>360.39</v>
      </c>
    </row>
    <row r="255" spans="1:4" ht="13.5" x14ac:dyDescent="0.25">
      <c r="A255" s="426">
        <v>83535</v>
      </c>
      <c r="B255" s="427" t="s">
        <v>499</v>
      </c>
      <c r="C255" s="427" t="s">
        <v>330</v>
      </c>
      <c r="D255" s="428">
        <v>296.83999999999997</v>
      </c>
    </row>
    <row r="256" spans="1:4" ht="13.5" x14ac:dyDescent="0.25">
      <c r="A256" s="426">
        <v>92235</v>
      </c>
      <c r="B256" s="427" t="s">
        <v>500</v>
      </c>
      <c r="C256" s="427" t="s">
        <v>501</v>
      </c>
      <c r="D256" s="428">
        <v>56.69</v>
      </c>
    </row>
    <row r="257" spans="1:4" ht="13.5" x14ac:dyDescent="0.25">
      <c r="A257" s="426">
        <v>93206</v>
      </c>
      <c r="B257" s="427" t="s">
        <v>502</v>
      </c>
      <c r="C257" s="427" t="s">
        <v>501</v>
      </c>
      <c r="D257" s="428">
        <v>809.59</v>
      </c>
    </row>
    <row r="258" spans="1:4" ht="13.5" x14ac:dyDescent="0.25">
      <c r="A258" s="426">
        <v>93207</v>
      </c>
      <c r="B258" s="427" t="s">
        <v>503</v>
      </c>
      <c r="C258" s="427" t="s">
        <v>501</v>
      </c>
      <c r="D258" s="428">
        <v>717.57</v>
      </c>
    </row>
    <row r="259" spans="1:4" ht="13.5" x14ac:dyDescent="0.25">
      <c r="A259" s="426">
        <v>93208</v>
      </c>
      <c r="B259" s="427" t="s">
        <v>504</v>
      </c>
      <c r="C259" s="427" t="s">
        <v>501</v>
      </c>
      <c r="D259" s="428">
        <v>539.30999999999995</v>
      </c>
    </row>
    <row r="260" spans="1:4" ht="13.5" x14ac:dyDescent="0.25">
      <c r="A260" s="426">
        <v>93209</v>
      </c>
      <c r="B260" s="427" t="s">
        <v>505</v>
      </c>
      <c r="C260" s="427" t="s">
        <v>501</v>
      </c>
      <c r="D260" s="428">
        <v>638.75</v>
      </c>
    </row>
    <row r="261" spans="1:4" ht="13.5" x14ac:dyDescent="0.25">
      <c r="A261" s="426">
        <v>93210</v>
      </c>
      <c r="B261" s="427" t="s">
        <v>506</v>
      </c>
      <c r="C261" s="427" t="s">
        <v>501</v>
      </c>
      <c r="D261" s="428">
        <v>365.57</v>
      </c>
    </row>
    <row r="262" spans="1:4" ht="13.5" x14ac:dyDescent="0.25">
      <c r="A262" s="426">
        <v>93211</v>
      </c>
      <c r="B262" s="427" t="s">
        <v>507</v>
      </c>
      <c r="C262" s="427" t="s">
        <v>501</v>
      </c>
      <c r="D262" s="428">
        <v>381.21</v>
      </c>
    </row>
    <row r="263" spans="1:4" ht="13.5" x14ac:dyDescent="0.25">
      <c r="A263" s="426">
        <v>93212</v>
      </c>
      <c r="B263" s="427" t="s">
        <v>508</v>
      </c>
      <c r="C263" s="427" t="s">
        <v>501</v>
      </c>
      <c r="D263" s="428">
        <v>643.11</v>
      </c>
    </row>
    <row r="264" spans="1:4" ht="13.5" x14ac:dyDescent="0.25">
      <c r="A264" s="426">
        <v>93213</v>
      </c>
      <c r="B264" s="427" t="s">
        <v>509</v>
      </c>
      <c r="C264" s="427" t="s">
        <v>501</v>
      </c>
      <c r="D264" s="428">
        <v>725.61</v>
      </c>
    </row>
    <row r="265" spans="1:4" ht="13.5" x14ac:dyDescent="0.25">
      <c r="A265" s="426">
        <v>93214</v>
      </c>
      <c r="B265" s="427" t="s">
        <v>510</v>
      </c>
      <c r="C265" s="427" t="s">
        <v>330</v>
      </c>
      <c r="D265" s="429">
        <v>3560.22</v>
      </c>
    </row>
    <row r="266" spans="1:4" ht="13.5" x14ac:dyDescent="0.25">
      <c r="A266" s="426">
        <v>93243</v>
      </c>
      <c r="B266" s="427" t="s">
        <v>511</v>
      </c>
      <c r="C266" s="427" t="s">
        <v>330</v>
      </c>
      <c r="D266" s="429">
        <v>5475.89</v>
      </c>
    </row>
    <row r="267" spans="1:4" ht="13.5" x14ac:dyDescent="0.25">
      <c r="A267" s="426">
        <v>93582</v>
      </c>
      <c r="B267" s="427" t="s">
        <v>512</v>
      </c>
      <c r="C267" s="427" t="s">
        <v>501</v>
      </c>
      <c r="D267" s="428">
        <v>174.73</v>
      </c>
    </row>
    <row r="268" spans="1:4" ht="13.5" x14ac:dyDescent="0.25">
      <c r="A268" s="426">
        <v>93583</v>
      </c>
      <c r="B268" s="427" t="s">
        <v>513</v>
      </c>
      <c r="C268" s="427" t="s">
        <v>501</v>
      </c>
      <c r="D268" s="428">
        <v>292.44</v>
      </c>
    </row>
    <row r="269" spans="1:4" ht="13.5" x14ac:dyDescent="0.25">
      <c r="A269" s="426">
        <v>93584</v>
      </c>
      <c r="B269" s="427" t="s">
        <v>514</v>
      </c>
      <c r="C269" s="427" t="s">
        <v>501</v>
      </c>
      <c r="D269" s="428">
        <v>573.27</v>
      </c>
    </row>
    <row r="270" spans="1:4" ht="13.5" x14ac:dyDescent="0.25">
      <c r="A270" s="426">
        <v>93585</v>
      </c>
      <c r="B270" s="427" t="s">
        <v>515</v>
      </c>
      <c r="C270" s="427" t="s">
        <v>501</v>
      </c>
      <c r="D270" s="428">
        <v>744.23</v>
      </c>
    </row>
    <row r="271" spans="1:4" ht="13.5" x14ac:dyDescent="0.25">
      <c r="A271" s="426">
        <v>98441</v>
      </c>
      <c r="B271" s="427" t="s">
        <v>516</v>
      </c>
      <c r="C271" s="427" t="s">
        <v>501</v>
      </c>
      <c r="D271" s="428">
        <v>81.67</v>
      </c>
    </row>
    <row r="272" spans="1:4" ht="13.5" x14ac:dyDescent="0.25">
      <c r="A272" s="426">
        <v>98442</v>
      </c>
      <c r="B272" s="427" t="s">
        <v>517</v>
      </c>
      <c r="C272" s="427" t="s">
        <v>501</v>
      </c>
      <c r="D272" s="428">
        <v>83.88</v>
      </c>
    </row>
    <row r="273" spans="1:4" ht="13.5" x14ac:dyDescent="0.25">
      <c r="A273" s="426">
        <v>98443</v>
      </c>
      <c r="B273" s="427" t="s">
        <v>518</v>
      </c>
      <c r="C273" s="427" t="s">
        <v>501</v>
      </c>
      <c r="D273" s="428">
        <v>71.209999999999994</v>
      </c>
    </row>
    <row r="274" spans="1:4" ht="13.5" x14ac:dyDescent="0.25">
      <c r="A274" s="426">
        <v>98444</v>
      </c>
      <c r="B274" s="427" t="s">
        <v>519</v>
      </c>
      <c r="C274" s="427" t="s">
        <v>501</v>
      </c>
      <c r="D274" s="428">
        <v>72.78</v>
      </c>
    </row>
    <row r="275" spans="1:4" ht="13.5" x14ac:dyDescent="0.25">
      <c r="A275" s="426">
        <v>98445</v>
      </c>
      <c r="B275" s="427" t="s">
        <v>520</v>
      </c>
      <c r="C275" s="427" t="s">
        <v>501</v>
      </c>
      <c r="D275" s="428">
        <v>95.99</v>
      </c>
    </row>
    <row r="276" spans="1:4" ht="13.5" x14ac:dyDescent="0.25">
      <c r="A276" s="426">
        <v>98446</v>
      </c>
      <c r="B276" s="427" t="s">
        <v>521</v>
      </c>
      <c r="C276" s="427" t="s">
        <v>501</v>
      </c>
      <c r="D276" s="428">
        <v>121.58</v>
      </c>
    </row>
    <row r="277" spans="1:4" ht="13.5" x14ac:dyDescent="0.25">
      <c r="A277" s="426">
        <v>98447</v>
      </c>
      <c r="B277" s="427" t="s">
        <v>522</v>
      </c>
      <c r="C277" s="427" t="s">
        <v>501</v>
      </c>
      <c r="D277" s="428">
        <v>81.58</v>
      </c>
    </row>
    <row r="278" spans="1:4" ht="13.5" x14ac:dyDescent="0.25">
      <c r="A278" s="426">
        <v>98448</v>
      </c>
      <c r="B278" s="427" t="s">
        <v>523</v>
      </c>
      <c r="C278" s="427" t="s">
        <v>501</v>
      </c>
      <c r="D278" s="428">
        <v>100.89</v>
      </c>
    </row>
    <row r="279" spans="1:4" ht="13.5" x14ac:dyDescent="0.25">
      <c r="A279" s="426">
        <v>98449</v>
      </c>
      <c r="B279" s="427" t="s">
        <v>524</v>
      </c>
      <c r="C279" s="427" t="s">
        <v>501</v>
      </c>
      <c r="D279" s="428">
        <v>113.13</v>
      </c>
    </row>
    <row r="280" spans="1:4" ht="13.5" x14ac:dyDescent="0.25">
      <c r="A280" s="426">
        <v>98450</v>
      </c>
      <c r="B280" s="427" t="s">
        <v>525</v>
      </c>
      <c r="C280" s="427" t="s">
        <v>501</v>
      </c>
      <c r="D280" s="428">
        <v>116.34</v>
      </c>
    </row>
    <row r="281" spans="1:4" ht="13.5" x14ac:dyDescent="0.25">
      <c r="A281" s="426">
        <v>98451</v>
      </c>
      <c r="B281" s="427" t="s">
        <v>526</v>
      </c>
      <c r="C281" s="427" t="s">
        <v>501</v>
      </c>
      <c r="D281" s="428">
        <v>100.76</v>
      </c>
    </row>
    <row r="282" spans="1:4" ht="13.5" x14ac:dyDescent="0.25">
      <c r="A282" s="426">
        <v>98452</v>
      </c>
      <c r="B282" s="427" t="s">
        <v>527</v>
      </c>
      <c r="C282" s="427" t="s">
        <v>501</v>
      </c>
      <c r="D282" s="428">
        <v>102.69</v>
      </c>
    </row>
    <row r="283" spans="1:4" ht="13.5" x14ac:dyDescent="0.25">
      <c r="A283" s="426">
        <v>98453</v>
      </c>
      <c r="B283" s="427" t="s">
        <v>528</v>
      </c>
      <c r="C283" s="427" t="s">
        <v>501</v>
      </c>
      <c r="D283" s="428">
        <v>131.31</v>
      </c>
    </row>
    <row r="284" spans="1:4" ht="13.5" x14ac:dyDescent="0.25">
      <c r="A284" s="426">
        <v>98454</v>
      </c>
      <c r="B284" s="427" t="s">
        <v>529</v>
      </c>
      <c r="C284" s="427" t="s">
        <v>501</v>
      </c>
      <c r="D284" s="428">
        <v>166.21</v>
      </c>
    </row>
    <row r="285" spans="1:4" ht="13.5" x14ac:dyDescent="0.25">
      <c r="A285" s="426">
        <v>98455</v>
      </c>
      <c r="B285" s="427" t="s">
        <v>530</v>
      </c>
      <c r="C285" s="427" t="s">
        <v>501</v>
      </c>
      <c r="D285" s="428">
        <v>114.98</v>
      </c>
    </row>
    <row r="286" spans="1:4" ht="13.5" x14ac:dyDescent="0.25">
      <c r="A286" s="426">
        <v>98456</v>
      </c>
      <c r="B286" s="427" t="s">
        <v>531</v>
      </c>
      <c r="C286" s="427" t="s">
        <v>501</v>
      </c>
      <c r="D286" s="428">
        <v>142.94999999999999</v>
      </c>
    </row>
    <row r="287" spans="1:4" ht="13.5" x14ac:dyDescent="0.25">
      <c r="A287" s="426">
        <v>98458</v>
      </c>
      <c r="B287" s="427" t="s">
        <v>532</v>
      </c>
      <c r="C287" s="427" t="s">
        <v>501</v>
      </c>
      <c r="D287" s="428">
        <v>77.84</v>
      </c>
    </row>
    <row r="288" spans="1:4" ht="13.5" x14ac:dyDescent="0.25">
      <c r="A288" s="426">
        <v>98459</v>
      </c>
      <c r="B288" s="427" t="s">
        <v>533</v>
      </c>
      <c r="C288" s="427" t="s">
        <v>501</v>
      </c>
      <c r="D288" s="428">
        <v>58.81</v>
      </c>
    </row>
    <row r="289" spans="1:4" ht="13.5" x14ac:dyDescent="0.25">
      <c r="A289" s="426">
        <v>98460</v>
      </c>
      <c r="B289" s="427" t="s">
        <v>534</v>
      </c>
      <c r="C289" s="427" t="s">
        <v>501</v>
      </c>
      <c r="D289" s="428">
        <v>60.74</v>
      </c>
    </row>
    <row r="290" spans="1:4" ht="13.5" x14ac:dyDescent="0.25">
      <c r="A290" s="426">
        <v>98461</v>
      </c>
      <c r="B290" s="427" t="s">
        <v>535</v>
      </c>
      <c r="C290" s="427" t="s">
        <v>330</v>
      </c>
      <c r="D290" s="429">
        <v>2987.71</v>
      </c>
    </row>
    <row r="291" spans="1:4" ht="13.5" x14ac:dyDescent="0.25">
      <c r="A291" s="426">
        <v>98462</v>
      </c>
      <c r="B291" s="427" t="s">
        <v>536</v>
      </c>
      <c r="C291" s="427" t="s">
        <v>330</v>
      </c>
      <c r="D291" s="429">
        <v>4460.66</v>
      </c>
    </row>
    <row r="292" spans="1:4" ht="13.5" x14ac:dyDescent="0.25">
      <c r="A292" s="427" t="s">
        <v>537</v>
      </c>
      <c r="B292" s="427" t="s">
        <v>538</v>
      </c>
      <c r="C292" s="427" t="s">
        <v>501</v>
      </c>
      <c r="D292" s="428">
        <v>308.73</v>
      </c>
    </row>
    <row r="293" spans="1:4" ht="13.5" x14ac:dyDescent="0.25">
      <c r="A293" s="426">
        <v>5631</v>
      </c>
      <c r="B293" s="427" t="s">
        <v>539</v>
      </c>
      <c r="C293" s="427" t="s">
        <v>540</v>
      </c>
      <c r="D293" s="428">
        <v>145.35</v>
      </c>
    </row>
    <row r="294" spans="1:4" ht="13.5" x14ac:dyDescent="0.25">
      <c r="A294" s="426">
        <v>5678</v>
      </c>
      <c r="B294" s="427" t="s">
        <v>541</v>
      </c>
      <c r="C294" s="427" t="s">
        <v>540</v>
      </c>
      <c r="D294" s="428">
        <v>103.58</v>
      </c>
    </row>
    <row r="295" spans="1:4" ht="13.5" x14ac:dyDescent="0.25">
      <c r="A295" s="426">
        <v>5680</v>
      </c>
      <c r="B295" s="427" t="s">
        <v>542</v>
      </c>
      <c r="C295" s="427" t="s">
        <v>540</v>
      </c>
      <c r="D295" s="428">
        <v>96.23</v>
      </c>
    </row>
    <row r="296" spans="1:4" ht="13.5" x14ac:dyDescent="0.25">
      <c r="A296" s="426">
        <v>5684</v>
      </c>
      <c r="B296" s="427" t="s">
        <v>543</v>
      </c>
      <c r="C296" s="427" t="s">
        <v>540</v>
      </c>
      <c r="D296" s="428">
        <v>101.37</v>
      </c>
    </row>
    <row r="297" spans="1:4" ht="13.5" x14ac:dyDescent="0.25">
      <c r="A297" s="426">
        <v>5689</v>
      </c>
      <c r="B297" s="427" t="s">
        <v>544</v>
      </c>
      <c r="C297" s="427" t="s">
        <v>540</v>
      </c>
      <c r="D297" s="428">
        <v>3.47</v>
      </c>
    </row>
    <row r="298" spans="1:4" ht="13.5" x14ac:dyDescent="0.25">
      <c r="A298" s="426">
        <v>5795</v>
      </c>
      <c r="B298" s="427" t="s">
        <v>545</v>
      </c>
      <c r="C298" s="427" t="s">
        <v>540</v>
      </c>
      <c r="D298" s="428">
        <v>22.2</v>
      </c>
    </row>
    <row r="299" spans="1:4" ht="13.5" x14ac:dyDescent="0.25">
      <c r="A299" s="426">
        <v>5811</v>
      </c>
      <c r="B299" s="427" t="s">
        <v>546</v>
      </c>
      <c r="C299" s="427" t="s">
        <v>540</v>
      </c>
      <c r="D299" s="428">
        <v>174.87</v>
      </c>
    </row>
    <row r="300" spans="1:4" ht="13.5" x14ac:dyDescent="0.25">
      <c r="A300" s="426">
        <v>5823</v>
      </c>
      <c r="B300" s="427" t="s">
        <v>547</v>
      </c>
      <c r="C300" s="427" t="s">
        <v>540</v>
      </c>
      <c r="D300" s="428">
        <v>174.52</v>
      </c>
    </row>
    <row r="301" spans="1:4" ht="13.5" x14ac:dyDescent="0.25">
      <c r="A301" s="426">
        <v>5824</v>
      </c>
      <c r="B301" s="427" t="s">
        <v>548</v>
      </c>
      <c r="C301" s="427" t="s">
        <v>540</v>
      </c>
      <c r="D301" s="428">
        <v>140.15</v>
      </c>
    </row>
    <row r="302" spans="1:4" ht="13.5" x14ac:dyDescent="0.25">
      <c r="A302" s="426">
        <v>5835</v>
      </c>
      <c r="B302" s="427" t="s">
        <v>549</v>
      </c>
      <c r="C302" s="427" t="s">
        <v>540</v>
      </c>
      <c r="D302" s="428">
        <v>252.54</v>
      </c>
    </row>
    <row r="303" spans="1:4" ht="13.5" x14ac:dyDescent="0.25">
      <c r="A303" s="426">
        <v>5839</v>
      </c>
      <c r="B303" s="427" t="s">
        <v>550</v>
      </c>
      <c r="C303" s="427" t="s">
        <v>540</v>
      </c>
      <c r="D303" s="428">
        <v>5.13</v>
      </c>
    </row>
    <row r="304" spans="1:4" ht="13.5" x14ac:dyDescent="0.25">
      <c r="A304" s="426">
        <v>5843</v>
      </c>
      <c r="B304" s="427" t="s">
        <v>551</v>
      </c>
      <c r="C304" s="427" t="s">
        <v>540</v>
      </c>
      <c r="D304" s="428">
        <v>109.71</v>
      </c>
    </row>
    <row r="305" spans="1:4" ht="13.5" x14ac:dyDescent="0.25">
      <c r="A305" s="426">
        <v>5847</v>
      </c>
      <c r="B305" s="427" t="s">
        <v>552</v>
      </c>
      <c r="C305" s="427" t="s">
        <v>540</v>
      </c>
      <c r="D305" s="428">
        <v>178.22</v>
      </c>
    </row>
    <row r="306" spans="1:4" ht="13.5" x14ac:dyDescent="0.25">
      <c r="A306" s="426">
        <v>5851</v>
      </c>
      <c r="B306" s="427" t="s">
        <v>553</v>
      </c>
      <c r="C306" s="427" t="s">
        <v>540</v>
      </c>
      <c r="D306" s="428">
        <v>168.48</v>
      </c>
    </row>
    <row r="307" spans="1:4" ht="13.5" x14ac:dyDescent="0.25">
      <c r="A307" s="426">
        <v>5855</v>
      </c>
      <c r="B307" s="427" t="s">
        <v>554</v>
      </c>
      <c r="C307" s="427" t="s">
        <v>540</v>
      </c>
      <c r="D307" s="428">
        <v>428.93</v>
      </c>
    </row>
    <row r="308" spans="1:4" ht="13.5" x14ac:dyDescent="0.25">
      <c r="A308" s="426">
        <v>5863</v>
      </c>
      <c r="B308" s="427" t="s">
        <v>555</v>
      </c>
      <c r="C308" s="427" t="s">
        <v>540</v>
      </c>
      <c r="D308" s="428">
        <v>11.63</v>
      </c>
    </row>
    <row r="309" spans="1:4" ht="13.5" x14ac:dyDescent="0.25">
      <c r="A309" s="426">
        <v>5867</v>
      </c>
      <c r="B309" s="427" t="s">
        <v>556</v>
      </c>
      <c r="C309" s="427" t="s">
        <v>540</v>
      </c>
      <c r="D309" s="428">
        <v>99.02</v>
      </c>
    </row>
    <row r="310" spans="1:4" ht="13.5" x14ac:dyDescent="0.25">
      <c r="A310" s="426">
        <v>5875</v>
      </c>
      <c r="B310" s="427" t="s">
        <v>557</v>
      </c>
      <c r="C310" s="427" t="s">
        <v>540</v>
      </c>
      <c r="D310" s="428">
        <v>95.27</v>
      </c>
    </row>
    <row r="311" spans="1:4" ht="13.5" x14ac:dyDescent="0.25">
      <c r="A311" s="426">
        <v>5879</v>
      </c>
      <c r="B311" s="427" t="s">
        <v>558</v>
      </c>
      <c r="C311" s="427" t="s">
        <v>540</v>
      </c>
      <c r="D311" s="428">
        <v>83.41</v>
      </c>
    </row>
    <row r="312" spans="1:4" ht="13.5" x14ac:dyDescent="0.25">
      <c r="A312" s="426">
        <v>5882</v>
      </c>
      <c r="B312" s="427" t="s">
        <v>559</v>
      </c>
      <c r="C312" s="427" t="s">
        <v>540</v>
      </c>
      <c r="D312" s="428">
        <v>80</v>
      </c>
    </row>
    <row r="313" spans="1:4" ht="13.5" x14ac:dyDescent="0.25">
      <c r="A313" s="426">
        <v>5890</v>
      </c>
      <c r="B313" s="427" t="s">
        <v>560</v>
      </c>
      <c r="C313" s="427" t="s">
        <v>540</v>
      </c>
      <c r="D313" s="428">
        <v>140.86000000000001</v>
      </c>
    </row>
    <row r="314" spans="1:4" ht="13.5" x14ac:dyDescent="0.25">
      <c r="A314" s="426">
        <v>5894</v>
      </c>
      <c r="B314" s="427" t="s">
        <v>561</v>
      </c>
      <c r="C314" s="427" t="s">
        <v>540</v>
      </c>
      <c r="D314" s="428">
        <v>138.31</v>
      </c>
    </row>
    <row r="315" spans="1:4" ht="13.5" x14ac:dyDescent="0.25">
      <c r="A315" s="426">
        <v>5901</v>
      </c>
      <c r="B315" s="427" t="s">
        <v>562</v>
      </c>
      <c r="C315" s="427" t="s">
        <v>540</v>
      </c>
      <c r="D315" s="428">
        <v>176.17</v>
      </c>
    </row>
    <row r="316" spans="1:4" ht="13.5" x14ac:dyDescent="0.25">
      <c r="A316" s="426">
        <v>5909</v>
      </c>
      <c r="B316" s="427" t="s">
        <v>563</v>
      </c>
      <c r="C316" s="427" t="s">
        <v>540</v>
      </c>
      <c r="D316" s="428">
        <v>23.29</v>
      </c>
    </row>
    <row r="317" spans="1:4" ht="13.5" x14ac:dyDescent="0.25">
      <c r="A317" s="426">
        <v>5921</v>
      </c>
      <c r="B317" s="427" t="s">
        <v>564</v>
      </c>
      <c r="C317" s="427" t="s">
        <v>540</v>
      </c>
      <c r="D317" s="428">
        <v>2.72</v>
      </c>
    </row>
    <row r="318" spans="1:4" ht="13.5" x14ac:dyDescent="0.25">
      <c r="A318" s="426">
        <v>5928</v>
      </c>
      <c r="B318" s="427" t="s">
        <v>565</v>
      </c>
      <c r="C318" s="427" t="s">
        <v>540</v>
      </c>
      <c r="D318" s="428">
        <v>150.38999999999999</v>
      </c>
    </row>
    <row r="319" spans="1:4" ht="13.5" x14ac:dyDescent="0.25">
      <c r="A319" s="426">
        <v>5932</v>
      </c>
      <c r="B319" s="427" t="s">
        <v>566</v>
      </c>
      <c r="C319" s="427" t="s">
        <v>540</v>
      </c>
      <c r="D319" s="428">
        <v>153.26</v>
      </c>
    </row>
    <row r="320" spans="1:4" ht="13.5" x14ac:dyDescent="0.25">
      <c r="A320" s="426">
        <v>5940</v>
      </c>
      <c r="B320" s="427" t="s">
        <v>567</v>
      </c>
      <c r="C320" s="427" t="s">
        <v>540</v>
      </c>
      <c r="D320" s="428">
        <v>138.83000000000001</v>
      </c>
    </row>
    <row r="321" spans="1:4" ht="13.5" x14ac:dyDescent="0.25">
      <c r="A321" s="426">
        <v>5944</v>
      </c>
      <c r="B321" s="427" t="s">
        <v>568</v>
      </c>
      <c r="C321" s="427" t="s">
        <v>540</v>
      </c>
      <c r="D321" s="428">
        <v>193.74</v>
      </c>
    </row>
    <row r="322" spans="1:4" ht="13.5" x14ac:dyDescent="0.25">
      <c r="A322" s="426">
        <v>5953</v>
      </c>
      <c r="B322" s="427" t="s">
        <v>569</v>
      </c>
      <c r="C322" s="427" t="s">
        <v>540</v>
      </c>
      <c r="D322" s="428">
        <v>37.42</v>
      </c>
    </row>
    <row r="323" spans="1:4" ht="13.5" x14ac:dyDescent="0.25">
      <c r="A323" s="426">
        <v>6259</v>
      </c>
      <c r="B323" s="427" t="s">
        <v>570</v>
      </c>
      <c r="C323" s="427" t="s">
        <v>540</v>
      </c>
      <c r="D323" s="428">
        <v>146.43</v>
      </c>
    </row>
    <row r="324" spans="1:4" ht="13.5" x14ac:dyDescent="0.25">
      <c r="A324" s="426">
        <v>6879</v>
      </c>
      <c r="B324" s="427" t="s">
        <v>571</v>
      </c>
      <c r="C324" s="427" t="s">
        <v>540</v>
      </c>
      <c r="D324" s="428">
        <v>138.85</v>
      </c>
    </row>
    <row r="325" spans="1:4" ht="13.5" x14ac:dyDescent="0.25">
      <c r="A325" s="426">
        <v>7030</v>
      </c>
      <c r="B325" s="427" t="s">
        <v>572</v>
      </c>
      <c r="C325" s="427" t="s">
        <v>540</v>
      </c>
      <c r="D325" s="428">
        <v>171.6</v>
      </c>
    </row>
    <row r="326" spans="1:4" ht="13.5" x14ac:dyDescent="0.25">
      <c r="A326" s="426">
        <v>7042</v>
      </c>
      <c r="B326" s="427" t="s">
        <v>573</v>
      </c>
      <c r="C326" s="427" t="s">
        <v>540</v>
      </c>
      <c r="D326" s="428">
        <v>4.63</v>
      </c>
    </row>
    <row r="327" spans="1:4" ht="13.5" x14ac:dyDescent="0.25">
      <c r="A327" s="426">
        <v>7049</v>
      </c>
      <c r="B327" s="427" t="s">
        <v>574</v>
      </c>
      <c r="C327" s="427" t="s">
        <v>540</v>
      </c>
      <c r="D327" s="428">
        <v>139.13999999999999</v>
      </c>
    </row>
    <row r="328" spans="1:4" ht="13.5" x14ac:dyDescent="0.25">
      <c r="A328" s="426">
        <v>67826</v>
      </c>
      <c r="B328" s="427" t="s">
        <v>575</v>
      </c>
      <c r="C328" s="427" t="s">
        <v>540</v>
      </c>
      <c r="D328" s="428">
        <v>150.46</v>
      </c>
    </row>
    <row r="329" spans="1:4" ht="13.5" x14ac:dyDescent="0.25">
      <c r="A329" s="426">
        <v>73417</v>
      </c>
      <c r="B329" s="427" t="s">
        <v>576</v>
      </c>
      <c r="C329" s="427" t="s">
        <v>540</v>
      </c>
      <c r="D329" s="428">
        <v>114.38</v>
      </c>
    </row>
    <row r="330" spans="1:4" ht="13.5" x14ac:dyDescent="0.25">
      <c r="A330" s="426">
        <v>73436</v>
      </c>
      <c r="B330" s="427" t="s">
        <v>577</v>
      </c>
      <c r="C330" s="427" t="s">
        <v>540</v>
      </c>
      <c r="D330" s="428">
        <v>147.32</v>
      </c>
    </row>
    <row r="331" spans="1:4" ht="13.5" x14ac:dyDescent="0.25">
      <c r="A331" s="426">
        <v>73467</v>
      </c>
      <c r="B331" s="427" t="s">
        <v>578</v>
      </c>
      <c r="C331" s="427" t="s">
        <v>540</v>
      </c>
      <c r="D331" s="428">
        <v>143.09</v>
      </c>
    </row>
    <row r="332" spans="1:4" ht="13.5" x14ac:dyDescent="0.25">
      <c r="A332" s="426">
        <v>73536</v>
      </c>
      <c r="B332" s="427" t="s">
        <v>579</v>
      </c>
      <c r="C332" s="427" t="s">
        <v>540</v>
      </c>
      <c r="D332" s="428">
        <v>3.89</v>
      </c>
    </row>
    <row r="333" spans="1:4" ht="13.5" x14ac:dyDescent="0.25">
      <c r="A333" s="426">
        <v>83362</v>
      </c>
      <c r="B333" s="427" t="s">
        <v>580</v>
      </c>
      <c r="C333" s="427" t="s">
        <v>540</v>
      </c>
      <c r="D333" s="428">
        <v>179.49</v>
      </c>
    </row>
    <row r="334" spans="1:4" ht="13.5" x14ac:dyDescent="0.25">
      <c r="A334" s="426">
        <v>83765</v>
      </c>
      <c r="B334" s="427" t="s">
        <v>581</v>
      </c>
      <c r="C334" s="427" t="s">
        <v>540</v>
      </c>
      <c r="D334" s="428">
        <v>71.150000000000006</v>
      </c>
    </row>
    <row r="335" spans="1:4" ht="13.5" x14ac:dyDescent="0.25">
      <c r="A335" s="426">
        <v>87445</v>
      </c>
      <c r="B335" s="427" t="s">
        <v>582</v>
      </c>
      <c r="C335" s="427" t="s">
        <v>540</v>
      </c>
      <c r="D335" s="428">
        <v>3.08</v>
      </c>
    </row>
    <row r="336" spans="1:4" ht="13.5" x14ac:dyDescent="0.25">
      <c r="A336" s="426">
        <v>88386</v>
      </c>
      <c r="B336" s="427" t="s">
        <v>583</v>
      </c>
      <c r="C336" s="427" t="s">
        <v>540</v>
      </c>
      <c r="D336" s="428">
        <v>3.24</v>
      </c>
    </row>
    <row r="337" spans="1:4" ht="13.5" x14ac:dyDescent="0.25">
      <c r="A337" s="426">
        <v>88393</v>
      </c>
      <c r="B337" s="427" t="s">
        <v>584</v>
      </c>
      <c r="C337" s="427" t="s">
        <v>540</v>
      </c>
      <c r="D337" s="428">
        <v>4.4800000000000004</v>
      </c>
    </row>
    <row r="338" spans="1:4" ht="13.5" x14ac:dyDescent="0.25">
      <c r="A338" s="426">
        <v>88399</v>
      </c>
      <c r="B338" s="427" t="s">
        <v>585</v>
      </c>
      <c r="C338" s="427" t="s">
        <v>540</v>
      </c>
      <c r="D338" s="428">
        <v>2.38</v>
      </c>
    </row>
    <row r="339" spans="1:4" ht="13.5" x14ac:dyDescent="0.25">
      <c r="A339" s="426">
        <v>88418</v>
      </c>
      <c r="B339" s="427" t="s">
        <v>586</v>
      </c>
      <c r="C339" s="427" t="s">
        <v>540</v>
      </c>
      <c r="D339" s="428">
        <v>10.29</v>
      </c>
    </row>
    <row r="340" spans="1:4" ht="13.5" x14ac:dyDescent="0.25">
      <c r="A340" s="426">
        <v>88433</v>
      </c>
      <c r="B340" s="427" t="s">
        <v>587</v>
      </c>
      <c r="C340" s="427" t="s">
        <v>540</v>
      </c>
      <c r="D340" s="428">
        <v>12.64</v>
      </c>
    </row>
    <row r="341" spans="1:4" ht="13.5" x14ac:dyDescent="0.25">
      <c r="A341" s="426">
        <v>88830</v>
      </c>
      <c r="B341" s="427" t="s">
        <v>588</v>
      </c>
      <c r="C341" s="427" t="s">
        <v>540</v>
      </c>
      <c r="D341" s="428">
        <v>1.21</v>
      </c>
    </row>
    <row r="342" spans="1:4" ht="13.5" x14ac:dyDescent="0.25">
      <c r="A342" s="426">
        <v>88843</v>
      </c>
      <c r="B342" s="427" t="s">
        <v>589</v>
      </c>
      <c r="C342" s="427" t="s">
        <v>540</v>
      </c>
      <c r="D342" s="428">
        <v>142.25</v>
      </c>
    </row>
    <row r="343" spans="1:4" ht="13.5" x14ac:dyDescent="0.25">
      <c r="A343" s="426">
        <v>88907</v>
      </c>
      <c r="B343" s="427" t="s">
        <v>590</v>
      </c>
      <c r="C343" s="427" t="s">
        <v>540</v>
      </c>
      <c r="D343" s="428">
        <v>175.12</v>
      </c>
    </row>
    <row r="344" spans="1:4" ht="13.5" x14ac:dyDescent="0.25">
      <c r="A344" s="426">
        <v>89021</v>
      </c>
      <c r="B344" s="427" t="s">
        <v>591</v>
      </c>
      <c r="C344" s="427" t="s">
        <v>540</v>
      </c>
      <c r="D344" s="428">
        <v>1.8</v>
      </c>
    </row>
    <row r="345" spans="1:4" ht="13.5" x14ac:dyDescent="0.25">
      <c r="A345" s="426">
        <v>89028</v>
      </c>
      <c r="B345" s="427" t="s">
        <v>592</v>
      </c>
      <c r="C345" s="427" t="s">
        <v>540</v>
      </c>
      <c r="D345" s="428">
        <v>158.77000000000001</v>
      </c>
    </row>
    <row r="346" spans="1:4" ht="13.5" x14ac:dyDescent="0.25">
      <c r="A346" s="426">
        <v>89032</v>
      </c>
      <c r="B346" s="427" t="s">
        <v>593</v>
      </c>
      <c r="C346" s="427" t="s">
        <v>540</v>
      </c>
      <c r="D346" s="428">
        <v>127.01</v>
      </c>
    </row>
    <row r="347" spans="1:4" ht="13.5" x14ac:dyDescent="0.25">
      <c r="A347" s="426">
        <v>89035</v>
      </c>
      <c r="B347" s="427" t="s">
        <v>594</v>
      </c>
      <c r="C347" s="427" t="s">
        <v>540</v>
      </c>
      <c r="D347" s="428">
        <v>84.04</v>
      </c>
    </row>
    <row r="348" spans="1:4" ht="13.5" x14ac:dyDescent="0.25">
      <c r="A348" s="426">
        <v>89225</v>
      </c>
      <c r="B348" s="427" t="s">
        <v>595</v>
      </c>
      <c r="C348" s="427" t="s">
        <v>540</v>
      </c>
      <c r="D348" s="428">
        <v>3.28</v>
      </c>
    </row>
    <row r="349" spans="1:4" ht="13.5" x14ac:dyDescent="0.25">
      <c r="A349" s="426">
        <v>89234</v>
      </c>
      <c r="B349" s="427" t="s">
        <v>596</v>
      </c>
      <c r="C349" s="427" t="s">
        <v>540</v>
      </c>
      <c r="D349" s="428">
        <v>386.08</v>
      </c>
    </row>
    <row r="350" spans="1:4" ht="13.5" x14ac:dyDescent="0.25">
      <c r="A350" s="426">
        <v>89242</v>
      </c>
      <c r="B350" s="427" t="s">
        <v>597</v>
      </c>
      <c r="C350" s="427" t="s">
        <v>540</v>
      </c>
      <c r="D350" s="428">
        <v>905.27</v>
      </c>
    </row>
    <row r="351" spans="1:4" ht="13.5" x14ac:dyDescent="0.25">
      <c r="A351" s="426">
        <v>89250</v>
      </c>
      <c r="B351" s="427" t="s">
        <v>598</v>
      </c>
      <c r="C351" s="427" t="s">
        <v>540</v>
      </c>
      <c r="D351" s="428">
        <v>761.09</v>
      </c>
    </row>
    <row r="352" spans="1:4" ht="13.5" x14ac:dyDescent="0.25">
      <c r="A352" s="426">
        <v>89257</v>
      </c>
      <c r="B352" s="427" t="s">
        <v>599</v>
      </c>
      <c r="C352" s="427" t="s">
        <v>540</v>
      </c>
      <c r="D352" s="428">
        <v>217.99</v>
      </c>
    </row>
    <row r="353" spans="1:4" ht="13.5" x14ac:dyDescent="0.25">
      <c r="A353" s="426">
        <v>89272</v>
      </c>
      <c r="B353" s="427" t="s">
        <v>600</v>
      </c>
      <c r="C353" s="427" t="s">
        <v>540</v>
      </c>
      <c r="D353" s="428">
        <v>167.26</v>
      </c>
    </row>
    <row r="354" spans="1:4" ht="13.5" x14ac:dyDescent="0.25">
      <c r="A354" s="426">
        <v>89278</v>
      </c>
      <c r="B354" s="427" t="s">
        <v>601</v>
      </c>
      <c r="C354" s="427" t="s">
        <v>540</v>
      </c>
      <c r="D354" s="428">
        <v>7.09</v>
      </c>
    </row>
    <row r="355" spans="1:4" ht="13.5" x14ac:dyDescent="0.25">
      <c r="A355" s="426">
        <v>89843</v>
      </c>
      <c r="B355" s="427" t="s">
        <v>602</v>
      </c>
      <c r="C355" s="427" t="s">
        <v>540</v>
      </c>
      <c r="D355" s="428">
        <v>161.47999999999999</v>
      </c>
    </row>
    <row r="356" spans="1:4" ht="13.5" x14ac:dyDescent="0.25">
      <c r="A356" s="426">
        <v>89876</v>
      </c>
      <c r="B356" s="427" t="s">
        <v>603</v>
      </c>
      <c r="C356" s="427" t="s">
        <v>540</v>
      </c>
      <c r="D356" s="428">
        <v>218.51</v>
      </c>
    </row>
    <row r="357" spans="1:4" ht="13.5" x14ac:dyDescent="0.25">
      <c r="A357" s="426">
        <v>89883</v>
      </c>
      <c r="B357" s="427" t="s">
        <v>604</v>
      </c>
      <c r="C357" s="427" t="s">
        <v>540</v>
      </c>
      <c r="D357" s="428">
        <v>243.81</v>
      </c>
    </row>
    <row r="358" spans="1:4" ht="13.5" x14ac:dyDescent="0.25">
      <c r="A358" s="426">
        <v>90586</v>
      </c>
      <c r="B358" s="427" t="s">
        <v>605</v>
      </c>
      <c r="C358" s="427" t="s">
        <v>540</v>
      </c>
      <c r="D358" s="428">
        <v>1.28</v>
      </c>
    </row>
    <row r="359" spans="1:4" ht="13.5" x14ac:dyDescent="0.25">
      <c r="A359" s="426">
        <v>90625</v>
      </c>
      <c r="B359" s="427" t="s">
        <v>606</v>
      </c>
      <c r="C359" s="427" t="s">
        <v>540</v>
      </c>
      <c r="D359" s="428">
        <v>4.79</v>
      </c>
    </row>
    <row r="360" spans="1:4" ht="13.5" x14ac:dyDescent="0.25">
      <c r="A360" s="426">
        <v>90631</v>
      </c>
      <c r="B360" s="427" t="s">
        <v>607</v>
      </c>
      <c r="C360" s="427" t="s">
        <v>540</v>
      </c>
      <c r="D360" s="428">
        <v>99.23</v>
      </c>
    </row>
    <row r="361" spans="1:4" ht="13.5" x14ac:dyDescent="0.25">
      <c r="A361" s="426">
        <v>90637</v>
      </c>
      <c r="B361" s="427" t="s">
        <v>608</v>
      </c>
      <c r="C361" s="427" t="s">
        <v>540</v>
      </c>
      <c r="D361" s="428">
        <v>9.57</v>
      </c>
    </row>
    <row r="362" spans="1:4" ht="13.5" x14ac:dyDescent="0.25">
      <c r="A362" s="426">
        <v>90643</v>
      </c>
      <c r="B362" s="427" t="s">
        <v>609</v>
      </c>
      <c r="C362" s="427" t="s">
        <v>540</v>
      </c>
      <c r="D362" s="428">
        <v>13.83</v>
      </c>
    </row>
    <row r="363" spans="1:4" ht="13.5" x14ac:dyDescent="0.25">
      <c r="A363" s="426">
        <v>90650</v>
      </c>
      <c r="B363" s="427" t="s">
        <v>610</v>
      </c>
      <c r="C363" s="427" t="s">
        <v>540</v>
      </c>
      <c r="D363" s="428">
        <v>7.34</v>
      </c>
    </row>
    <row r="364" spans="1:4" ht="13.5" x14ac:dyDescent="0.25">
      <c r="A364" s="426">
        <v>90656</v>
      </c>
      <c r="B364" s="427" t="s">
        <v>611</v>
      </c>
      <c r="C364" s="427" t="s">
        <v>540</v>
      </c>
      <c r="D364" s="428">
        <v>9.4700000000000006</v>
      </c>
    </row>
    <row r="365" spans="1:4" ht="13.5" x14ac:dyDescent="0.25">
      <c r="A365" s="426">
        <v>90662</v>
      </c>
      <c r="B365" s="427" t="s">
        <v>612</v>
      </c>
      <c r="C365" s="427" t="s">
        <v>540</v>
      </c>
      <c r="D365" s="428">
        <v>9.86</v>
      </c>
    </row>
    <row r="366" spans="1:4" ht="13.5" x14ac:dyDescent="0.25">
      <c r="A366" s="426">
        <v>90668</v>
      </c>
      <c r="B366" s="427" t="s">
        <v>613</v>
      </c>
      <c r="C366" s="427" t="s">
        <v>540</v>
      </c>
      <c r="D366" s="428">
        <v>18.72</v>
      </c>
    </row>
    <row r="367" spans="1:4" ht="13.5" x14ac:dyDescent="0.25">
      <c r="A367" s="426">
        <v>90674</v>
      </c>
      <c r="B367" s="427" t="s">
        <v>614</v>
      </c>
      <c r="C367" s="427" t="s">
        <v>540</v>
      </c>
      <c r="D367" s="428">
        <v>470.08</v>
      </c>
    </row>
    <row r="368" spans="1:4" ht="13.5" x14ac:dyDescent="0.25">
      <c r="A368" s="426">
        <v>90680</v>
      </c>
      <c r="B368" s="427" t="s">
        <v>615</v>
      </c>
      <c r="C368" s="427" t="s">
        <v>540</v>
      </c>
      <c r="D368" s="428">
        <v>255.93</v>
      </c>
    </row>
    <row r="369" spans="1:4" ht="13.5" x14ac:dyDescent="0.25">
      <c r="A369" s="426">
        <v>90686</v>
      </c>
      <c r="B369" s="427" t="s">
        <v>616</v>
      </c>
      <c r="C369" s="427" t="s">
        <v>540</v>
      </c>
      <c r="D369" s="428">
        <v>128.91999999999999</v>
      </c>
    </row>
    <row r="370" spans="1:4" ht="13.5" x14ac:dyDescent="0.25">
      <c r="A370" s="426">
        <v>90692</v>
      </c>
      <c r="B370" s="427" t="s">
        <v>617</v>
      </c>
      <c r="C370" s="427" t="s">
        <v>540</v>
      </c>
      <c r="D370" s="428">
        <v>77.28</v>
      </c>
    </row>
    <row r="371" spans="1:4" ht="13.5" x14ac:dyDescent="0.25">
      <c r="A371" s="426">
        <v>90964</v>
      </c>
      <c r="B371" s="427" t="s">
        <v>618</v>
      </c>
      <c r="C371" s="427" t="s">
        <v>540</v>
      </c>
      <c r="D371" s="428">
        <v>17.82</v>
      </c>
    </row>
    <row r="372" spans="1:4" ht="13.5" x14ac:dyDescent="0.25">
      <c r="A372" s="426">
        <v>90972</v>
      </c>
      <c r="B372" s="427" t="s">
        <v>619</v>
      </c>
      <c r="C372" s="427" t="s">
        <v>540</v>
      </c>
      <c r="D372" s="428">
        <v>48.4</v>
      </c>
    </row>
    <row r="373" spans="1:4" ht="13.5" x14ac:dyDescent="0.25">
      <c r="A373" s="426">
        <v>90979</v>
      </c>
      <c r="B373" s="427" t="s">
        <v>620</v>
      </c>
      <c r="C373" s="427" t="s">
        <v>540</v>
      </c>
      <c r="D373" s="428">
        <v>125.08</v>
      </c>
    </row>
    <row r="374" spans="1:4" ht="13.5" x14ac:dyDescent="0.25">
      <c r="A374" s="426">
        <v>90991</v>
      </c>
      <c r="B374" s="427" t="s">
        <v>621</v>
      </c>
      <c r="C374" s="427" t="s">
        <v>540</v>
      </c>
      <c r="D374" s="428">
        <v>141.79</v>
      </c>
    </row>
    <row r="375" spans="1:4" ht="13.5" x14ac:dyDescent="0.25">
      <c r="A375" s="426">
        <v>90999</v>
      </c>
      <c r="B375" s="427" t="s">
        <v>622</v>
      </c>
      <c r="C375" s="427" t="s">
        <v>540</v>
      </c>
      <c r="D375" s="428">
        <v>64.37</v>
      </c>
    </row>
    <row r="376" spans="1:4" ht="13.5" x14ac:dyDescent="0.25">
      <c r="A376" s="426">
        <v>91031</v>
      </c>
      <c r="B376" s="427" t="s">
        <v>623</v>
      </c>
      <c r="C376" s="427" t="s">
        <v>540</v>
      </c>
      <c r="D376" s="428">
        <v>172.09</v>
      </c>
    </row>
    <row r="377" spans="1:4" ht="13.5" x14ac:dyDescent="0.25">
      <c r="A377" s="426">
        <v>91277</v>
      </c>
      <c r="B377" s="427" t="s">
        <v>624</v>
      </c>
      <c r="C377" s="427" t="s">
        <v>540</v>
      </c>
      <c r="D377" s="428">
        <v>4.75</v>
      </c>
    </row>
    <row r="378" spans="1:4" ht="13.5" x14ac:dyDescent="0.25">
      <c r="A378" s="426">
        <v>91283</v>
      </c>
      <c r="B378" s="427" t="s">
        <v>625</v>
      </c>
      <c r="C378" s="427" t="s">
        <v>540</v>
      </c>
      <c r="D378" s="428">
        <v>10.1</v>
      </c>
    </row>
    <row r="379" spans="1:4" ht="13.5" x14ac:dyDescent="0.25">
      <c r="A379" s="426">
        <v>91386</v>
      </c>
      <c r="B379" s="427" t="s">
        <v>626</v>
      </c>
      <c r="C379" s="427" t="s">
        <v>540</v>
      </c>
      <c r="D379" s="428">
        <v>180.17</v>
      </c>
    </row>
    <row r="380" spans="1:4" ht="13.5" x14ac:dyDescent="0.25">
      <c r="A380" s="426">
        <v>91533</v>
      </c>
      <c r="B380" s="427" t="s">
        <v>627</v>
      </c>
      <c r="C380" s="427" t="s">
        <v>540</v>
      </c>
      <c r="D380" s="428">
        <v>27.79</v>
      </c>
    </row>
    <row r="381" spans="1:4" ht="13.5" x14ac:dyDescent="0.25">
      <c r="A381" s="426">
        <v>91634</v>
      </c>
      <c r="B381" s="427" t="s">
        <v>628</v>
      </c>
      <c r="C381" s="427" t="s">
        <v>540</v>
      </c>
      <c r="D381" s="428">
        <v>133.53</v>
      </c>
    </row>
    <row r="382" spans="1:4" ht="13.5" x14ac:dyDescent="0.25">
      <c r="A382" s="426">
        <v>91645</v>
      </c>
      <c r="B382" s="427" t="s">
        <v>629</v>
      </c>
      <c r="C382" s="427" t="s">
        <v>540</v>
      </c>
      <c r="D382" s="428">
        <v>265.31</v>
      </c>
    </row>
    <row r="383" spans="1:4" ht="13.5" x14ac:dyDescent="0.25">
      <c r="A383" s="426">
        <v>91692</v>
      </c>
      <c r="B383" s="427" t="s">
        <v>630</v>
      </c>
      <c r="C383" s="427" t="s">
        <v>540</v>
      </c>
      <c r="D383" s="428">
        <v>25.6</v>
      </c>
    </row>
    <row r="384" spans="1:4" ht="13.5" x14ac:dyDescent="0.25">
      <c r="A384" s="426">
        <v>92043</v>
      </c>
      <c r="B384" s="427" t="s">
        <v>631</v>
      </c>
      <c r="C384" s="427" t="s">
        <v>540</v>
      </c>
      <c r="D384" s="428">
        <v>8.39</v>
      </c>
    </row>
    <row r="385" spans="1:4" ht="13.5" x14ac:dyDescent="0.25">
      <c r="A385" s="426">
        <v>92106</v>
      </c>
      <c r="B385" s="427" t="s">
        <v>632</v>
      </c>
      <c r="C385" s="427" t="s">
        <v>540</v>
      </c>
      <c r="D385" s="428">
        <v>181.74</v>
      </c>
    </row>
    <row r="386" spans="1:4" ht="13.5" x14ac:dyDescent="0.25">
      <c r="A386" s="426">
        <v>92112</v>
      </c>
      <c r="B386" s="427" t="s">
        <v>633</v>
      </c>
      <c r="C386" s="427" t="s">
        <v>540</v>
      </c>
      <c r="D386" s="428">
        <v>1.92</v>
      </c>
    </row>
    <row r="387" spans="1:4" ht="13.5" x14ac:dyDescent="0.25">
      <c r="A387" s="426">
        <v>92118</v>
      </c>
      <c r="B387" s="427" t="s">
        <v>634</v>
      </c>
      <c r="C387" s="427" t="s">
        <v>540</v>
      </c>
      <c r="D387" s="428">
        <v>0.14000000000000001</v>
      </c>
    </row>
    <row r="388" spans="1:4" ht="13.5" x14ac:dyDescent="0.25">
      <c r="A388" s="426">
        <v>92138</v>
      </c>
      <c r="B388" s="427" t="s">
        <v>635</v>
      </c>
      <c r="C388" s="427" t="s">
        <v>540</v>
      </c>
      <c r="D388" s="428">
        <v>128.94</v>
      </c>
    </row>
    <row r="389" spans="1:4" ht="13.5" x14ac:dyDescent="0.25">
      <c r="A389" s="426">
        <v>92145</v>
      </c>
      <c r="B389" s="427" t="s">
        <v>636</v>
      </c>
      <c r="C389" s="427" t="s">
        <v>540</v>
      </c>
      <c r="D389" s="428">
        <v>91.77</v>
      </c>
    </row>
    <row r="390" spans="1:4" ht="13.5" x14ac:dyDescent="0.25">
      <c r="A390" s="426">
        <v>92242</v>
      </c>
      <c r="B390" s="427" t="s">
        <v>637</v>
      </c>
      <c r="C390" s="427" t="s">
        <v>540</v>
      </c>
      <c r="D390" s="428">
        <v>234.12</v>
      </c>
    </row>
    <row r="391" spans="1:4" ht="13.5" x14ac:dyDescent="0.25">
      <c r="A391" s="426">
        <v>92716</v>
      </c>
      <c r="B391" s="427" t="s">
        <v>638</v>
      </c>
      <c r="C391" s="427" t="s">
        <v>540</v>
      </c>
      <c r="D391" s="428">
        <v>15.53</v>
      </c>
    </row>
    <row r="392" spans="1:4" ht="13.5" x14ac:dyDescent="0.25">
      <c r="A392" s="426">
        <v>92960</v>
      </c>
      <c r="B392" s="427" t="s">
        <v>639</v>
      </c>
      <c r="C392" s="427" t="s">
        <v>540</v>
      </c>
      <c r="D392" s="428">
        <v>18.600000000000001</v>
      </c>
    </row>
    <row r="393" spans="1:4" ht="13.5" x14ac:dyDescent="0.25">
      <c r="A393" s="426">
        <v>92966</v>
      </c>
      <c r="B393" s="427" t="s">
        <v>640</v>
      </c>
      <c r="C393" s="427" t="s">
        <v>540</v>
      </c>
      <c r="D393" s="428">
        <v>22.25</v>
      </c>
    </row>
    <row r="394" spans="1:4" ht="13.5" x14ac:dyDescent="0.25">
      <c r="A394" s="426">
        <v>93224</v>
      </c>
      <c r="B394" s="427" t="s">
        <v>641</v>
      </c>
      <c r="C394" s="427" t="s">
        <v>540</v>
      </c>
      <c r="D394" s="428">
        <v>684.06</v>
      </c>
    </row>
    <row r="395" spans="1:4" ht="13.5" x14ac:dyDescent="0.25">
      <c r="A395" s="426">
        <v>93233</v>
      </c>
      <c r="B395" s="427" t="s">
        <v>642</v>
      </c>
      <c r="C395" s="427" t="s">
        <v>540</v>
      </c>
      <c r="D395" s="428">
        <v>4.12</v>
      </c>
    </row>
    <row r="396" spans="1:4" ht="13.5" x14ac:dyDescent="0.25">
      <c r="A396" s="426">
        <v>93272</v>
      </c>
      <c r="B396" s="427" t="s">
        <v>643</v>
      </c>
      <c r="C396" s="427" t="s">
        <v>540</v>
      </c>
      <c r="D396" s="428">
        <v>84.59</v>
      </c>
    </row>
    <row r="397" spans="1:4" ht="13.5" x14ac:dyDescent="0.25">
      <c r="A397" s="426">
        <v>93281</v>
      </c>
      <c r="B397" s="427" t="s">
        <v>644</v>
      </c>
      <c r="C397" s="427" t="s">
        <v>540</v>
      </c>
      <c r="D397" s="428">
        <v>21.28</v>
      </c>
    </row>
    <row r="398" spans="1:4" ht="13.5" x14ac:dyDescent="0.25">
      <c r="A398" s="426">
        <v>93287</v>
      </c>
      <c r="B398" s="427" t="s">
        <v>645</v>
      </c>
      <c r="C398" s="427" t="s">
        <v>540</v>
      </c>
      <c r="D398" s="428">
        <v>313.04000000000002</v>
      </c>
    </row>
    <row r="399" spans="1:4" ht="13.5" x14ac:dyDescent="0.25">
      <c r="A399" s="426">
        <v>93402</v>
      </c>
      <c r="B399" s="427" t="s">
        <v>646</v>
      </c>
      <c r="C399" s="427" t="s">
        <v>540</v>
      </c>
      <c r="D399" s="428">
        <v>148.05000000000001</v>
      </c>
    </row>
    <row r="400" spans="1:4" ht="13.5" x14ac:dyDescent="0.25">
      <c r="A400" s="426">
        <v>93408</v>
      </c>
      <c r="B400" s="427" t="s">
        <v>647</v>
      </c>
      <c r="C400" s="427" t="s">
        <v>540</v>
      </c>
      <c r="D400" s="428">
        <v>71.63</v>
      </c>
    </row>
    <row r="401" spans="1:4" ht="13.5" x14ac:dyDescent="0.25">
      <c r="A401" s="426">
        <v>93415</v>
      </c>
      <c r="B401" s="427" t="s">
        <v>648</v>
      </c>
      <c r="C401" s="427" t="s">
        <v>540</v>
      </c>
      <c r="D401" s="428">
        <v>8.84</v>
      </c>
    </row>
    <row r="402" spans="1:4" ht="13.5" x14ac:dyDescent="0.25">
      <c r="A402" s="426">
        <v>93421</v>
      </c>
      <c r="B402" s="427" t="s">
        <v>649</v>
      </c>
      <c r="C402" s="427" t="s">
        <v>540</v>
      </c>
      <c r="D402" s="428">
        <v>45.92</v>
      </c>
    </row>
    <row r="403" spans="1:4" ht="13.5" x14ac:dyDescent="0.25">
      <c r="A403" s="426">
        <v>93427</v>
      </c>
      <c r="B403" s="427" t="s">
        <v>650</v>
      </c>
      <c r="C403" s="427" t="s">
        <v>540</v>
      </c>
      <c r="D403" s="428">
        <v>104.12</v>
      </c>
    </row>
    <row r="404" spans="1:4" ht="13.5" x14ac:dyDescent="0.25">
      <c r="A404" s="426">
        <v>93433</v>
      </c>
      <c r="B404" s="427" t="s">
        <v>651</v>
      </c>
      <c r="C404" s="427" t="s">
        <v>540</v>
      </c>
      <c r="D404" s="429">
        <v>2078.8200000000002</v>
      </c>
    </row>
    <row r="405" spans="1:4" ht="13.5" x14ac:dyDescent="0.25">
      <c r="A405" s="426">
        <v>93439</v>
      </c>
      <c r="B405" s="427" t="s">
        <v>652</v>
      </c>
      <c r="C405" s="427" t="s">
        <v>540</v>
      </c>
      <c r="D405" s="428">
        <v>111.42</v>
      </c>
    </row>
    <row r="406" spans="1:4" ht="13.5" x14ac:dyDescent="0.25">
      <c r="A406" s="426">
        <v>95121</v>
      </c>
      <c r="B406" s="427" t="s">
        <v>653</v>
      </c>
      <c r="C406" s="427" t="s">
        <v>540</v>
      </c>
      <c r="D406" s="428">
        <v>205.88</v>
      </c>
    </row>
    <row r="407" spans="1:4" ht="13.5" x14ac:dyDescent="0.25">
      <c r="A407" s="426">
        <v>95127</v>
      </c>
      <c r="B407" s="427" t="s">
        <v>654</v>
      </c>
      <c r="C407" s="427" t="s">
        <v>540</v>
      </c>
      <c r="D407" s="428">
        <v>138.87</v>
      </c>
    </row>
    <row r="408" spans="1:4" ht="13.5" x14ac:dyDescent="0.25">
      <c r="A408" s="426">
        <v>95133</v>
      </c>
      <c r="B408" s="427" t="s">
        <v>655</v>
      </c>
      <c r="C408" s="427" t="s">
        <v>540</v>
      </c>
      <c r="D408" s="428">
        <v>105.54</v>
      </c>
    </row>
    <row r="409" spans="1:4" ht="13.5" x14ac:dyDescent="0.25">
      <c r="A409" s="426">
        <v>95139</v>
      </c>
      <c r="B409" s="427" t="s">
        <v>656</v>
      </c>
      <c r="C409" s="427" t="s">
        <v>540</v>
      </c>
      <c r="D409" s="428">
        <v>0.06</v>
      </c>
    </row>
    <row r="410" spans="1:4" ht="13.5" x14ac:dyDescent="0.25">
      <c r="A410" s="426">
        <v>95212</v>
      </c>
      <c r="B410" s="427" t="s">
        <v>657</v>
      </c>
      <c r="C410" s="427" t="s">
        <v>540</v>
      </c>
      <c r="D410" s="428">
        <v>91.7</v>
      </c>
    </row>
    <row r="411" spans="1:4" ht="13.5" x14ac:dyDescent="0.25">
      <c r="A411" s="426">
        <v>95218</v>
      </c>
      <c r="B411" s="427" t="s">
        <v>658</v>
      </c>
      <c r="C411" s="427" t="s">
        <v>540</v>
      </c>
      <c r="D411" s="428">
        <v>19.940000000000001</v>
      </c>
    </row>
    <row r="412" spans="1:4" ht="13.5" x14ac:dyDescent="0.25">
      <c r="A412" s="426">
        <v>95258</v>
      </c>
      <c r="B412" s="427" t="s">
        <v>659</v>
      </c>
      <c r="C412" s="427" t="s">
        <v>540</v>
      </c>
      <c r="D412" s="428">
        <v>21.96</v>
      </c>
    </row>
    <row r="413" spans="1:4" ht="13.5" x14ac:dyDescent="0.25">
      <c r="A413" s="426">
        <v>95264</v>
      </c>
      <c r="B413" s="427" t="s">
        <v>660</v>
      </c>
      <c r="C413" s="427" t="s">
        <v>540</v>
      </c>
      <c r="D413" s="428">
        <v>3.44</v>
      </c>
    </row>
    <row r="414" spans="1:4" ht="13.5" x14ac:dyDescent="0.25">
      <c r="A414" s="426">
        <v>95270</v>
      </c>
      <c r="B414" s="427" t="s">
        <v>661</v>
      </c>
      <c r="C414" s="427" t="s">
        <v>540</v>
      </c>
      <c r="D414" s="428">
        <v>4.5</v>
      </c>
    </row>
    <row r="415" spans="1:4" ht="13.5" x14ac:dyDescent="0.25">
      <c r="A415" s="426">
        <v>95276</v>
      </c>
      <c r="B415" s="427" t="s">
        <v>662</v>
      </c>
      <c r="C415" s="427" t="s">
        <v>540</v>
      </c>
      <c r="D415" s="428">
        <v>2.42</v>
      </c>
    </row>
    <row r="416" spans="1:4" ht="13.5" x14ac:dyDescent="0.25">
      <c r="A416" s="426">
        <v>95282</v>
      </c>
      <c r="B416" s="427" t="s">
        <v>663</v>
      </c>
      <c r="C416" s="427" t="s">
        <v>540</v>
      </c>
      <c r="D416" s="428">
        <v>4.4800000000000004</v>
      </c>
    </row>
    <row r="417" spans="1:4" ht="13.5" x14ac:dyDescent="0.25">
      <c r="A417" s="426">
        <v>95620</v>
      </c>
      <c r="B417" s="427" t="s">
        <v>664</v>
      </c>
      <c r="C417" s="427" t="s">
        <v>540</v>
      </c>
      <c r="D417" s="428">
        <v>21.62</v>
      </c>
    </row>
    <row r="418" spans="1:4" ht="13.5" x14ac:dyDescent="0.25">
      <c r="A418" s="426">
        <v>95631</v>
      </c>
      <c r="B418" s="427" t="s">
        <v>665</v>
      </c>
      <c r="C418" s="427" t="s">
        <v>540</v>
      </c>
      <c r="D418" s="428">
        <v>143.37</v>
      </c>
    </row>
    <row r="419" spans="1:4" ht="13.5" x14ac:dyDescent="0.25">
      <c r="A419" s="426">
        <v>95702</v>
      </c>
      <c r="B419" s="427" t="s">
        <v>666</v>
      </c>
      <c r="C419" s="427" t="s">
        <v>540</v>
      </c>
      <c r="D419" s="428">
        <v>31.66</v>
      </c>
    </row>
    <row r="420" spans="1:4" ht="13.5" x14ac:dyDescent="0.25">
      <c r="A420" s="426">
        <v>95708</v>
      </c>
      <c r="B420" s="427" t="s">
        <v>667</v>
      </c>
      <c r="C420" s="427" t="s">
        <v>540</v>
      </c>
      <c r="D420" s="428">
        <v>110.62</v>
      </c>
    </row>
    <row r="421" spans="1:4" ht="13.5" x14ac:dyDescent="0.25">
      <c r="A421" s="426">
        <v>95714</v>
      </c>
      <c r="B421" s="427" t="s">
        <v>668</v>
      </c>
      <c r="C421" s="427" t="s">
        <v>540</v>
      </c>
      <c r="D421" s="428">
        <v>179.11</v>
      </c>
    </row>
    <row r="422" spans="1:4" ht="13.5" x14ac:dyDescent="0.25">
      <c r="A422" s="426">
        <v>95720</v>
      </c>
      <c r="B422" s="427" t="s">
        <v>669</v>
      </c>
      <c r="C422" s="427" t="s">
        <v>540</v>
      </c>
      <c r="D422" s="428">
        <v>176.2</v>
      </c>
    </row>
    <row r="423" spans="1:4" ht="13.5" x14ac:dyDescent="0.25">
      <c r="A423" s="426">
        <v>95872</v>
      </c>
      <c r="B423" s="427" t="s">
        <v>670</v>
      </c>
      <c r="C423" s="427" t="s">
        <v>540</v>
      </c>
      <c r="D423" s="428">
        <v>176.53</v>
      </c>
    </row>
    <row r="424" spans="1:4" ht="13.5" x14ac:dyDescent="0.25">
      <c r="A424" s="426">
        <v>96013</v>
      </c>
      <c r="B424" s="427" t="s">
        <v>671</v>
      </c>
      <c r="C424" s="427" t="s">
        <v>540</v>
      </c>
      <c r="D424" s="428">
        <v>114.3</v>
      </c>
    </row>
    <row r="425" spans="1:4" ht="13.5" x14ac:dyDescent="0.25">
      <c r="A425" s="426">
        <v>96020</v>
      </c>
      <c r="B425" s="427" t="s">
        <v>672</v>
      </c>
      <c r="C425" s="427" t="s">
        <v>540</v>
      </c>
      <c r="D425" s="428">
        <v>114.04</v>
      </c>
    </row>
    <row r="426" spans="1:4" ht="13.5" x14ac:dyDescent="0.25">
      <c r="A426" s="426">
        <v>96028</v>
      </c>
      <c r="B426" s="427" t="s">
        <v>673</v>
      </c>
      <c r="C426" s="427" t="s">
        <v>540</v>
      </c>
      <c r="D426" s="428">
        <v>88.37</v>
      </c>
    </row>
    <row r="427" spans="1:4" ht="13.5" x14ac:dyDescent="0.25">
      <c r="A427" s="426">
        <v>96035</v>
      </c>
      <c r="B427" s="427" t="s">
        <v>674</v>
      </c>
      <c r="C427" s="427" t="s">
        <v>540</v>
      </c>
      <c r="D427" s="428">
        <v>187.72</v>
      </c>
    </row>
    <row r="428" spans="1:4" ht="13.5" x14ac:dyDescent="0.25">
      <c r="A428" s="426">
        <v>96157</v>
      </c>
      <c r="B428" s="427" t="s">
        <v>675</v>
      </c>
      <c r="C428" s="427" t="s">
        <v>540</v>
      </c>
      <c r="D428" s="428">
        <v>88.63</v>
      </c>
    </row>
    <row r="429" spans="1:4" ht="13.5" x14ac:dyDescent="0.25">
      <c r="A429" s="426">
        <v>96158</v>
      </c>
      <c r="B429" s="427" t="s">
        <v>676</v>
      </c>
      <c r="C429" s="427" t="s">
        <v>540</v>
      </c>
      <c r="D429" s="428">
        <v>84.43</v>
      </c>
    </row>
    <row r="430" spans="1:4" ht="13.5" x14ac:dyDescent="0.25">
      <c r="A430" s="426">
        <v>96245</v>
      </c>
      <c r="B430" s="427" t="s">
        <v>677</v>
      </c>
      <c r="C430" s="427" t="s">
        <v>540</v>
      </c>
      <c r="D430" s="428">
        <v>71.790000000000006</v>
      </c>
    </row>
    <row r="431" spans="1:4" ht="13.5" x14ac:dyDescent="0.25">
      <c r="A431" s="426">
        <v>96303</v>
      </c>
      <c r="B431" s="427" t="s">
        <v>678</v>
      </c>
      <c r="C431" s="427" t="s">
        <v>540</v>
      </c>
      <c r="D431" s="428">
        <v>180.54</v>
      </c>
    </row>
    <row r="432" spans="1:4" ht="13.5" x14ac:dyDescent="0.25">
      <c r="A432" s="426">
        <v>96309</v>
      </c>
      <c r="B432" s="427" t="s">
        <v>679</v>
      </c>
      <c r="C432" s="427" t="s">
        <v>540</v>
      </c>
      <c r="D432" s="428">
        <v>1.0900000000000001</v>
      </c>
    </row>
    <row r="433" spans="1:4" ht="13.5" x14ac:dyDescent="0.25">
      <c r="A433" s="426">
        <v>96463</v>
      </c>
      <c r="B433" s="427" t="s">
        <v>680</v>
      </c>
      <c r="C433" s="427" t="s">
        <v>540</v>
      </c>
      <c r="D433" s="428">
        <v>142.04</v>
      </c>
    </row>
    <row r="434" spans="1:4" ht="13.5" x14ac:dyDescent="0.25">
      <c r="A434" s="426">
        <v>98764</v>
      </c>
      <c r="B434" s="427" t="s">
        <v>681</v>
      </c>
      <c r="C434" s="427" t="s">
        <v>540</v>
      </c>
      <c r="D434" s="428">
        <v>3.15</v>
      </c>
    </row>
    <row r="435" spans="1:4" ht="13.5" x14ac:dyDescent="0.25">
      <c r="A435" s="426">
        <v>99833</v>
      </c>
      <c r="B435" s="427" t="s">
        <v>682</v>
      </c>
      <c r="C435" s="427" t="s">
        <v>540</v>
      </c>
      <c r="D435" s="428">
        <v>1.0900000000000001</v>
      </c>
    </row>
    <row r="436" spans="1:4" ht="13.5" x14ac:dyDescent="0.25">
      <c r="A436" s="426">
        <v>5632</v>
      </c>
      <c r="B436" s="427" t="s">
        <v>683</v>
      </c>
      <c r="C436" s="427" t="s">
        <v>684</v>
      </c>
      <c r="D436" s="428">
        <v>55.95</v>
      </c>
    </row>
    <row r="437" spans="1:4" ht="13.5" x14ac:dyDescent="0.25">
      <c r="A437" s="426">
        <v>5679</v>
      </c>
      <c r="B437" s="427" t="s">
        <v>685</v>
      </c>
      <c r="C437" s="427" t="s">
        <v>684</v>
      </c>
      <c r="D437" s="428">
        <v>39.85</v>
      </c>
    </row>
    <row r="438" spans="1:4" ht="13.5" x14ac:dyDescent="0.25">
      <c r="A438" s="426">
        <v>5681</v>
      </c>
      <c r="B438" s="427" t="s">
        <v>686</v>
      </c>
      <c r="C438" s="427" t="s">
        <v>684</v>
      </c>
      <c r="D438" s="428">
        <v>37.950000000000003</v>
      </c>
    </row>
    <row r="439" spans="1:4" ht="13.5" x14ac:dyDescent="0.25">
      <c r="A439" s="426">
        <v>5685</v>
      </c>
      <c r="B439" s="427" t="s">
        <v>687</v>
      </c>
      <c r="C439" s="427" t="s">
        <v>684</v>
      </c>
      <c r="D439" s="428">
        <v>41.58</v>
      </c>
    </row>
    <row r="440" spans="1:4" ht="13.5" x14ac:dyDescent="0.25">
      <c r="A440" s="426">
        <v>5690</v>
      </c>
      <c r="B440" s="427" t="s">
        <v>688</v>
      </c>
      <c r="C440" s="427" t="s">
        <v>684</v>
      </c>
      <c r="D440" s="428">
        <v>2.2400000000000002</v>
      </c>
    </row>
    <row r="441" spans="1:4" ht="13.5" x14ac:dyDescent="0.25">
      <c r="A441" s="426">
        <v>5806</v>
      </c>
      <c r="B441" s="427" t="s">
        <v>689</v>
      </c>
      <c r="C441" s="427" t="s">
        <v>684</v>
      </c>
      <c r="D441" s="428">
        <v>0.17</v>
      </c>
    </row>
    <row r="442" spans="1:4" ht="13.5" x14ac:dyDescent="0.25">
      <c r="A442" s="426">
        <v>5826</v>
      </c>
      <c r="B442" s="427" t="s">
        <v>690</v>
      </c>
      <c r="C442" s="427" t="s">
        <v>684</v>
      </c>
      <c r="D442" s="428">
        <v>30.85</v>
      </c>
    </row>
    <row r="443" spans="1:4" ht="13.5" x14ac:dyDescent="0.25">
      <c r="A443" s="426">
        <v>5829</v>
      </c>
      <c r="B443" s="427" t="s">
        <v>691</v>
      </c>
      <c r="C443" s="427" t="s">
        <v>684</v>
      </c>
      <c r="D443" s="428">
        <v>124.29</v>
      </c>
    </row>
    <row r="444" spans="1:4" ht="13.5" x14ac:dyDescent="0.25">
      <c r="A444" s="426">
        <v>5837</v>
      </c>
      <c r="B444" s="427" t="s">
        <v>692</v>
      </c>
      <c r="C444" s="427" t="s">
        <v>684</v>
      </c>
      <c r="D444" s="428">
        <v>102.59</v>
      </c>
    </row>
    <row r="445" spans="1:4" ht="13.5" x14ac:dyDescent="0.25">
      <c r="A445" s="426">
        <v>5841</v>
      </c>
      <c r="B445" s="427" t="s">
        <v>693</v>
      </c>
      <c r="C445" s="427" t="s">
        <v>684</v>
      </c>
      <c r="D445" s="428">
        <v>2.57</v>
      </c>
    </row>
    <row r="446" spans="1:4" ht="13.5" x14ac:dyDescent="0.25">
      <c r="A446" s="426">
        <v>5845</v>
      </c>
      <c r="B446" s="427" t="s">
        <v>694</v>
      </c>
      <c r="C446" s="427" t="s">
        <v>684</v>
      </c>
      <c r="D446" s="428">
        <v>36.21</v>
      </c>
    </row>
    <row r="447" spans="1:4" ht="13.5" x14ac:dyDescent="0.25">
      <c r="A447" s="426">
        <v>5849</v>
      </c>
      <c r="B447" s="427" t="s">
        <v>695</v>
      </c>
      <c r="C447" s="427" t="s">
        <v>684</v>
      </c>
      <c r="D447" s="428">
        <v>52.98</v>
      </c>
    </row>
    <row r="448" spans="1:4" ht="13.5" x14ac:dyDescent="0.25">
      <c r="A448" s="426">
        <v>5853</v>
      </c>
      <c r="B448" s="427" t="s">
        <v>696</v>
      </c>
      <c r="C448" s="427" t="s">
        <v>684</v>
      </c>
      <c r="D448" s="428">
        <v>53.17</v>
      </c>
    </row>
    <row r="449" spans="1:4" ht="13.5" x14ac:dyDescent="0.25">
      <c r="A449" s="426">
        <v>5857</v>
      </c>
      <c r="B449" s="427" t="s">
        <v>697</v>
      </c>
      <c r="C449" s="427" t="s">
        <v>684</v>
      </c>
      <c r="D449" s="428">
        <v>124.4</v>
      </c>
    </row>
    <row r="450" spans="1:4" ht="13.5" x14ac:dyDescent="0.25">
      <c r="A450" s="426">
        <v>5865</v>
      </c>
      <c r="B450" s="427" t="s">
        <v>698</v>
      </c>
      <c r="C450" s="427" t="s">
        <v>684</v>
      </c>
      <c r="D450" s="428">
        <v>5.84</v>
      </c>
    </row>
    <row r="451" spans="1:4" ht="13.5" x14ac:dyDescent="0.25">
      <c r="A451" s="426">
        <v>5869</v>
      </c>
      <c r="B451" s="427" t="s">
        <v>699</v>
      </c>
      <c r="C451" s="427" t="s">
        <v>684</v>
      </c>
      <c r="D451" s="428">
        <v>46</v>
      </c>
    </row>
    <row r="452" spans="1:4" ht="13.5" x14ac:dyDescent="0.25">
      <c r="A452" s="426">
        <v>5877</v>
      </c>
      <c r="B452" s="427" t="s">
        <v>700</v>
      </c>
      <c r="C452" s="427" t="s">
        <v>684</v>
      </c>
      <c r="D452" s="428">
        <v>39.25</v>
      </c>
    </row>
    <row r="453" spans="1:4" ht="13.5" x14ac:dyDescent="0.25">
      <c r="A453" s="426">
        <v>5881</v>
      </c>
      <c r="B453" s="427" t="s">
        <v>701</v>
      </c>
      <c r="C453" s="427" t="s">
        <v>684</v>
      </c>
      <c r="D453" s="428">
        <v>48.67</v>
      </c>
    </row>
    <row r="454" spans="1:4" ht="13.5" x14ac:dyDescent="0.25">
      <c r="A454" s="426">
        <v>5884</v>
      </c>
      <c r="B454" s="427" t="s">
        <v>702</v>
      </c>
      <c r="C454" s="427" t="s">
        <v>684</v>
      </c>
      <c r="D454" s="428">
        <v>36.200000000000003</v>
      </c>
    </row>
    <row r="455" spans="1:4" ht="13.5" x14ac:dyDescent="0.25">
      <c r="A455" s="426">
        <v>5892</v>
      </c>
      <c r="B455" s="427" t="s">
        <v>703</v>
      </c>
      <c r="C455" s="427" t="s">
        <v>684</v>
      </c>
      <c r="D455" s="428">
        <v>32.049999999999997</v>
      </c>
    </row>
    <row r="456" spans="1:4" ht="13.5" x14ac:dyDescent="0.25">
      <c r="A456" s="426">
        <v>5896</v>
      </c>
      <c r="B456" s="427" t="s">
        <v>704</v>
      </c>
      <c r="C456" s="427" t="s">
        <v>684</v>
      </c>
      <c r="D456" s="428">
        <v>30.04</v>
      </c>
    </row>
    <row r="457" spans="1:4" ht="13.5" x14ac:dyDescent="0.25">
      <c r="A457" s="426">
        <v>5903</v>
      </c>
      <c r="B457" s="427" t="s">
        <v>705</v>
      </c>
      <c r="C457" s="427" t="s">
        <v>684</v>
      </c>
      <c r="D457" s="428">
        <v>37.69</v>
      </c>
    </row>
    <row r="458" spans="1:4" ht="13.5" x14ac:dyDescent="0.25">
      <c r="A458" s="426">
        <v>5911</v>
      </c>
      <c r="B458" s="427" t="s">
        <v>706</v>
      </c>
      <c r="C458" s="427" t="s">
        <v>684</v>
      </c>
      <c r="D458" s="428">
        <v>19.13</v>
      </c>
    </row>
    <row r="459" spans="1:4" ht="13.5" x14ac:dyDescent="0.25">
      <c r="A459" s="426">
        <v>5923</v>
      </c>
      <c r="B459" s="427" t="s">
        <v>707</v>
      </c>
      <c r="C459" s="427" t="s">
        <v>684</v>
      </c>
      <c r="D459" s="428">
        <v>1.76</v>
      </c>
    </row>
    <row r="460" spans="1:4" ht="13.5" x14ac:dyDescent="0.25">
      <c r="A460" s="426">
        <v>5930</v>
      </c>
      <c r="B460" s="427" t="s">
        <v>708</v>
      </c>
      <c r="C460" s="427" t="s">
        <v>684</v>
      </c>
      <c r="D460" s="428">
        <v>37.619999999999997</v>
      </c>
    </row>
    <row r="461" spans="1:4" ht="13.5" x14ac:dyDescent="0.25">
      <c r="A461" s="426">
        <v>5934</v>
      </c>
      <c r="B461" s="427" t="s">
        <v>709</v>
      </c>
      <c r="C461" s="427" t="s">
        <v>684</v>
      </c>
      <c r="D461" s="428">
        <v>54.63</v>
      </c>
    </row>
    <row r="462" spans="1:4" ht="13.5" x14ac:dyDescent="0.25">
      <c r="A462" s="426">
        <v>5942</v>
      </c>
      <c r="B462" s="427" t="s">
        <v>710</v>
      </c>
      <c r="C462" s="427" t="s">
        <v>684</v>
      </c>
      <c r="D462" s="428">
        <v>48.2</v>
      </c>
    </row>
    <row r="463" spans="1:4" ht="13.5" x14ac:dyDescent="0.25">
      <c r="A463" s="426">
        <v>5946</v>
      </c>
      <c r="B463" s="427" t="s">
        <v>711</v>
      </c>
      <c r="C463" s="427" t="s">
        <v>684</v>
      </c>
      <c r="D463" s="428">
        <v>58.18</v>
      </c>
    </row>
    <row r="464" spans="1:4" ht="13.5" x14ac:dyDescent="0.25">
      <c r="A464" s="426">
        <v>5952</v>
      </c>
      <c r="B464" s="427" t="s">
        <v>712</v>
      </c>
      <c r="C464" s="427" t="s">
        <v>684</v>
      </c>
      <c r="D464" s="428">
        <v>21.14</v>
      </c>
    </row>
    <row r="465" spans="1:4" ht="13.5" x14ac:dyDescent="0.25">
      <c r="A465" s="426">
        <v>5954</v>
      </c>
      <c r="B465" s="427" t="s">
        <v>713</v>
      </c>
      <c r="C465" s="427" t="s">
        <v>684</v>
      </c>
      <c r="D465" s="428">
        <v>2.94</v>
      </c>
    </row>
    <row r="466" spans="1:4" ht="13.5" x14ac:dyDescent="0.25">
      <c r="A466" s="426">
        <v>5961</v>
      </c>
      <c r="B466" s="427" t="s">
        <v>714</v>
      </c>
      <c r="C466" s="427" t="s">
        <v>684</v>
      </c>
      <c r="D466" s="428">
        <v>36.21</v>
      </c>
    </row>
    <row r="467" spans="1:4" ht="13.5" x14ac:dyDescent="0.25">
      <c r="A467" s="426">
        <v>6260</v>
      </c>
      <c r="B467" s="427" t="s">
        <v>715</v>
      </c>
      <c r="C467" s="427" t="s">
        <v>684</v>
      </c>
      <c r="D467" s="428">
        <v>33.619999999999997</v>
      </c>
    </row>
    <row r="468" spans="1:4" ht="13.5" x14ac:dyDescent="0.25">
      <c r="A468" s="426">
        <v>6880</v>
      </c>
      <c r="B468" s="427" t="s">
        <v>716</v>
      </c>
      <c r="C468" s="427" t="s">
        <v>684</v>
      </c>
      <c r="D468" s="428">
        <v>52.49</v>
      </c>
    </row>
    <row r="469" spans="1:4" ht="13.5" x14ac:dyDescent="0.25">
      <c r="A469" s="426">
        <v>7031</v>
      </c>
      <c r="B469" s="427" t="s">
        <v>717</v>
      </c>
      <c r="C469" s="427" t="s">
        <v>684</v>
      </c>
      <c r="D469" s="428">
        <v>4.0999999999999996</v>
      </c>
    </row>
    <row r="470" spans="1:4" ht="13.5" x14ac:dyDescent="0.25">
      <c r="A470" s="426">
        <v>7043</v>
      </c>
      <c r="B470" s="427" t="s">
        <v>718</v>
      </c>
      <c r="C470" s="427" t="s">
        <v>684</v>
      </c>
      <c r="D470" s="428">
        <v>0.21</v>
      </c>
    </row>
    <row r="471" spans="1:4" ht="13.5" x14ac:dyDescent="0.25">
      <c r="A471" s="426">
        <v>7050</v>
      </c>
      <c r="B471" s="427" t="s">
        <v>719</v>
      </c>
      <c r="C471" s="427" t="s">
        <v>684</v>
      </c>
      <c r="D471" s="428">
        <v>49.06</v>
      </c>
    </row>
    <row r="472" spans="1:4" ht="13.5" x14ac:dyDescent="0.25">
      <c r="A472" s="426">
        <v>67827</v>
      </c>
      <c r="B472" s="427" t="s">
        <v>720</v>
      </c>
      <c r="C472" s="427" t="s">
        <v>684</v>
      </c>
      <c r="D472" s="428">
        <v>35.39</v>
      </c>
    </row>
    <row r="473" spans="1:4" ht="13.5" x14ac:dyDescent="0.25">
      <c r="A473" s="426">
        <v>73395</v>
      </c>
      <c r="B473" s="427" t="s">
        <v>721</v>
      </c>
      <c r="C473" s="427" t="s">
        <v>684</v>
      </c>
      <c r="D473" s="428">
        <v>5.53</v>
      </c>
    </row>
    <row r="474" spans="1:4" ht="13.5" x14ac:dyDescent="0.25">
      <c r="A474" s="426">
        <v>83766</v>
      </c>
      <c r="B474" s="427" t="s">
        <v>722</v>
      </c>
      <c r="C474" s="427" t="s">
        <v>684</v>
      </c>
      <c r="D474" s="428">
        <v>30.12</v>
      </c>
    </row>
    <row r="475" spans="1:4" ht="13.5" x14ac:dyDescent="0.25">
      <c r="A475" s="426">
        <v>84013</v>
      </c>
      <c r="B475" s="427" t="s">
        <v>723</v>
      </c>
      <c r="C475" s="427" t="s">
        <v>684</v>
      </c>
      <c r="D475" s="428">
        <v>54.42</v>
      </c>
    </row>
    <row r="476" spans="1:4" ht="13.5" x14ac:dyDescent="0.25">
      <c r="A476" s="426">
        <v>87446</v>
      </c>
      <c r="B476" s="427" t="s">
        <v>724</v>
      </c>
      <c r="C476" s="427" t="s">
        <v>684</v>
      </c>
      <c r="D476" s="428">
        <v>0.31</v>
      </c>
    </row>
    <row r="477" spans="1:4" ht="13.5" x14ac:dyDescent="0.25">
      <c r="A477" s="426">
        <v>88392</v>
      </c>
      <c r="B477" s="427" t="s">
        <v>725</v>
      </c>
      <c r="C477" s="427" t="s">
        <v>684</v>
      </c>
      <c r="D477" s="428">
        <v>0.61</v>
      </c>
    </row>
    <row r="478" spans="1:4" ht="13.5" x14ac:dyDescent="0.25">
      <c r="A478" s="426">
        <v>88398</v>
      </c>
      <c r="B478" s="427" t="s">
        <v>726</v>
      </c>
      <c r="C478" s="427" t="s">
        <v>684</v>
      </c>
      <c r="D478" s="428">
        <v>0.73</v>
      </c>
    </row>
    <row r="479" spans="1:4" ht="13.5" x14ac:dyDescent="0.25">
      <c r="A479" s="426">
        <v>88404</v>
      </c>
      <c r="B479" s="427" t="s">
        <v>727</v>
      </c>
      <c r="C479" s="427" t="s">
        <v>684</v>
      </c>
      <c r="D479" s="428">
        <v>0.57999999999999996</v>
      </c>
    </row>
    <row r="480" spans="1:4" ht="13.5" x14ac:dyDescent="0.25">
      <c r="A480" s="426">
        <v>88430</v>
      </c>
      <c r="B480" s="427" t="s">
        <v>728</v>
      </c>
      <c r="C480" s="427" t="s">
        <v>684</v>
      </c>
      <c r="D480" s="428">
        <v>3.83</v>
      </c>
    </row>
    <row r="481" spans="1:4" ht="13.5" x14ac:dyDescent="0.25">
      <c r="A481" s="426">
        <v>88438</v>
      </c>
      <c r="B481" s="427" t="s">
        <v>729</v>
      </c>
      <c r="C481" s="427" t="s">
        <v>684</v>
      </c>
      <c r="D481" s="428">
        <v>5.07</v>
      </c>
    </row>
    <row r="482" spans="1:4" ht="13.5" x14ac:dyDescent="0.25">
      <c r="A482" s="426">
        <v>88831</v>
      </c>
      <c r="B482" s="427" t="s">
        <v>730</v>
      </c>
      <c r="C482" s="427" t="s">
        <v>684</v>
      </c>
      <c r="D482" s="428">
        <v>0.23</v>
      </c>
    </row>
    <row r="483" spans="1:4" ht="13.5" x14ac:dyDescent="0.25">
      <c r="A483" s="426">
        <v>88844</v>
      </c>
      <c r="B483" s="427" t="s">
        <v>731</v>
      </c>
      <c r="C483" s="427" t="s">
        <v>684</v>
      </c>
      <c r="D483" s="428">
        <v>47.15</v>
      </c>
    </row>
    <row r="484" spans="1:4" ht="13.5" x14ac:dyDescent="0.25">
      <c r="A484" s="426">
        <v>88908</v>
      </c>
      <c r="B484" s="427" t="s">
        <v>732</v>
      </c>
      <c r="C484" s="427" t="s">
        <v>684</v>
      </c>
      <c r="D484" s="428">
        <v>59.69</v>
      </c>
    </row>
    <row r="485" spans="1:4" ht="13.5" x14ac:dyDescent="0.25">
      <c r="A485" s="426">
        <v>89022</v>
      </c>
      <c r="B485" s="427" t="s">
        <v>733</v>
      </c>
      <c r="C485" s="427" t="s">
        <v>684</v>
      </c>
      <c r="D485" s="428">
        <v>0.3</v>
      </c>
    </row>
    <row r="486" spans="1:4" ht="13.5" x14ac:dyDescent="0.25">
      <c r="A486" s="426">
        <v>89027</v>
      </c>
      <c r="B486" s="427" t="s">
        <v>734</v>
      </c>
      <c r="C486" s="427" t="s">
        <v>684</v>
      </c>
      <c r="D486" s="428">
        <v>3.33</v>
      </c>
    </row>
    <row r="487" spans="1:4" ht="13.5" x14ac:dyDescent="0.25">
      <c r="A487" s="426">
        <v>89031</v>
      </c>
      <c r="B487" s="427" t="s">
        <v>735</v>
      </c>
      <c r="C487" s="427" t="s">
        <v>684</v>
      </c>
      <c r="D487" s="428">
        <v>46.02</v>
      </c>
    </row>
    <row r="488" spans="1:4" ht="13.5" x14ac:dyDescent="0.25">
      <c r="A488" s="426">
        <v>89036</v>
      </c>
      <c r="B488" s="427" t="s">
        <v>736</v>
      </c>
      <c r="C488" s="427" t="s">
        <v>684</v>
      </c>
      <c r="D488" s="428">
        <v>32.380000000000003</v>
      </c>
    </row>
    <row r="489" spans="1:4" ht="13.5" x14ac:dyDescent="0.25">
      <c r="A489" s="426">
        <v>89218</v>
      </c>
      <c r="B489" s="427" t="s">
        <v>737</v>
      </c>
      <c r="C489" s="427" t="s">
        <v>684</v>
      </c>
      <c r="D489" s="428">
        <v>66.650000000000006</v>
      </c>
    </row>
    <row r="490" spans="1:4" ht="13.5" x14ac:dyDescent="0.25">
      <c r="A490" s="426">
        <v>89226</v>
      </c>
      <c r="B490" s="427" t="s">
        <v>738</v>
      </c>
      <c r="C490" s="427" t="s">
        <v>684</v>
      </c>
      <c r="D490" s="428">
        <v>0.95</v>
      </c>
    </row>
    <row r="491" spans="1:4" ht="13.5" x14ac:dyDescent="0.25">
      <c r="A491" s="426">
        <v>89235</v>
      </c>
      <c r="B491" s="427" t="s">
        <v>739</v>
      </c>
      <c r="C491" s="427" t="s">
        <v>684</v>
      </c>
      <c r="D491" s="428">
        <v>130.88999999999999</v>
      </c>
    </row>
    <row r="492" spans="1:4" ht="13.5" x14ac:dyDescent="0.25">
      <c r="A492" s="426">
        <v>89243</v>
      </c>
      <c r="B492" s="427" t="s">
        <v>740</v>
      </c>
      <c r="C492" s="427" t="s">
        <v>684</v>
      </c>
      <c r="D492" s="428">
        <v>276.56</v>
      </c>
    </row>
    <row r="493" spans="1:4" ht="13.5" x14ac:dyDescent="0.25">
      <c r="A493" s="426">
        <v>89251</v>
      </c>
      <c r="B493" s="427" t="s">
        <v>741</v>
      </c>
      <c r="C493" s="427" t="s">
        <v>684</v>
      </c>
      <c r="D493" s="428">
        <v>243.17</v>
      </c>
    </row>
    <row r="494" spans="1:4" ht="13.5" x14ac:dyDescent="0.25">
      <c r="A494" s="426">
        <v>89258</v>
      </c>
      <c r="B494" s="427" t="s">
        <v>742</v>
      </c>
      <c r="C494" s="427" t="s">
        <v>684</v>
      </c>
      <c r="D494" s="428">
        <v>88.02</v>
      </c>
    </row>
    <row r="495" spans="1:4" ht="13.5" x14ac:dyDescent="0.25">
      <c r="A495" s="426">
        <v>89273</v>
      </c>
      <c r="B495" s="427" t="s">
        <v>743</v>
      </c>
      <c r="C495" s="427" t="s">
        <v>684</v>
      </c>
      <c r="D495" s="428">
        <v>60.72</v>
      </c>
    </row>
    <row r="496" spans="1:4" ht="13.5" x14ac:dyDescent="0.25">
      <c r="A496" s="426">
        <v>89279</v>
      </c>
      <c r="B496" s="427" t="s">
        <v>744</v>
      </c>
      <c r="C496" s="427" t="s">
        <v>684</v>
      </c>
      <c r="D496" s="428">
        <v>1.1499999999999999</v>
      </c>
    </row>
    <row r="497" spans="1:4" ht="13.5" x14ac:dyDescent="0.25">
      <c r="A497" s="426">
        <v>89877</v>
      </c>
      <c r="B497" s="427" t="s">
        <v>745</v>
      </c>
      <c r="C497" s="427" t="s">
        <v>684</v>
      </c>
      <c r="D497" s="428">
        <v>42.94</v>
      </c>
    </row>
    <row r="498" spans="1:4" ht="13.5" x14ac:dyDescent="0.25">
      <c r="A498" s="426">
        <v>89884</v>
      </c>
      <c r="B498" s="427" t="s">
        <v>746</v>
      </c>
      <c r="C498" s="427" t="s">
        <v>684</v>
      </c>
      <c r="D498" s="428">
        <v>44.34</v>
      </c>
    </row>
    <row r="499" spans="1:4" ht="13.5" x14ac:dyDescent="0.25">
      <c r="A499" s="426">
        <v>90587</v>
      </c>
      <c r="B499" s="427" t="s">
        <v>747</v>
      </c>
      <c r="C499" s="427" t="s">
        <v>684</v>
      </c>
      <c r="D499" s="428">
        <v>0.28999999999999998</v>
      </c>
    </row>
    <row r="500" spans="1:4" ht="13.5" x14ac:dyDescent="0.25">
      <c r="A500" s="426">
        <v>90626</v>
      </c>
      <c r="B500" s="427" t="s">
        <v>748</v>
      </c>
      <c r="C500" s="427" t="s">
        <v>684</v>
      </c>
      <c r="D500" s="428">
        <v>1.38</v>
      </c>
    </row>
    <row r="501" spans="1:4" ht="13.5" x14ac:dyDescent="0.25">
      <c r="A501" s="426">
        <v>90632</v>
      </c>
      <c r="B501" s="427" t="s">
        <v>749</v>
      </c>
      <c r="C501" s="427" t="s">
        <v>684</v>
      </c>
      <c r="D501" s="428">
        <v>57.44</v>
      </c>
    </row>
    <row r="502" spans="1:4" ht="13.5" x14ac:dyDescent="0.25">
      <c r="A502" s="426">
        <v>90638</v>
      </c>
      <c r="B502" s="427" t="s">
        <v>750</v>
      </c>
      <c r="C502" s="427" t="s">
        <v>684</v>
      </c>
      <c r="D502" s="428">
        <v>2.94</v>
      </c>
    </row>
    <row r="503" spans="1:4" ht="13.5" x14ac:dyDescent="0.25">
      <c r="A503" s="426">
        <v>90644</v>
      </c>
      <c r="B503" s="427" t="s">
        <v>751</v>
      </c>
      <c r="C503" s="427" t="s">
        <v>684</v>
      </c>
      <c r="D503" s="428">
        <v>4.3899999999999997</v>
      </c>
    </row>
    <row r="504" spans="1:4" ht="13.5" x14ac:dyDescent="0.25">
      <c r="A504" s="426">
        <v>90651</v>
      </c>
      <c r="B504" s="427" t="s">
        <v>752</v>
      </c>
      <c r="C504" s="427" t="s">
        <v>684</v>
      </c>
      <c r="D504" s="428">
        <v>0.61</v>
      </c>
    </row>
    <row r="505" spans="1:4" ht="13.5" x14ac:dyDescent="0.25">
      <c r="A505" s="426">
        <v>90657</v>
      </c>
      <c r="B505" s="427" t="s">
        <v>753</v>
      </c>
      <c r="C505" s="427" t="s">
        <v>684</v>
      </c>
      <c r="D505" s="428">
        <v>2.86</v>
      </c>
    </row>
    <row r="506" spans="1:4" ht="13.5" x14ac:dyDescent="0.25">
      <c r="A506" s="426">
        <v>90663</v>
      </c>
      <c r="B506" s="427" t="s">
        <v>754</v>
      </c>
      <c r="C506" s="427" t="s">
        <v>684</v>
      </c>
      <c r="D506" s="428">
        <v>3.06</v>
      </c>
    </row>
    <row r="507" spans="1:4" ht="13.5" x14ac:dyDescent="0.25">
      <c r="A507" s="426">
        <v>90669</v>
      </c>
      <c r="B507" s="427" t="s">
        <v>755</v>
      </c>
      <c r="C507" s="427" t="s">
        <v>684</v>
      </c>
      <c r="D507" s="428">
        <v>4.5999999999999996</v>
      </c>
    </row>
    <row r="508" spans="1:4" ht="13.5" x14ac:dyDescent="0.25">
      <c r="A508" s="426">
        <v>90675</v>
      </c>
      <c r="B508" s="427" t="s">
        <v>756</v>
      </c>
      <c r="C508" s="427" t="s">
        <v>684</v>
      </c>
      <c r="D508" s="428">
        <v>179.44</v>
      </c>
    </row>
    <row r="509" spans="1:4" ht="13.5" x14ac:dyDescent="0.25">
      <c r="A509" s="426">
        <v>90681</v>
      </c>
      <c r="B509" s="427" t="s">
        <v>757</v>
      </c>
      <c r="C509" s="427" t="s">
        <v>684</v>
      </c>
      <c r="D509" s="428">
        <v>106.99</v>
      </c>
    </row>
    <row r="510" spans="1:4" ht="13.5" x14ac:dyDescent="0.25">
      <c r="A510" s="426">
        <v>90687</v>
      </c>
      <c r="B510" s="427" t="s">
        <v>758</v>
      </c>
      <c r="C510" s="427" t="s">
        <v>684</v>
      </c>
      <c r="D510" s="428">
        <v>55.89</v>
      </c>
    </row>
    <row r="511" spans="1:4" ht="13.5" x14ac:dyDescent="0.25">
      <c r="A511" s="426">
        <v>90693</v>
      </c>
      <c r="B511" s="427" t="s">
        <v>759</v>
      </c>
      <c r="C511" s="427" t="s">
        <v>684</v>
      </c>
      <c r="D511" s="428">
        <v>37.549999999999997</v>
      </c>
    </row>
    <row r="512" spans="1:4" ht="13.5" x14ac:dyDescent="0.25">
      <c r="A512" s="426">
        <v>90965</v>
      </c>
      <c r="B512" s="427" t="s">
        <v>760</v>
      </c>
      <c r="C512" s="427" t="s">
        <v>684</v>
      </c>
      <c r="D512" s="428">
        <v>3.92</v>
      </c>
    </row>
    <row r="513" spans="1:4" ht="13.5" x14ac:dyDescent="0.25">
      <c r="A513" s="426">
        <v>90973</v>
      </c>
      <c r="B513" s="427" t="s">
        <v>761</v>
      </c>
      <c r="C513" s="427" t="s">
        <v>684</v>
      </c>
      <c r="D513" s="428">
        <v>3.94</v>
      </c>
    </row>
    <row r="514" spans="1:4" ht="13.5" x14ac:dyDescent="0.25">
      <c r="A514" s="426">
        <v>90982</v>
      </c>
      <c r="B514" s="427" t="s">
        <v>762</v>
      </c>
      <c r="C514" s="427" t="s">
        <v>684</v>
      </c>
      <c r="D514" s="428">
        <v>10.01</v>
      </c>
    </row>
    <row r="515" spans="1:4" ht="13.5" x14ac:dyDescent="0.25">
      <c r="A515" s="426">
        <v>91001</v>
      </c>
      <c r="B515" s="427" t="s">
        <v>763</v>
      </c>
      <c r="C515" s="427" t="s">
        <v>684</v>
      </c>
      <c r="D515" s="428">
        <v>4.67</v>
      </c>
    </row>
    <row r="516" spans="1:4" ht="13.5" x14ac:dyDescent="0.25">
      <c r="A516" s="426">
        <v>91032</v>
      </c>
      <c r="B516" s="427" t="s">
        <v>764</v>
      </c>
      <c r="C516" s="427" t="s">
        <v>684</v>
      </c>
      <c r="D516" s="428">
        <v>35.67</v>
      </c>
    </row>
    <row r="517" spans="1:4" ht="13.5" x14ac:dyDescent="0.25">
      <c r="A517" s="426">
        <v>91278</v>
      </c>
      <c r="B517" s="427" t="s">
        <v>765</v>
      </c>
      <c r="C517" s="427" t="s">
        <v>684</v>
      </c>
      <c r="D517" s="428">
        <v>0.59</v>
      </c>
    </row>
    <row r="518" spans="1:4" ht="13.5" x14ac:dyDescent="0.25">
      <c r="A518" s="426">
        <v>91285</v>
      </c>
      <c r="B518" s="427" t="s">
        <v>766</v>
      </c>
      <c r="C518" s="427" t="s">
        <v>684</v>
      </c>
      <c r="D518" s="428">
        <v>0.76</v>
      </c>
    </row>
    <row r="519" spans="1:4" ht="13.5" x14ac:dyDescent="0.25">
      <c r="A519" s="426">
        <v>91387</v>
      </c>
      <c r="B519" s="427" t="s">
        <v>767</v>
      </c>
      <c r="C519" s="427" t="s">
        <v>684</v>
      </c>
      <c r="D519" s="428">
        <v>38.5</v>
      </c>
    </row>
    <row r="520" spans="1:4" ht="13.5" x14ac:dyDescent="0.25">
      <c r="A520" s="426">
        <v>91395</v>
      </c>
      <c r="B520" s="427" t="s">
        <v>768</v>
      </c>
      <c r="C520" s="427" t="s">
        <v>684</v>
      </c>
      <c r="D520" s="428">
        <v>33.03</v>
      </c>
    </row>
    <row r="521" spans="1:4" ht="13.5" x14ac:dyDescent="0.25">
      <c r="A521" s="426">
        <v>91486</v>
      </c>
      <c r="B521" s="427" t="s">
        <v>769</v>
      </c>
      <c r="C521" s="427" t="s">
        <v>684</v>
      </c>
      <c r="D521" s="428">
        <v>38.43</v>
      </c>
    </row>
    <row r="522" spans="1:4" ht="13.5" x14ac:dyDescent="0.25">
      <c r="A522" s="426">
        <v>91534</v>
      </c>
      <c r="B522" s="427" t="s">
        <v>770</v>
      </c>
      <c r="C522" s="427" t="s">
        <v>684</v>
      </c>
      <c r="D522" s="428">
        <v>24.32</v>
      </c>
    </row>
    <row r="523" spans="1:4" ht="13.5" x14ac:dyDescent="0.25">
      <c r="A523" s="426">
        <v>91635</v>
      </c>
      <c r="B523" s="427" t="s">
        <v>771</v>
      </c>
      <c r="C523" s="427" t="s">
        <v>684</v>
      </c>
      <c r="D523" s="428">
        <v>36.590000000000003</v>
      </c>
    </row>
    <row r="524" spans="1:4" ht="13.5" x14ac:dyDescent="0.25">
      <c r="A524" s="426">
        <v>91646</v>
      </c>
      <c r="B524" s="427" t="s">
        <v>772</v>
      </c>
      <c r="C524" s="427" t="s">
        <v>684</v>
      </c>
      <c r="D524" s="428">
        <v>51.18</v>
      </c>
    </row>
    <row r="525" spans="1:4" ht="13.5" x14ac:dyDescent="0.25">
      <c r="A525" s="426">
        <v>91693</v>
      </c>
      <c r="B525" s="427" t="s">
        <v>773</v>
      </c>
      <c r="C525" s="427" t="s">
        <v>684</v>
      </c>
      <c r="D525" s="428">
        <v>23.53</v>
      </c>
    </row>
    <row r="526" spans="1:4" ht="13.5" x14ac:dyDescent="0.25">
      <c r="A526" s="426">
        <v>92044</v>
      </c>
      <c r="B526" s="427" t="s">
        <v>774</v>
      </c>
      <c r="C526" s="427" t="s">
        <v>684</v>
      </c>
      <c r="D526" s="428">
        <v>4.95</v>
      </c>
    </row>
    <row r="527" spans="1:4" ht="13.5" x14ac:dyDescent="0.25">
      <c r="A527" s="426">
        <v>92107</v>
      </c>
      <c r="B527" s="427" t="s">
        <v>775</v>
      </c>
      <c r="C527" s="427" t="s">
        <v>684</v>
      </c>
      <c r="D527" s="428">
        <v>40.14</v>
      </c>
    </row>
    <row r="528" spans="1:4" ht="13.5" x14ac:dyDescent="0.25">
      <c r="A528" s="426">
        <v>92113</v>
      </c>
      <c r="B528" s="427" t="s">
        <v>776</v>
      </c>
      <c r="C528" s="427" t="s">
        <v>684</v>
      </c>
      <c r="D528" s="428">
        <v>0.68</v>
      </c>
    </row>
    <row r="529" spans="1:4" ht="13.5" x14ac:dyDescent="0.25">
      <c r="A529" s="426">
        <v>92119</v>
      </c>
      <c r="B529" s="427" t="s">
        <v>777</v>
      </c>
      <c r="C529" s="427" t="s">
        <v>684</v>
      </c>
      <c r="D529" s="428">
        <v>7.0000000000000007E-2</v>
      </c>
    </row>
    <row r="530" spans="1:4" ht="13.5" x14ac:dyDescent="0.25">
      <c r="A530" s="426">
        <v>92139</v>
      </c>
      <c r="B530" s="427" t="s">
        <v>778</v>
      </c>
      <c r="C530" s="427" t="s">
        <v>684</v>
      </c>
      <c r="D530" s="428">
        <v>30.13</v>
      </c>
    </row>
    <row r="531" spans="1:4" ht="13.5" x14ac:dyDescent="0.25">
      <c r="A531" s="426">
        <v>92146</v>
      </c>
      <c r="B531" s="427" t="s">
        <v>779</v>
      </c>
      <c r="C531" s="427" t="s">
        <v>684</v>
      </c>
      <c r="D531" s="428">
        <v>23.56</v>
      </c>
    </row>
    <row r="532" spans="1:4" ht="13.5" x14ac:dyDescent="0.25">
      <c r="A532" s="426">
        <v>92243</v>
      </c>
      <c r="B532" s="427" t="s">
        <v>780</v>
      </c>
      <c r="C532" s="427" t="s">
        <v>684</v>
      </c>
      <c r="D532" s="428">
        <v>44.03</v>
      </c>
    </row>
    <row r="533" spans="1:4" ht="13.5" x14ac:dyDescent="0.25">
      <c r="A533" s="426">
        <v>92717</v>
      </c>
      <c r="B533" s="427" t="s">
        <v>781</v>
      </c>
      <c r="C533" s="427" t="s">
        <v>684</v>
      </c>
      <c r="D533" s="428">
        <v>0.3</v>
      </c>
    </row>
    <row r="534" spans="1:4" ht="13.5" x14ac:dyDescent="0.25">
      <c r="A534" s="426">
        <v>92961</v>
      </c>
      <c r="B534" s="427" t="s">
        <v>782</v>
      </c>
      <c r="C534" s="427" t="s">
        <v>684</v>
      </c>
      <c r="D534" s="428">
        <v>6.13</v>
      </c>
    </row>
    <row r="535" spans="1:4" ht="13.5" x14ac:dyDescent="0.25">
      <c r="A535" s="426">
        <v>92967</v>
      </c>
      <c r="B535" s="427" t="s">
        <v>783</v>
      </c>
      <c r="C535" s="427" t="s">
        <v>684</v>
      </c>
      <c r="D535" s="428">
        <v>21.16</v>
      </c>
    </row>
    <row r="536" spans="1:4" ht="13.5" x14ac:dyDescent="0.25">
      <c r="A536" s="426">
        <v>93225</v>
      </c>
      <c r="B536" s="427" t="s">
        <v>784</v>
      </c>
      <c r="C536" s="427" t="s">
        <v>684</v>
      </c>
      <c r="D536" s="428">
        <v>266</v>
      </c>
    </row>
    <row r="537" spans="1:4" ht="13.5" x14ac:dyDescent="0.25">
      <c r="A537" s="426">
        <v>93234</v>
      </c>
      <c r="B537" s="427" t="s">
        <v>785</v>
      </c>
      <c r="C537" s="427" t="s">
        <v>684</v>
      </c>
      <c r="D537" s="428">
        <v>0.28999999999999998</v>
      </c>
    </row>
    <row r="538" spans="1:4" ht="13.5" x14ac:dyDescent="0.25">
      <c r="A538" s="426">
        <v>93244</v>
      </c>
      <c r="B538" s="427" t="s">
        <v>786</v>
      </c>
      <c r="C538" s="427" t="s">
        <v>684</v>
      </c>
      <c r="D538" s="428">
        <v>42.35</v>
      </c>
    </row>
    <row r="539" spans="1:4" ht="13.5" x14ac:dyDescent="0.25">
      <c r="A539" s="426">
        <v>93274</v>
      </c>
      <c r="B539" s="427" t="s">
        <v>787</v>
      </c>
      <c r="C539" s="427" t="s">
        <v>684</v>
      </c>
      <c r="D539" s="428">
        <v>53.36</v>
      </c>
    </row>
    <row r="540" spans="1:4" ht="13.5" x14ac:dyDescent="0.25">
      <c r="A540" s="426">
        <v>93282</v>
      </c>
      <c r="B540" s="427" t="s">
        <v>788</v>
      </c>
      <c r="C540" s="427" t="s">
        <v>684</v>
      </c>
      <c r="D540" s="428">
        <v>20.54</v>
      </c>
    </row>
    <row r="541" spans="1:4" ht="13.5" x14ac:dyDescent="0.25">
      <c r="A541" s="426">
        <v>93288</v>
      </c>
      <c r="B541" s="427" t="s">
        <v>789</v>
      </c>
      <c r="C541" s="427" t="s">
        <v>684</v>
      </c>
      <c r="D541" s="428">
        <v>93.61</v>
      </c>
    </row>
    <row r="542" spans="1:4" ht="13.5" x14ac:dyDescent="0.25">
      <c r="A542" s="426">
        <v>93403</v>
      </c>
      <c r="B542" s="427" t="s">
        <v>790</v>
      </c>
      <c r="C542" s="427" t="s">
        <v>684</v>
      </c>
      <c r="D542" s="428">
        <v>36.590000000000003</v>
      </c>
    </row>
    <row r="543" spans="1:4" ht="13.5" x14ac:dyDescent="0.25">
      <c r="A543" s="426">
        <v>93409</v>
      </c>
      <c r="B543" s="427" t="s">
        <v>791</v>
      </c>
      <c r="C543" s="427" t="s">
        <v>684</v>
      </c>
      <c r="D543" s="428">
        <v>34.58</v>
      </c>
    </row>
    <row r="544" spans="1:4" ht="13.5" x14ac:dyDescent="0.25">
      <c r="A544" s="426">
        <v>93416</v>
      </c>
      <c r="B544" s="427" t="s">
        <v>792</v>
      </c>
      <c r="C544" s="427" t="s">
        <v>684</v>
      </c>
      <c r="D544" s="428">
        <v>0.25</v>
      </c>
    </row>
    <row r="545" spans="1:4" ht="13.5" x14ac:dyDescent="0.25">
      <c r="A545" s="426">
        <v>93422</v>
      </c>
      <c r="B545" s="427" t="s">
        <v>793</v>
      </c>
      <c r="C545" s="427" t="s">
        <v>684</v>
      </c>
      <c r="D545" s="428">
        <v>3.47</v>
      </c>
    </row>
    <row r="546" spans="1:4" ht="13.5" x14ac:dyDescent="0.25">
      <c r="A546" s="426">
        <v>93428</v>
      </c>
      <c r="B546" s="427" t="s">
        <v>794</v>
      </c>
      <c r="C546" s="427" t="s">
        <v>684</v>
      </c>
      <c r="D546" s="428">
        <v>4.92</v>
      </c>
    </row>
    <row r="547" spans="1:4" ht="13.5" x14ac:dyDescent="0.25">
      <c r="A547" s="426">
        <v>93434</v>
      </c>
      <c r="B547" s="427" t="s">
        <v>795</v>
      </c>
      <c r="C547" s="427" t="s">
        <v>684</v>
      </c>
      <c r="D547" s="428">
        <v>165.4</v>
      </c>
    </row>
    <row r="548" spans="1:4" ht="13.5" x14ac:dyDescent="0.25">
      <c r="A548" s="426">
        <v>93440</v>
      </c>
      <c r="B548" s="427" t="s">
        <v>796</v>
      </c>
      <c r="C548" s="427" t="s">
        <v>684</v>
      </c>
      <c r="D548" s="428">
        <v>87.37</v>
      </c>
    </row>
    <row r="549" spans="1:4" ht="13.5" x14ac:dyDescent="0.25">
      <c r="A549" s="426">
        <v>95122</v>
      </c>
      <c r="B549" s="427" t="s">
        <v>797</v>
      </c>
      <c r="C549" s="427" t="s">
        <v>684</v>
      </c>
      <c r="D549" s="428">
        <v>125.36</v>
      </c>
    </row>
    <row r="550" spans="1:4" ht="13.5" x14ac:dyDescent="0.25">
      <c r="A550" s="426">
        <v>95128</v>
      </c>
      <c r="B550" s="427" t="s">
        <v>798</v>
      </c>
      <c r="C550" s="427" t="s">
        <v>684</v>
      </c>
      <c r="D550" s="428">
        <v>38.26</v>
      </c>
    </row>
    <row r="551" spans="1:4" ht="13.5" x14ac:dyDescent="0.25">
      <c r="A551" s="426">
        <v>95140</v>
      </c>
      <c r="B551" s="427" t="s">
        <v>799</v>
      </c>
      <c r="C551" s="427" t="s">
        <v>684</v>
      </c>
      <c r="D551" s="428">
        <v>0.04</v>
      </c>
    </row>
    <row r="552" spans="1:4" ht="13.5" x14ac:dyDescent="0.25">
      <c r="A552" s="426">
        <v>95213</v>
      </c>
      <c r="B552" s="427" t="s">
        <v>800</v>
      </c>
      <c r="C552" s="427" t="s">
        <v>684</v>
      </c>
      <c r="D552" s="428">
        <v>57.12</v>
      </c>
    </row>
    <row r="553" spans="1:4" ht="13.5" x14ac:dyDescent="0.25">
      <c r="A553" s="426">
        <v>95219</v>
      </c>
      <c r="B553" s="427" t="s">
        <v>801</v>
      </c>
      <c r="C553" s="427" t="s">
        <v>684</v>
      </c>
      <c r="D553" s="428">
        <v>19.38</v>
      </c>
    </row>
    <row r="554" spans="1:4" ht="13.5" x14ac:dyDescent="0.25">
      <c r="A554" s="426">
        <v>95259</v>
      </c>
      <c r="B554" s="427" t="s">
        <v>802</v>
      </c>
      <c r="C554" s="427" t="s">
        <v>684</v>
      </c>
      <c r="D554" s="428">
        <v>21.02</v>
      </c>
    </row>
    <row r="555" spans="1:4" ht="13.5" x14ac:dyDescent="0.25">
      <c r="A555" s="426">
        <v>95265</v>
      </c>
      <c r="B555" s="427" t="s">
        <v>803</v>
      </c>
      <c r="C555" s="427" t="s">
        <v>684</v>
      </c>
      <c r="D555" s="428">
        <v>0.72</v>
      </c>
    </row>
    <row r="556" spans="1:4" ht="13.5" x14ac:dyDescent="0.25">
      <c r="A556" s="426">
        <v>95271</v>
      </c>
      <c r="B556" s="427" t="s">
        <v>804</v>
      </c>
      <c r="C556" s="427" t="s">
        <v>684</v>
      </c>
      <c r="D556" s="428">
        <v>0.49</v>
      </c>
    </row>
    <row r="557" spans="1:4" ht="13.5" x14ac:dyDescent="0.25">
      <c r="A557" s="426">
        <v>95277</v>
      </c>
      <c r="B557" s="427" t="s">
        <v>805</v>
      </c>
      <c r="C557" s="427" t="s">
        <v>684</v>
      </c>
      <c r="D557" s="428">
        <v>0.49</v>
      </c>
    </row>
    <row r="558" spans="1:4" ht="13.5" x14ac:dyDescent="0.25">
      <c r="A558" s="426">
        <v>95283</v>
      </c>
      <c r="B558" s="427" t="s">
        <v>806</v>
      </c>
      <c r="C558" s="427" t="s">
        <v>684</v>
      </c>
      <c r="D558" s="428">
        <v>0.53</v>
      </c>
    </row>
    <row r="559" spans="1:4" ht="13.5" x14ac:dyDescent="0.25">
      <c r="A559" s="426">
        <v>95621</v>
      </c>
      <c r="B559" s="427" t="s">
        <v>807</v>
      </c>
      <c r="C559" s="427" t="s">
        <v>684</v>
      </c>
      <c r="D559" s="428">
        <v>20.85</v>
      </c>
    </row>
    <row r="560" spans="1:4" ht="13.5" x14ac:dyDescent="0.25">
      <c r="A560" s="426">
        <v>95632</v>
      </c>
      <c r="B560" s="427" t="s">
        <v>808</v>
      </c>
      <c r="C560" s="427" t="s">
        <v>684</v>
      </c>
      <c r="D560" s="428">
        <v>51.19</v>
      </c>
    </row>
    <row r="561" spans="1:4" ht="13.5" x14ac:dyDescent="0.25">
      <c r="A561" s="426">
        <v>95703</v>
      </c>
      <c r="B561" s="427" t="s">
        <v>809</v>
      </c>
      <c r="C561" s="427" t="s">
        <v>684</v>
      </c>
      <c r="D561" s="428">
        <v>26.52</v>
      </c>
    </row>
    <row r="562" spans="1:4" ht="13.5" x14ac:dyDescent="0.25">
      <c r="A562" s="426">
        <v>95709</v>
      </c>
      <c r="B562" s="427" t="s">
        <v>810</v>
      </c>
      <c r="C562" s="427" t="s">
        <v>684</v>
      </c>
      <c r="D562" s="428">
        <v>56.02</v>
      </c>
    </row>
    <row r="563" spans="1:4" ht="13.5" x14ac:dyDescent="0.25">
      <c r="A563" s="426">
        <v>95715</v>
      </c>
      <c r="B563" s="427" t="s">
        <v>811</v>
      </c>
      <c r="C563" s="427" t="s">
        <v>684</v>
      </c>
      <c r="D563" s="428">
        <v>61.69</v>
      </c>
    </row>
    <row r="564" spans="1:4" ht="13.5" x14ac:dyDescent="0.25">
      <c r="A564" s="426">
        <v>95721</v>
      </c>
      <c r="B564" s="427" t="s">
        <v>812</v>
      </c>
      <c r="C564" s="427" t="s">
        <v>684</v>
      </c>
      <c r="D564" s="428">
        <v>60.23</v>
      </c>
    </row>
    <row r="565" spans="1:4" ht="13.5" x14ac:dyDescent="0.25">
      <c r="A565" s="426">
        <v>95873</v>
      </c>
      <c r="B565" s="427" t="s">
        <v>813</v>
      </c>
      <c r="C565" s="427" t="s">
        <v>684</v>
      </c>
      <c r="D565" s="428">
        <v>7.86</v>
      </c>
    </row>
    <row r="566" spans="1:4" ht="13.5" x14ac:dyDescent="0.25">
      <c r="A566" s="426">
        <v>96014</v>
      </c>
      <c r="B566" s="427" t="s">
        <v>814</v>
      </c>
      <c r="C566" s="427" t="s">
        <v>684</v>
      </c>
      <c r="D566" s="428">
        <v>38.67</v>
      </c>
    </row>
    <row r="567" spans="1:4" ht="13.5" x14ac:dyDescent="0.25">
      <c r="A567" s="426">
        <v>96021</v>
      </c>
      <c r="B567" s="427" t="s">
        <v>815</v>
      </c>
      <c r="C567" s="427" t="s">
        <v>684</v>
      </c>
      <c r="D567" s="428">
        <v>38.53</v>
      </c>
    </row>
    <row r="568" spans="1:4" ht="13.5" x14ac:dyDescent="0.25">
      <c r="A568" s="426">
        <v>96029</v>
      </c>
      <c r="B568" s="427" t="s">
        <v>816</v>
      </c>
      <c r="C568" s="427" t="s">
        <v>684</v>
      </c>
      <c r="D568" s="428">
        <v>34.700000000000003</v>
      </c>
    </row>
    <row r="569" spans="1:4" ht="13.5" x14ac:dyDescent="0.25">
      <c r="A569" s="426">
        <v>96036</v>
      </c>
      <c r="B569" s="427" t="s">
        <v>817</v>
      </c>
      <c r="C569" s="427" t="s">
        <v>684</v>
      </c>
      <c r="D569" s="428">
        <v>41.75</v>
      </c>
    </row>
    <row r="570" spans="1:4" ht="13.5" x14ac:dyDescent="0.25">
      <c r="A570" s="426">
        <v>96155</v>
      </c>
      <c r="B570" s="427" t="s">
        <v>818</v>
      </c>
      <c r="C570" s="427" t="s">
        <v>684</v>
      </c>
      <c r="D570" s="428">
        <v>34.840000000000003</v>
      </c>
    </row>
    <row r="571" spans="1:4" ht="13.5" x14ac:dyDescent="0.25">
      <c r="A571" s="426">
        <v>96156</v>
      </c>
      <c r="B571" s="427" t="s">
        <v>819</v>
      </c>
      <c r="C571" s="427" t="s">
        <v>684</v>
      </c>
      <c r="D571" s="428">
        <v>41.04</v>
      </c>
    </row>
    <row r="572" spans="1:4" ht="13.5" x14ac:dyDescent="0.25">
      <c r="A572" s="426">
        <v>96159</v>
      </c>
      <c r="B572" s="427" t="s">
        <v>820</v>
      </c>
      <c r="C572" s="427" t="s">
        <v>684</v>
      </c>
      <c r="D572" s="428">
        <v>48.33</v>
      </c>
    </row>
    <row r="573" spans="1:4" ht="13.5" x14ac:dyDescent="0.25">
      <c r="A573" s="426">
        <v>96246</v>
      </c>
      <c r="B573" s="427" t="s">
        <v>821</v>
      </c>
      <c r="C573" s="427" t="s">
        <v>684</v>
      </c>
      <c r="D573" s="428">
        <v>39.68</v>
      </c>
    </row>
    <row r="574" spans="1:4" ht="13.5" x14ac:dyDescent="0.25">
      <c r="A574" s="426">
        <v>96302</v>
      </c>
      <c r="B574" s="427" t="s">
        <v>822</v>
      </c>
      <c r="C574" s="427" t="s">
        <v>684</v>
      </c>
      <c r="D574" s="428">
        <v>74.31</v>
      </c>
    </row>
    <row r="575" spans="1:4" ht="13.5" x14ac:dyDescent="0.25">
      <c r="A575" s="426">
        <v>96308</v>
      </c>
      <c r="B575" s="427" t="s">
        <v>823</v>
      </c>
      <c r="C575" s="427" t="s">
        <v>684</v>
      </c>
      <c r="D575" s="428">
        <v>0.14000000000000001</v>
      </c>
    </row>
    <row r="576" spans="1:4" ht="13.5" x14ac:dyDescent="0.25">
      <c r="A576" s="426">
        <v>96464</v>
      </c>
      <c r="B576" s="427" t="s">
        <v>824</v>
      </c>
      <c r="C576" s="427" t="s">
        <v>684</v>
      </c>
      <c r="D576" s="428">
        <v>54.35</v>
      </c>
    </row>
    <row r="577" spans="1:4" ht="13.5" x14ac:dyDescent="0.25">
      <c r="A577" s="426">
        <v>98765</v>
      </c>
      <c r="B577" s="427" t="s">
        <v>825</v>
      </c>
      <c r="C577" s="427" t="s">
        <v>684</v>
      </c>
      <c r="D577" s="428">
        <v>0.11</v>
      </c>
    </row>
    <row r="578" spans="1:4" ht="13.5" x14ac:dyDescent="0.25">
      <c r="A578" s="426">
        <v>99834</v>
      </c>
      <c r="B578" s="427" t="s">
        <v>826</v>
      </c>
      <c r="C578" s="427" t="s">
        <v>684</v>
      </c>
      <c r="D578" s="428">
        <v>0.15</v>
      </c>
    </row>
    <row r="579" spans="1:4" ht="13.5" x14ac:dyDescent="0.25">
      <c r="A579" s="426">
        <v>5089</v>
      </c>
      <c r="B579" s="427" t="s">
        <v>827</v>
      </c>
      <c r="C579" s="427" t="s">
        <v>48</v>
      </c>
      <c r="D579" s="428">
        <v>19.96</v>
      </c>
    </row>
    <row r="580" spans="1:4" ht="13.5" x14ac:dyDescent="0.25">
      <c r="A580" s="426">
        <v>5627</v>
      </c>
      <c r="B580" s="427" t="s">
        <v>828</v>
      </c>
      <c r="C580" s="427" t="s">
        <v>48</v>
      </c>
      <c r="D580" s="428">
        <v>26.44</v>
      </c>
    </row>
    <row r="581" spans="1:4" ht="13.5" x14ac:dyDescent="0.25">
      <c r="A581" s="426">
        <v>5628</v>
      </c>
      <c r="B581" s="427" t="s">
        <v>829</v>
      </c>
      <c r="C581" s="427" t="s">
        <v>48</v>
      </c>
      <c r="D581" s="428">
        <v>6.8</v>
      </c>
    </row>
    <row r="582" spans="1:4" ht="13.5" x14ac:dyDescent="0.25">
      <c r="A582" s="426">
        <v>5629</v>
      </c>
      <c r="B582" s="427" t="s">
        <v>830</v>
      </c>
      <c r="C582" s="427" t="s">
        <v>48</v>
      </c>
      <c r="D582" s="428">
        <v>33.049999999999997</v>
      </c>
    </row>
    <row r="583" spans="1:4" ht="13.5" x14ac:dyDescent="0.25">
      <c r="A583" s="426">
        <v>5630</v>
      </c>
      <c r="B583" s="427" t="s">
        <v>831</v>
      </c>
      <c r="C583" s="427" t="s">
        <v>48</v>
      </c>
      <c r="D583" s="428">
        <v>56.35</v>
      </c>
    </row>
    <row r="584" spans="1:4" ht="13.5" x14ac:dyDescent="0.25">
      <c r="A584" s="426">
        <v>5658</v>
      </c>
      <c r="B584" s="427" t="s">
        <v>832</v>
      </c>
      <c r="C584" s="427" t="s">
        <v>48</v>
      </c>
      <c r="D584" s="428">
        <v>1.23</v>
      </c>
    </row>
    <row r="585" spans="1:4" ht="13.5" x14ac:dyDescent="0.25">
      <c r="A585" s="426">
        <v>5664</v>
      </c>
      <c r="B585" s="427" t="s">
        <v>833</v>
      </c>
      <c r="C585" s="427" t="s">
        <v>48</v>
      </c>
      <c r="D585" s="428">
        <v>17.05</v>
      </c>
    </row>
    <row r="586" spans="1:4" ht="13.5" x14ac:dyDescent="0.25">
      <c r="A586" s="426">
        <v>5667</v>
      </c>
      <c r="B586" s="427" t="s">
        <v>834</v>
      </c>
      <c r="C586" s="427" t="s">
        <v>48</v>
      </c>
      <c r="D586" s="428">
        <v>15.16</v>
      </c>
    </row>
    <row r="587" spans="1:4" ht="13.5" x14ac:dyDescent="0.25">
      <c r="A587" s="426">
        <v>5668</v>
      </c>
      <c r="B587" s="427" t="s">
        <v>835</v>
      </c>
      <c r="C587" s="427" t="s">
        <v>48</v>
      </c>
      <c r="D587" s="428">
        <v>43.12</v>
      </c>
    </row>
    <row r="588" spans="1:4" ht="13.5" x14ac:dyDescent="0.25">
      <c r="A588" s="426">
        <v>5674</v>
      </c>
      <c r="B588" s="427" t="s">
        <v>836</v>
      </c>
      <c r="C588" s="427" t="s">
        <v>48</v>
      </c>
      <c r="D588" s="428">
        <v>19.2</v>
      </c>
    </row>
    <row r="589" spans="1:4" ht="13.5" x14ac:dyDescent="0.25">
      <c r="A589" s="426">
        <v>5692</v>
      </c>
      <c r="B589" s="427" t="s">
        <v>837</v>
      </c>
      <c r="C589" s="427" t="s">
        <v>48</v>
      </c>
      <c r="D589" s="428">
        <v>0.15</v>
      </c>
    </row>
    <row r="590" spans="1:4" ht="13.5" x14ac:dyDescent="0.25">
      <c r="A590" s="426">
        <v>5693</v>
      </c>
      <c r="B590" s="427" t="s">
        <v>838</v>
      </c>
      <c r="C590" s="427" t="s">
        <v>48</v>
      </c>
      <c r="D590" s="428">
        <v>3.57</v>
      </c>
    </row>
    <row r="591" spans="1:4" ht="13.5" x14ac:dyDescent="0.25">
      <c r="A591" s="426">
        <v>5695</v>
      </c>
      <c r="B591" s="427" t="s">
        <v>839</v>
      </c>
      <c r="C591" s="427" t="s">
        <v>48</v>
      </c>
      <c r="D591" s="428">
        <v>23.49</v>
      </c>
    </row>
    <row r="592" spans="1:4" ht="13.5" x14ac:dyDescent="0.25">
      <c r="A592" s="426">
        <v>5703</v>
      </c>
      <c r="B592" s="427" t="s">
        <v>840</v>
      </c>
      <c r="C592" s="427" t="s">
        <v>48</v>
      </c>
      <c r="D592" s="428">
        <v>15.23</v>
      </c>
    </row>
    <row r="593" spans="1:4" ht="13.5" x14ac:dyDescent="0.25">
      <c r="A593" s="426">
        <v>5705</v>
      </c>
      <c r="B593" s="427" t="s">
        <v>841</v>
      </c>
      <c r="C593" s="427" t="s">
        <v>48</v>
      </c>
      <c r="D593" s="428">
        <v>14.65</v>
      </c>
    </row>
    <row r="594" spans="1:4" ht="13.5" x14ac:dyDescent="0.25">
      <c r="A594" s="426">
        <v>5707</v>
      </c>
      <c r="B594" s="427" t="s">
        <v>842</v>
      </c>
      <c r="C594" s="427" t="s">
        <v>48</v>
      </c>
      <c r="D594" s="428">
        <v>39.72</v>
      </c>
    </row>
    <row r="595" spans="1:4" ht="13.5" x14ac:dyDescent="0.25">
      <c r="A595" s="426">
        <v>5710</v>
      </c>
      <c r="B595" s="427" t="s">
        <v>843</v>
      </c>
      <c r="C595" s="427" t="s">
        <v>48</v>
      </c>
      <c r="D595" s="428">
        <v>96.66</v>
      </c>
    </row>
    <row r="596" spans="1:4" ht="13.5" x14ac:dyDescent="0.25">
      <c r="A596" s="426">
        <v>5711</v>
      </c>
      <c r="B596" s="427" t="s">
        <v>844</v>
      </c>
      <c r="C596" s="427" t="s">
        <v>48</v>
      </c>
      <c r="D596" s="428">
        <v>53.29</v>
      </c>
    </row>
    <row r="597" spans="1:4" ht="13.5" x14ac:dyDescent="0.25">
      <c r="A597" s="426">
        <v>5714</v>
      </c>
      <c r="B597" s="427" t="s">
        <v>845</v>
      </c>
      <c r="C597" s="427" t="s">
        <v>48</v>
      </c>
      <c r="D597" s="428">
        <v>9.1</v>
      </c>
    </row>
    <row r="598" spans="1:4" ht="13.5" x14ac:dyDescent="0.25">
      <c r="A598" s="426">
        <v>5715</v>
      </c>
      <c r="B598" s="427" t="s">
        <v>846</v>
      </c>
      <c r="C598" s="427" t="s">
        <v>48</v>
      </c>
      <c r="D598" s="428">
        <v>42.56</v>
      </c>
    </row>
    <row r="599" spans="1:4" ht="13.5" x14ac:dyDescent="0.25">
      <c r="A599" s="426">
        <v>5718</v>
      </c>
      <c r="B599" s="427" t="s">
        <v>847</v>
      </c>
      <c r="C599" s="427" t="s">
        <v>48</v>
      </c>
      <c r="D599" s="428">
        <v>86.29</v>
      </c>
    </row>
    <row r="600" spans="1:4" ht="13.5" x14ac:dyDescent="0.25">
      <c r="A600" s="426">
        <v>5721</v>
      </c>
      <c r="B600" s="427" t="s">
        <v>848</v>
      </c>
      <c r="C600" s="427" t="s">
        <v>48</v>
      </c>
      <c r="D600" s="428">
        <v>76.12</v>
      </c>
    </row>
    <row r="601" spans="1:4" ht="13.5" x14ac:dyDescent="0.25">
      <c r="A601" s="426">
        <v>5722</v>
      </c>
      <c r="B601" s="427" t="s">
        <v>849</v>
      </c>
      <c r="C601" s="427" t="s">
        <v>48</v>
      </c>
      <c r="D601" s="428">
        <v>176.14</v>
      </c>
    </row>
    <row r="602" spans="1:4" ht="13.5" x14ac:dyDescent="0.25">
      <c r="A602" s="426">
        <v>5724</v>
      </c>
      <c r="B602" s="427" t="s">
        <v>850</v>
      </c>
      <c r="C602" s="427" t="s">
        <v>48</v>
      </c>
      <c r="D602" s="428">
        <v>30.23</v>
      </c>
    </row>
    <row r="603" spans="1:4" ht="13.5" x14ac:dyDescent="0.25">
      <c r="A603" s="426">
        <v>5727</v>
      </c>
      <c r="B603" s="427" t="s">
        <v>851</v>
      </c>
      <c r="C603" s="427" t="s">
        <v>48</v>
      </c>
      <c r="D603" s="428">
        <v>5.79</v>
      </c>
    </row>
    <row r="604" spans="1:4" ht="13.5" x14ac:dyDescent="0.25">
      <c r="A604" s="426">
        <v>5729</v>
      </c>
      <c r="B604" s="427" t="s">
        <v>852</v>
      </c>
      <c r="C604" s="427" t="s">
        <v>48</v>
      </c>
      <c r="D604" s="428">
        <v>23.58</v>
      </c>
    </row>
    <row r="605" spans="1:4" ht="13.5" x14ac:dyDescent="0.25">
      <c r="A605" s="426">
        <v>5730</v>
      </c>
      <c r="B605" s="427" t="s">
        <v>853</v>
      </c>
      <c r="C605" s="427" t="s">
        <v>48</v>
      </c>
      <c r="D605" s="428">
        <v>29.44</v>
      </c>
    </row>
    <row r="606" spans="1:4" ht="13.5" x14ac:dyDescent="0.25">
      <c r="A606" s="426">
        <v>5735</v>
      </c>
      <c r="B606" s="427" t="s">
        <v>854</v>
      </c>
      <c r="C606" s="427" t="s">
        <v>48</v>
      </c>
      <c r="D606" s="428">
        <v>16.45</v>
      </c>
    </row>
    <row r="607" spans="1:4" ht="13.5" x14ac:dyDescent="0.25">
      <c r="A607" s="426">
        <v>5736</v>
      </c>
      <c r="B607" s="427" t="s">
        <v>855</v>
      </c>
      <c r="C607" s="427" t="s">
        <v>48</v>
      </c>
      <c r="D607" s="428">
        <v>39.57</v>
      </c>
    </row>
    <row r="608" spans="1:4" ht="13.5" x14ac:dyDescent="0.25">
      <c r="A608" s="426">
        <v>5738</v>
      </c>
      <c r="B608" s="427" t="s">
        <v>856</v>
      </c>
      <c r="C608" s="427" t="s">
        <v>48</v>
      </c>
      <c r="D608" s="428">
        <v>20.96</v>
      </c>
    </row>
    <row r="609" spans="1:4" ht="13.5" x14ac:dyDescent="0.25">
      <c r="A609" s="426">
        <v>5739</v>
      </c>
      <c r="B609" s="427" t="s">
        <v>857</v>
      </c>
      <c r="C609" s="427" t="s">
        <v>48</v>
      </c>
      <c r="D609" s="428">
        <v>26.24</v>
      </c>
    </row>
    <row r="610" spans="1:4" ht="13.5" x14ac:dyDescent="0.25">
      <c r="A610" s="426">
        <v>5741</v>
      </c>
      <c r="B610" s="427" t="s">
        <v>858</v>
      </c>
      <c r="C610" s="427" t="s">
        <v>48</v>
      </c>
      <c r="D610" s="428">
        <v>27.29</v>
      </c>
    </row>
    <row r="611" spans="1:4" ht="13.5" x14ac:dyDescent="0.25">
      <c r="A611" s="426">
        <v>5742</v>
      </c>
      <c r="B611" s="427" t="s">
        <v>859</v>
      </c>
      <c r="C611" s="427" t="s">
        <v>48</v>
      </c>
      <c r="D611" s="428">
        <v>16.510000000000002</v>
      </c>
    </row>
    <row r="612" spans="1:4" ht="13.5" x14ac:dyDescent="0.25">
      <c r="A612" s="426">
        <v>5747</v>
      </c>
      <c r="B612" s="427" t="s">
        <v>860</v>
      </c>
      <c r="C612" s="427" t="s">
        <v>48</v>
      </c>
      <c r="D612" s="428">
        <v>94.65</v>
      </c>
    </row>
    <row r="613" spans="1:4" ht="13.5" x14ac:dyDescent="0.25">
      <c r="A613" s="426">
        <v>5751</v>
      </c>
      <c r="B613" s="427" t="s">
        <v>861</v>
      </c>
      <c r="C613" s="427" t="s">
        <v>48</v>
      </c>
      <c r="D613" s="428">
        <v>16.170000000000002</v>
      </c>
    </row>
    <row r="614" spans="1:4" ht="13.5" x14ac:dyDescent="0.25">
      <c r="A614" s="426">
        <v>5754</v>
      </c>
      <c r="B614" s="427" t="s">
        <v>862</v>
      </c>
      <c r="C614" s="427" t="s">
        <v>48</v>
      </c>
      <c r="D614" s="428">
        <v>13.62</v>
      </c>
    </row>
    <row r="615" spans="1:4" ht="13.5" x14ac:dyDescent="0.25">
      <c r="A615" s="426">
        <v>5763</v>
      </c>
      <c r="B615" s="427" t="s">
        <v>863</v>
      </c>
      <c r="C615" s="427" t="s">
        <v>48</v>
      </c>
      <c r="D615" s="428">
        <v>23.31</v>
      </c>
    </row>
    <row r="616" spans="1:4" ht="13.5" x14ac:dyDescent="0.25">
      <c r="A616" s="426">
        <v>5765</v>
      </c>
      <c r="B616" s="427" t="s">
        <v>864</v>
      </c>
      <c r="C616" s="427" t="s">
        <v>48</v>
      </c>
      <c r="D616" s="428">
        <v>1.92</v>
      </c>
    </row>
    <row r="617" spans="1:4" ht="13.5" x14ac:dyDescent="0.25">
      <c r="A617" s="426">
        <v>5766</v>
      </c>
      <c r="B617" s="427" t="s">
        <v>865</v>
      </c>
      <c r="C617" s="427" t="s">
        <v>48</v>
      </c>
      <c r="D617" s="428">
        <v>2.2400000000000002</v>
      </c>
    </row>
    <row r="618" spans="1:4" ht="13.5" x14ac:dyDescent="0.25">
      <c r="A618" s="426">
        <v>5779</v>
      </c>
      <c r="B618" s="427" t="s">
        <v>866</v>
      </c>
      <c r="C618" s="427" t="s">
        <v>48</v>
      </c>
      <c r="D618" s="428">
        <v>35.17</v>
      </c>
    </row>
    <row r="619" spans="1:4" ht="13.5" x14ac:dyDescent="0.25">
      <c r="A619" s="426">
        <v>5787</v>
      </c>
      <c r="B619" s="427" t="s">
        <v>867</v>
      </c>
      <c r="C619" s="427" t="s">
        <v>48</v>
      </c>
      <c r="D619" s="428">
        <v>99.98</v>
      </c>
    </row>
    <row r="620" spans="1:4" ht="13.5" x14ac:dyDescent="0.25">
      <c r="A620" s="426">
        <v>5797</v>
      </c>
      <c r="B620" s="427" t="s">
        <v>868</v>
      </c>
      <c r="C620" s="427" t="s">
        <v>48</v>
      </c>
      <c r="D620" s="428">
        <v>2.92</v>
      </c>
    </row>
    <row r="621" spans="1:4" ht="13.5" x14ac:dyDescent="0.25">
      <c r="A621" s="426">
        <v>5800</v>
      </c>
      <c r="B621" s="427" t="s">
        <v>869</v>
      </c>
      <c r="C621" s="427" t="s">
        <v>48</v>
      </c>
      <c r="D621" s="428">
        <v>0.28000000000000003</v>
      </c>
    </row>
    <row r="622" spans="1:4" ht="13.5" x14ac:dyDescent="0.25">
      <c r="A622" s="426">
        <v>7032</v>
      </c>
      <c r="B622" s="427" t="s">
        <v>870</v>
      </c>
      <c r="C622" s="427" t="s">
        <v>48</v>
      </c>
      <c r="D622" s="428">
        <v>2.93</v>
      </c>
    </row>
    <row r="623" spans="1:4" ht="13.5" x14ac:dyDescent="0.25">
      <c r="A623" s="426">
        <v>7033</v>
      </c>
      <c r="B623" s="427" t="s">
        <v>871</v>
      </c>
      <c r="C623" s="427" t="s">
        <v>48</v>
      </c>
      <c r="D623" s="428">
        <v>1.17</v>
      </c>
    </row>
    <row r="624" spans="1:4" ht="13.5" x14ac:dyDescent="0.25">
      <c r="A624" s="426">
        <v>7034</v>
      </c>
      <c r="B624" s="427" t="s">
        <v>872</v>
      </c>
      <c r="C624" s="427" t="s">
        <v>48</v>
      </c>
      <c r="D624" s="428">
        <v>5.49</v>
      </c>
    </row>
    <row r="625" spans="1:4" ht="13.5" x14ac:dyDescent="0.25">
      <c r="A625" s="426">
        <v>7035</v>
      </c>
      <c r="B625" s="427" t="s">
        <v>873</v>
      </c>
      <c r="C625" s="427" t="s">
        <v>48</v>
      </c>
      <c r="D625" s="428">
        <v>162.01</v>
      </c>
    </row>
    <row r="626" spans="1:4" ht="13.5" x14ac:dyDescent="0.25">
      <c r="A626" s="426">
        <v>7038</v>
      </c>
      <c r="B626" s="427" t="s">
        <v>874</v>
      </c>
      <c r="C626" s="427" t="s">
        <v>48</v>
      </c>
      <c r="D626" s="428">
        <v>23.98</v>
      </c>
    </row>
    <row r="627" spans="1:4" ht="13.5" x14ac:dyDescent="0.25">
      <c r="A627" s="426">
        <v>7039</v>
      </c>
      <c r="B627" s="427" t="s">
        <v>875</v>
      </c>
      <c r="C627" s="427" t="s">
        <v>48</v>
      </c>
      <c r="D627" s="428">
        <v>6.3</v>
      </c>
    </row>
    <row r="628" spans="1:4" ht="13.5" x14ac:dyDescent="0.25">
      <c r="A628" s="426">
        <v>7040</v>
      </c>
      <c r="B628" s="427" t="s">
        <v>876</v>
      </c>
      <c r="C628" s="427" t="s">
        <v>48</v>
      </c>
      <c r="D628" s="428">
        <v>30.01</v>
      </c>
    </row>
    <row r="629" spans="1:4" ht="13.5" x14ac:dyDescent="0.25">
      <c r="A629" s="426">
        <v>7044</v>
      </c>
      <c r="B629" s="427" t="s">
        <v>877</v>
      </c>
      <c r="C629" s="427" t="s">
        <v>48</v>
      </c>
      <c r="D629" s="428">
        <v>0.17</v>
      </c>
    </row>
    <row r="630" spans="1:4" ht="13.5" x14ac:dyDescent="0.25">
      <c r="A630" s="426">
        <v>7045</v>
      </c>
      <c r="B630" s="427" t="s">
        <v>878</v>
      </c>
      <c r="C630" s="427" t="s">
        <v>48</v>
      </c>
      <c r="D630" s="428">
        <v>0.04</v>
      </c>
    </row>
    <row r="631" spans="1:4" ht="13.5" x14ac:dyDescent="0.25">
      <c r="A631" s="426">
        <v>7046</v>
      </c>
      <c r="B631" s="427" t="s">
        <v>879</v>
      </c>
      <c r="C631" s="427" t="s">
        <v>48</v>
      </c>
      <c r="D631" s="428">
        <v>0.19</v>
      </c>
    </row>
    <row r="632" spans="1:4" ht="13.5" x14ac:dyDescent="0.25">
      <c r="A632" s="426">
        <v>7047</v>
      </c>
      <c r="B632" s="427" t="s">
        <v>880</v>
      </c>
      <c r="C632" s="427" t="s">
        <v>48</v>
      </c>
      <c r="D632" s="428">
        <v>4.2300000000000004</v>
      </c>
    </row>
    <row r="633" spans="1:4" ht="13.5" x14ac:dyDescent="0.25">
      <c r="A633" s="426">
        <v>7051</v>
      </c>
      <c r="B633" s="427" t="s">
        <v>881</v>
      </c>
      <c r="C633" s="427" t="s">
        <v>48</v>
      </c>
      <c r="D633" s="428">
        <v>21.27</v>
      </c>
    </row>
    <row r="634" spans="1:4" ht="13.5" x14ac:dyDescent="0.25">
      <c r="A634" s="426">
        <v>7052</v>
      </c>
      <c r="B634" s="427" t="s">
        <v>882</v>
      </c>
      <c r="C634" s="427" t="s">
        <v>48</v>
      </c>
      <c r="D634" s="428">
        <v>5.58</v>
      </c>
    </row>
    <row r="635" spans="1:4" ht="13.5" x14ac:dyDescent="0.25">
      <c r="A635" s="426">
        <v>7053</v>
      </c>
      <c r="B635" s="427" t="s">
        <v>883</v>
      </c>
      <c r="C635" s="427" t="s">
        <v>48</v>
      </c>
      <c r="D635" s="428">
        <v>26.62</v>
      </c>
    </row>
    <row r="636" spans="1:4" ht="13.5" x14ac:dyDescent="0.25">
      <c r="A636" s="426">
        <v>7054</v>
      </c>
      <c r="B636" s="427" t="s">
        <v>884</v>
      </c>
      <c r="C636" s="427" t="s">
        <v>48</v>
      </c>
      <c r="D636" s="428">
        <v>63.46</v>
      </c>
    </row>
    <row r="637" spans="1:4" ht="13.5" x14ac:dyDescent="0.25">
      <c r="A637" s="426">
        <v>7058</v>
      </c>
      <c r="B637" s="427" t="s">
        <v>885</v>
      </c>
      <c r="C637" s="427" t="s">
        <v>48</v>
      </c>
      <c r="D637" s="428">
        <v>11.96</v>
      </c>
    </row>
    <row r="638" spans="1:4" ht="13.5" x14ac:dyDescent="0.25">
      <c r="A638" s="426">
        <v>7059</v>
      </c>
      <c r="B638" s="427" t="s">
        <v>886</v>
      </c>
      <c r="C638" s="427" t="s">
        <v>48</v>
      </c>
      <c r="D638" s="428">
        <v>4.17</v>
      </c>
    </row>
    <row r="639" spans="1:4" ht="13.5" x14ac:dyDescent="0.25">
      <c r="A639" s="426">
        <v>7060</v>
      </c>
      <c r="B639" s="427" t="s">
        <v>887</v>
      </c>
      <c r="C639" s="427" t="s">
        <v>48</v>
      </c>
      <c r="D639" s="428">
        <v>22.43</v>
      </c>
    </row>
    <row r="640" spans="1:4" ht="13.5" x14ac:dyDescent="0.25">
      <c r="A640" s="426">
        <v>7061</v>
      </c>
      <c r="B640" s="427" t="s">
        <v>888</v>
      </c>
      <c r="C640" s="427" t="s">
        <v>48</v>
      </c>
      <c r="D640" s="428">
        <v>92.64</v>
      </c>
    </row>
    <row r="641" spans="1:4" ht="13.5" x14ac:dyDescent="0.25">
      <c r="A641" s="426">
        <v>7063</v>
      </c>
      <c r="B641" s="427" t="s">
        <v>889</v>
      </c>
      <c r="C641" s="427" t="s">
        <v>48</v>
      </c>
      <c r="D641" s="428">
        <v>11.35</v>
      </c>
    </row>
    <row r="642" spans="1:4" ht="13.5" x14ac:dyDescent="0.25">
      <c r="A642" s="426">
        <v>7064</v>
      </c>
      <c r="B642" s="427" t="s">
        <v>890</v>
      </c>
      <c r="C642" s="427" t="s">
        <v>48</v>
      </c>
      <c r="D642" s="428">
        <v>2.98</v>
      </c>
    </row>
    <row r="643" spans="1:4" ht="13.5" x14ac:dyDescent="0.25">
      <c r="A643" s="426">
        <v>7065</v>
      </c>
      <c r="B643" s="427" t="s">
        <v>891</v>
      </c>
      <c r="C643" s="427" t="s">
        <v>48</v>
      </c>
      <c r="D643" s="428">
        <v>12.42</v>
      </c>
    </row>
    <row r="644" spans="1:4" ht="13.5" x14ac:dyDescent="0.25">
      <c r="A644" s="426">
        <v>7066</v>
      </c>
      <c r="B644" s="427" t="s">
        <v>892</v>
      </c>
      <c r="C644" s="427" t="s">
        <v>48</v>
      </c>
      <c r="D644" s="428">
        <v>61.08</v>
      </c>
    </row>
    <row r="645" spans="1:4" ht="13.5" x14ac:dyDescent="0.25">
      <c r="A645" s="426">
        <v>53786</v>
      </c>
      <c r="B645" s="427" t="s">
        <v>893</v>
      </c>
      <c r="C645" s="427" t="s">
        <v>48</v>
      </c>
      <c r="D645" s="428">
        <v>46.68</v>
      </c>
    </row>
    <row r="646" spans="1:4" ht="13.5" x14ac:dyDescent="0.25">
      <c r="A646" s="426">
        <v>53788</v>
      </c>
      <c r="B646" s="427" t="s">
        <v>894</v>
      </c>
      <c r="C646" s="427" t="s">
        <v>48</v>
      </c>
      <c r="D646" s="428">
        <v>40.590000000000003</v>
      </c>
    </row>
    <row r="647" spans="1:4" ht="13.5" x14ac:dyDescent="0.25">
      <c r="A647" s="426">
        <v>53792</v>
      </c>
      <c r="B647" s="427" t="s">
        <v>895</v>
      </c>
      <c r="C647" s="427" t="s">
        <v>48</v>
      </c>
      <c r="D647" s="428">
        <v>115.17</v>
      </c>
    </row>
    <row r="648" spans="1:4" ht="13.5" x14ac:dyDescent="0.25">
      <c r="A648" s="426">
        <v>53794</v>
      </c>
      <c r="B648" s="427" t="s">
        <v>896</v>
      </c>
      <c r="C648" s="427" t="s">
        <v>48</v>
      </c>
      <c r="D648" s="428">
        <v>35</v>
      </c>
    </row>
    <row r="649" spans="1:4" ht="13.5" x14ac:dyDescent="0.25">
      <c r="A649" s="426">
        <v>53797</v>
      </c>
      <c r="B649" s="427" t="s">
        <v>897</v>
      </c>
      <c r="C649" s="427" t="s">
        <v>48</v>
      </c>
      <c r="D649" s="428">
        <v>94.65</v>
      </c>
    </row>
    <row r="650" spans="1:4" ht="13.5" x14ac:dyDescent="0.25">
      <c r="A650" s="426">
        <v>53804</v>
      </c>
      <c r="B650" s="427" t="s">
        <v>898</v>
      </c>
      <c r="C650" s="427" t="s">
        <v>48</v>
      </c>
      <c r="D650" s="428">
        <v>2.56</v>
      </c>
    </row>
    <row r="651" spans="1:4" ht="13.5" x14ac:dyDescent="0.25">
      <c r="A651" s="426">
        <v>53806</v>
      </c>
      <c r="B651" s="427" t="s">
        <v>899</v>
      </c>
      <c r="C651" s="427" t="s">
        <v>48</v>
      </c>
      <c r="D651" s="428">
        <v>38.950000000000003</v>
      </c>
    </row>
    <row r="652" spans="1:4" ht="13.5" x14ac:dyDescent="0.25">
      <c r="A652" s="426">
        <v>53810</v>
      </c>
      <c r="B652" s="427" t="s">
        <v>900</v>
      </c>
      <c r="C652" s="427" t="s">
        <v>48</v>
      </c>
      <c r="D652" s="428">
        <v>39.19</v>
      </c>
    </row>
    <row r="653" spans="1:4" ht="13.5" x14ac:dyDescent="0.25">
      <c r="A653" s="426">
        <v>53814</v>
      </c>
      <c r="B653" s="427" t="s">
        <v>901</v>
      </c>
      <c r="C653" s="427" t="s">
        <v>48</v>
      </c>
      <c r="D653" s="428">
        <v>128.38999999999999</v>
      </c>
    </row>
    <row r="654" spans="1:4" ht="13.5" x14ac:dyDescent="0.25">
      <c r="A654" s="426">
        <v>53817</v>
      </c>
      <c r="B654" s="427" t="s">
        <v>902</v>
      </c>
      <c r="C654" s="427" t="s">
        <v>48</v>
      </c>
      <c r="D654" s="428">
        <v>50.76</v>
      </c>
    </row>
    <row r="655" spans="1:4" ht="13.5" x14ac:dyDescent="0.25">
      <c r="A655" s="426">
        <v>53818</v>
      </c>
      <c r="B655" s="427" t="s">
        <v>903</v>
      </c>
      <c r="C655" s="427" t="s">
        <v>48</v>
      </c>
      <c r="D655" s="428">
        <v>4.63</v>
      </c>
    </row>
    <row r="656" spans="1:4" ht="13.5" x14ac:dyDescent="0.25">
      <c r="A656" s="426">
        <v>53827</v>
      </c>
      <c r="B656" s="427" t="s">
        <v>904</v>
      </c>
      <c r="C656" s="427" t="s">
        <v>48</v>
      </c>
      <c r="D656" s="428">
        <v>92.64</v>
      </c>
    </row>
    <row r="657" spans="1:4" ht="13.5" x14ac:dyDescent="0.25">
      <c r="A657" s="426">
        <v>53829</v>
      </c>
      <c r="B657" s="427" t="s">
        <v>905</v>
      </c>
      <c r="C657" s="427" t="s">
        <v>48</v>
      </c>
      <c r="D657" s="428">
        <v>94.65</v>
      </c>
    </row>
    <row r="658" spans="1:4" ht="13.5" x14ac:dyDescent="0.25">
      <c r="A658" s="426">
        <v>53831</v>
      </c>
      <c r="B658" s="427" t="s">
        <v>906</v>
      </c>
      <c r="C658" s="427" t="s">
        <v>48</v>
      </c>
      <c r="D658" s="428">
        <v>115.17</v>
      </c>
    </row>
    <row r="659" spans="1:4" ht="13.5" x14ac:dyDescent="0.25">
      <c r="A659" s="426">
        <v>53840</v>
      </c>
      <c r="B659" s="427" t="s">
        <v>907</v>
      </c>
      <c r="C659" s="427" t="s">
        <v>48</v>
      </c>
      <c r="D659" s="428">
        <v>1.39</v>
      </c>
    </row>
    <row r="660" spans="1:4" ht="13.5" x14ac:dyDescent="0.25">
      <c r="A660" s="426">
        <v>53841</v>
      </c>
      <c r="B660" s="427" t="s">
        <v>908</v>
      </c>
      <c r="C660" s="427" t="s">
        <v>48</v>
      </c>
      <c r="D660" s="428">
        <v>0.96</v>
      </c>
    </row>
    <row r="661" spans="1:4" ht="13.5" x14ac:dyDescent="0.25">
      <c r="A661" s="426">
        <v>53849</v>
      </c>
      <c r="B661" s="427" t="s">
        <v>909</v>
      </c>
      <c r="C661" s="427" t="s">
        <v>48</v>
      </c>
      <c r="D661" s="428">
        <v>63.46</v>
      </c>
    </row>
    <row r="662" spans="1:4" ht="13.5" x14ac:dyDescent="0.25">
      <c r="A662" s="426">
        <v>53857</v>
      </c>
      <c r="B662" s="427" t="s">
        <v>910</v>
      </c>
      <c r="C662" s="427" t="s">
        <v>48</v>
      </c>
      <c r="D662" s="428">
        <v>25.66</v>
      </c>
    </row>
    <row r="663" spans="1:4" ht="13.5" x14ac:dyDescent="0.25">
      <c r="A663" s="426">
        <v>53858</v>
      </c>
      <c r="B663" s="427" t="s">
        <v>911</v>
      </c>
      <c r="C663" s="427" t="s">
        <v>48</v>
      </c>
      <c r="D663" s="428">
        <v>64.97</v>
      </c>
    </row>
    <row r="664" spans="1:4" ht="13.5" x14ac:dyDescent="0.25">
      <c r="A664" s="426">
        <v>53861</v>
      </c>
      <c r="B664" s="427" t="s">
        <v>912</v>
      </c>
      <c r="C664" s="427" t="s">
        <v>48</v>
      </c>
      <c r="D664" s="428">
        <v>35.58</v>
      </c>
    </row>
    <row r="665" spans="1:4" ht="13.5" x14ac:dyDescent="0.25">
      <c r="A665" s="426">
        <v>53863</v>
      </c>
      <c r="B665" s="427" t="s">
        <v>913</v>
      </c>
      <c r="C665" s="427" t="s">
        <v>48</v>
      </c>
      <c r="D665" s="428">
        <v>1.06</v>
      </c>
    </row>
    <row r="666" spans="1:4" ht="13.5" x14ac:dyDescent="0.25">
      <c r="A666" s="426">
        <v>53865</v>
      </c>
      <c r="B666" s="427" t="s">
        <v>914</v>
      </c>
      <c r="C666" s="427" t="s">
        <v>48</v>
      </c>
      <c r="D666" s="428">
        <v>31.56</v>
      </c>
    </row>
    <row r="667" spans="1:4" ht="13.5" x14ac:dyDescent="0.25">
      <c r="A667" s="426">
        <v>53866</v>
      </c>
      <c r="B667" s="427" t="s">
        <v>915</v>
      </c>
      <c r="C667" s="427" t="s">
        <v>48</v>
      </c>
      <c r="D667" s="428">
        <v>1.22</v>
      </c>
    </row>
    <row r="668" spans="1:4" ht="13.5" x14ac:dyDescent="0.25">
      <c r="A668" s="426">
        <v>53882</v>
      </c>
      <c r="B668" s="427" t="s">
        <v>916</v>
      </c>
      <c r="C668" s="427" t="s">
        <v>48</v>
      </c>
      <c r="D668" s="428">
        <v>18.16</v>
      </c>
    </row>
    <row r="669" spans="1:4" ht="13.5" x14ac:dyDescent="0.25">
      <c r="A669" s="426">
        <v>55263</v>
      </c>
      <c r="B669" s="427" t="s">
        <v>917</v>
      </c>
      <c r="C669" s="427" t="s">
        <v>48</v>
      </c>
      <c r="D669" s="428">
        <v>56.35</v>
      </c>
    </row>
    <row r="670" spans="1:4" ht="13.5" x14ac:dyDescent="0.25">
      <c r="A670" s="426">
        <v>73303</v>
      </c>
      <c r="B670" s="427" t="s">
        <v>918</v>
      </c>
      <c r="C670" s="427" t="s">
        <v>48</v>
      </c>
      <c r="D670" s="428">
        <v>4.12</v>
      </c>
    </row>
    <row r="671" spans="1:4" ht="13.5" x14ac:dyDescent="0.25">
      <c r="A671" s="426">
        <v>73307</v>
      </c>
      <c r="B671" s="427" t="s">
        <v>919</v>
      </c>
      <c r="C671" s="427" t="s">
        <v>48</v>
      </c>
      <c r="D671" s="428">
        <v>3.67</v>
      </c>
    </row>
    <row r="672" spans="1:4" ht="13.5" x14ac:dyDescent="0.25">
      <c r="A672" s="426">
        <v>73309</v>
      </c>
      <c r="B672" s="427" t="s">
        <v>920</v>
      </c>
      <c r="C672" s="427" t="s">
        <v>48</v>
      </c>
      <c r="D672" s="428">
        <v>15.95</v>
      </c>
    </row>
    <row r="673" spans="1:4" ht="13.5" x14ac:dyDescent="0.25">
      <c r="A673" s="426">
        <v>73311</v>
      </c>
      <c r="B673" s="427" t="s">
        <v>921</v>
      </c>
      <c r="C673" s="427" t="s">
        <v>48</v>
      </c>
      <c r="D673" s="428">
        <v>106.59</v>
      </c>
    </row>
    <row r="674" spans="1:4" ht="13.5" x14ac:dyDescent="0.25">
      <c r="A674" s="426">
        <v>73313</v>
      </c>
      <c r="B674" s="427" t="s">
        <v>922</v>
      </c>
      <c r="C674" s="427" t="s">
        <v>48</v>
      </c>
      <c r="D674" s="428">
        <v>4.1900000000000004</v>
      </c>
    </row>
    <row r="675" spans="1:4" ht="13.5" x14ac:dyDescent="0.25">
      <c r="A675" s="426">
        <v>73315</v>
      </c>
      <c r="B675" s="427" t="s">
        <v>923</v>
      </c>
      <c r="C675" s="427" t="s">
        <v>48</v>
      </c>
      <c r="D675" s="428">
        <v>40.590000000000003</v>
      </c>
    </row>
    <row r="676" spans="1:4" ht="13.5" x14ac:dyDescent="0.25">
      <c r="A676" s="426">
        <v>73335</v>
      </c>
      <c r="B676" s="427" t="s">
        <v>924</v>
      </c>
      <c r="C676" s="427" t="s">
        <v>48</v>
      </c>
      <c r="D676" s="428">
        <v>17.420000000000002</v>
      </c>
    </row>
    <row r="677" spans="1:4" ht="13.5" x14ac:dyDescent="0.25">
      <c r="A677" s="426">
        <v>73340</v>
      </c>
      <c r="B677" s="427" t="s">
        <v>925</v>
      </c>
      <c r="C677" s="427" t="s">
        <v>48</v>
      </c>
      <c r="D677" s="428">
        <v>92.64</v>
      </c>
    </row>
    <row r="678" spans="1:4" ht="13.5" x14ac:dyDescent="0.25">
      <c r="A678" s="426">
        <v>83361</v>
      </c>
      <c r="B678" s="427" t="s">
        <v>926</v>
      </c>
      <c r="C678" s="427" t="s">
        <v>48</v>
      </c>
      <c r="D678" s="428">
        <v>10.62</v>
      </c>
    </row>
    <row r="679" spans="1:4" ht="13.5" x14ac:dyDescent="0.25">
      <c r="A679" s="426">
        <v>83761</v>
      </c>
      <c r="B679" s="427" t="s">
        <v>927</v>
      </c>
      <c r="C679" s="427" t="s">
        <v>48</v>
      </c>
      <c r="D679" s="428">
        <v>8.7799999999999994</v>
      </c>
    </row>
    <row r="680" spans="1:4" ht="13.5" x14ac:dyDescent="0.25">
      <c r="A680" s="426">
        <v>83762</v>
      </c>
      <c r="B680" s="427" t="s">
        <v>928</v>
      </c>
      <c r="C680" s="427" t="s">
        <v>48</v>
      </c>
      <c r="D680" s="428">
        <v>10.98</v>
      </c>
    </row>
    <row r="681" spans="1:4" ht="13.5" x14ac:dyDescent="0.25">
      <c r="A681" s="426">
        <v>83763</v>
      </c>
      <c r="B681" s="427" t="s">
        <v>929</v>
      </c>
      <c r="C681" s="427" t="s">
        <v>48</v>
      </c>
      <c r="D681" s="428">
        <v>30.05</v>
      </c>
    </row>
    <row r="682" spans="1:4" ht="13.5" x14ac:dyDescent="0.25">
      <c r="A682" s="426">
        <v>83764</v>
      </c>
      <c r="B682" s="427" t="s">
        <v>930</v>
      </c>
      <c r="C682" s="427" t="s">
        <v>48</v>
      </c>
      <c r="D682" s="428">
        <v>1.97</v>
      </c>
    </row>
    <row r="683" spans="1:4" ht="13.5" x14ac:dyDescent="0.25">
      <c r="A683" s="426">
        <v>87026</v>
      </c>
      <c r="B683" s="427" t="s">
        <v>931</v>
      </c>
      <c r="C683" s="427" t="s">
        <v>48</v>
      </c>
      <c r="D683" s="428">
        <v>0.37</v>
      </c>
    </row>
    <row r="684" spans="1:4" ht="13.5" x14ac:dyDescent="0.25">
      <c r="A684" s="426">
        <v>87441</v>
      </c>
      <c r="B684" s="427" t="s">
        <v>932</v>
      </c>
      <c r="C684" s="427" t="s">
        <v>48</v>
      </c>
      <c r="D684" s="428">
        <v>0.26</v>
      </c>
    </row>
    <row r="685" spans="1:4" ht="13.5" x14ac:dyDescent="0.25">
      <c r="A685" s="426">
        <v>87442</v>
      </c>
      <c r="B685" s="427" t="s">
        <v>933</v>
      </c>
      <c r="C685" s="427" t="s">
        <v>48</v>
      </c>
      <c r="D685" s="428">
        <v>0.05</v>
      </c>
    </row>
    <row r="686" spans="1:4" ht="13.5" x14ac:dyDescent="0.25">
      <c r="A686" s="426">
        <v>87443</v>
      </c>
      <c r="B686" s="427" t="s">
        <v>934</v>
      </c>
      <c r="C686" s="427" t="s">
        <v>48</v>
      </c>
      <c r="D686" s="428">
        <v>0.24</v>
      </c>
    </row>
    <row r="687" spans="1:4" ht="13.5" x14ac:dyDescent="0.25">
      <c r="A687" s="426">
        <v>87444</v>
      </c>
      <c r="B687" s="427" t="s">
        <v>935</v>
      </c>
      <c r="C687" s="427" t="s">
        <v>48</v>
      </c>
      <c r="D687" s="428">
        <v>2.5299999999999998</v>
      </c>
    </row>
    <row r="688" spans="1:4" ht="13.5" x14ac:dyDescent="0.25">
      <c r="A688" s="426">
        <v>88387</v>
      </c>
      <c r="B688" s="427" t="s">
        <v>936</v>
      </c>
      <c r="C688" s="427" t="s">
        <v>48</v>
      </c>
      <c r="D688" s="428">
        <v>0.5</v>
      </c>
    </row>
    <row r="689" spans="1:4" ht="13.5" x14ac:dyDescent="0.25">
      <c r="A689" s="426">
        <v>88389</v>
      </c>
      <c r="B689" s="427" t="s">
        <v>937</v>
      </c>
      <c r="C689" s="427" t="s">
        <v>48</v>
      </c>
      <c r="D689" s="428">
        <v>0.11</v>
      </c>
    </row>
    <row r="690" spans="1:4" ht="13.5" x14ac:dyDescent="0.25">
      <c r="A690" s="426">
        <v>88390</v>
      </c>
      <c r="B690" s="427" t="s">
        <v>938</v>
      </c>
      <c r="C690" s="427" t="s">
        <v>48</v>
      </c>
      <c r="D690" s="428">
        <v>0.63</v>
      </c>
    </row>
    <row r="691" spans="1:4" ht="13.5" x14ac:dyDescent="0.25">
      <c r="A691" s="426">
        <v>88391</v>
      </c>
      <c r="B691" s="427" t="s">
        <v>939</v>
      </c>
      <c r="C691" s="427" t="s">
        <v>48</v>
      </c>
      <c r="D691" s="428">
        <v>2</v>
      </c>
    </row>
    <row r="692" spans="1:4" ht="13.5" x14ac:dyDescent="0.25">
      <c r="A692" s="426">
        <v>88394</v>
      </c>
      <c r="B692" s="427" t="s">
        <v>940</v>
      </c>
      <c r="C692" s="427" t="s">
        <v>48</v>
      </c>
      <c r="D692" s="428">
        <v>0.6</v>
      </c>
    </row>
    <row r="693" spans="1:4" ht="13.5" x14ac:dyDescent="0.25">
      <c r="A693" s="426">
        <v>88395</v>
      </c>
      <c r="B693" s="427" t="s">
        <v>941</v>
      </c>
      <c r="C693" s="427" t="s">
        <v>48</v>
      </c>
      <c r="D693" s="428">
        <v>0.13</v>
      </c>
    </row>
    <row r="694" spans="1:4" ht="13.5" x14ac:dyDescent="0.25">
      <c r="A694" s="426">
        <v>88396</v>
      </c>
      <c r="B694" s="427" t="s">
        <v>942</v>
      </c>
      <c r="C694" s="427" t="s">
        <v>48</v>
      </c>
      <c r="D694" s="428">
        <v>0.75</v>
      </c>
    </row>
    <row r="695" spans="1:4" ht="13.5" x14ac:dyDescent="0.25">
      <c r="A695" s="426">
        <v>88397</v>
      </c>
      <c r="B695" s="427" t="s">
        <v>943</v>
      </c>
      <c r="C695" s="427" t="s">
        <v>48</v>
      </c>
      <c r="D695" s="428">
        <v>3</v>
      </c>
    </row>
    <row r="696" spans="1:4" ht="13.5" x14ac:dyDescent="0.25">
      <c r="A696" s="426">
        <v>88400</v>
      </c>
      <c r="B696" s="427" t="s">
        <v>944</v>
      </c>
      <c r="C696" s="427" t="s">
        <v>48</v>
      </c>
      <c r="D696" s="428">
        <v>0.48</v>
      </c>
    </row>
    <row r="697" spans="1:4" ht="13.5" x14ac:dyDescent="0.25">
      <c r="A697" s="426">
        <v>88401</v>
      </c>
      <c r="B697" s="427" t="s">
        <v>945</v>
      </c>
      <c r="C697" s="427" t="s">
        <v>48</v>
      </c>
      <c r="D697" s="428">
        <v>0.1</v>
      </c>
    </row>
    <row r="698" spans="1:4" ht="13.5" x14ac:dyDescent="0.25">
      <c r="A698" s="426">
        <v>88402</v>
      </c>
      <c r="B698" s="427" t="s">
        <v>946</v>
      </c>
      <c r="C698" s="427" t="s">
        <v>48</v>
      </c>
      <c r="D698" s="428">
        <v>0.6</v>
      </c>
    </row>
    <row r="699" spans="1:4" ht="13.5" x14ac:dyDescent="0.25">
      <c r="A699" s="426">
        <v>88403</v>
      </c>
      <c r="B699" s="427" t="s">
        <v>947</v>
      </c>
      <c r="C699" s="427" t="s">
        <v>48</v>
      </c>
      <c r="D699" s="428">
        <v>1.2</v>
      </c>
    </row>
    <row r="700" spans="1:4" ht="13.5" x14ac:dyDescent="0.25">
      <c r="A700" s="426">
        <v>88419</v>
      </c>
      <c r="B700" s="427" t="s">
        <v>948</v>
      </c>
      <c r="C700" s="427" t="s">
        <v>48</v>
      </c>
      <c r="D700" s="428">
        <v>3.13</v>
      </c>
    </row>
    <row r="701" spans="1:4" ht="13.5" x14ac:dyDescent="0.25">
      <c r="A701" s="426">
        <v>88422</v>
      </c>
      <c r="B701" s="427" t="s">
        <v>949</v>
      </c>
      <c r="C701" s="427" t="s">
        <v>48</v>
      </c>
      <c r="D701" s="428">
        <v>0.7</v>
      </c>
    </row>
    <row r="702" spans="1:4" ht="13.5" x14ac:dyDescent="0.25">
      <c r="A702" s="426">
        <v>88425</v>
      </c>
      <c r="B702" s="427" t="s">
        <v>950</v>
      </c>
      <c r="C702" s="427" t="s">
        <v>48</v>
      </c>
      <c r="D702" s="428">
        <v>3.42</v>
      </c>
    </row>
    <row r="703" spans="1:4" ht="13.5" x14ac:dyDescent="0.25">
      <c r="A703" s="426">
        <v>88427</v>
      </c>
      <c r="B703" s="427" t="s">
        <v>951</v>
      </c>
      <c r="C703" s="427" t="s">
        <v>48</v>
      </c>
      <c r="D703" s="428">
        <v>3.04</v>
      </c>
    </row>
    <row r="704" spans="1:4" ht="13.5" x14ac:dyDescent="0.25">
      <c r="A704" s="426">
        <v>88434</v>
      </c>
      <c r="B704" s="427" t="s">
        <v>952</v>
      </c>
      <c r="C704" s="427" t="s">
        <v>48</v>
      </c>
      <c r="D704" s="428">
        <v>4.1399999999999997</v>
      </c>
    </row>
    <row r="705" spans="1:4" ht="13.5" x14ac:dyDescent="0.25">
      <c r="A705" s="426">
        <v>88435</v>
      </c>
      <c r="B705" s="427" t="s">
        <v>953</v>
      </c>
      <c r="C705" s="427" t="s">
        <v>48</v>
      </c>
      <c r="D705" s="428">
        <v>0.93</v>
      </c>
    </row>
    <row r="706" spans="1:4" ht="13.5" x14ac:dyDescent="0.25">
      <c r="A706" s="426">
        <v>88436</v>
      </c>
      <c r="B706" s="427" t="s">
        <v>954</v>
      </c>
      <c r="C706" s="427" t="s">
        <v>48</v>
      </c>
      <c r="D706" s="428">
        <v>4.53</v>
      </c>
    </row>
    <row r="707" spans="1:4" ht="13.5" x14ac:dyDescent="0.25">
      <c r="A707" s="426">
        <v>88437</v>
      </c>
      <c r="B707" s="427" t="s">
        <v>955</v>
      </c>
      <c r="C707" s="427" t="s">
        <v>48</v>
      </c>
      <c r="D707" s="428">
        <v>3.04</v>
      </c>
    </row>
    <row r="708" spans="1:4" ht="13.5" x14ac:dyDescent="0.25">
      <c r="A708" s="426">
        <v>88569</v>
      </c>
      <c r="B708" s="427" t="s">
        <v>956</v>
      </c>
      <c r="C708" s="427" t="s">
        <v>48</v>
      </c>
      <c r="D708" s="428">
        <v>2.46</v>
      </c>
    </row>
    <row r="709" spans="1:4" ht="13.5" x14ac:dyDescent="0.25">
      <c r="A709" s="426">
        <v>88570</v>
      </c>
      <c r="B709" s="427" t="s">
        <v>957</v>
      </c>
      <c r="C709" s="427" t="s">
        <v>48</v>
      </c>
      <c r="D709" s="428">
        <v>0.83</v>
      </c>
    </row>
    <row r="710" spans="1:4" ht="13.5" x14ac:dyDescent="0.25">
      <c r="A710" s="426">
        <v>88826</v>
      </c>
      <c r="B710" s="427" t="s">
        <v>958</v>
      </c>
      <c r="C710" s="427" t="s">
        <v>48</v>
      </c>
      <c r="D710" s="428">
        <v>0.19</v>
      </c>
    </row>
    <row r="711" spans="1:4" ht="13.5" x14ac:dyDescent="0.25">
      <c r="A711" s="426">
        <v>88827</v>
      </c>
      <c r="B711" s="427" t="s">
        <v>959</v>
      </c>
      <c r="C711" s="427" t="s">
        <v>48</v>
      </c>
      <c r="D711" s="428">
        <v>0.04</v>
      </c>
    </row>
    <row r="712" spans="1:4" ht="13.5" x14ac:dyDescent="0.25">
      <c r="A712" s="426">
        <v>88828</v>
      </c>
      <c r="B712" s="427" t="s">
        <v>960</v>
      </c>
      <c r="C712" s="427" t="s">
        <v>48</v>
      </c>
      <c r="D712" s="428">
        <v>0.18</v>
      </c>
    </row>
    <row r="713" spans="1:4" ht="13.5" x14ac:dyDescent="0.25">
      <c r="A713" s="426">
        <v>88829</v>
      </c>
      <c r="B713" s="427" t="s">
        <v>961</v>
      </c>
      <c r="C713" s="427" t="s">
        <v>48</v>
      </c>
      <c r="D713" s="428">
        <v>0.8</v>
      </c>
    </row>
    <row r="714" spans="1:4" ht="13.5" x14ac:dyDescent="0.25">
      <c r="A714" s="426">
        <v>88832</v>
      </c>
      <c r="B714" s="427" t="s">
        <v>962</v>
      </c>
      <c r="C714" s="427" t="s">
        <v>48</v>
      </c>
      <c r="D714" s="428">
        <v>25.23</v>
      </c>
    </row>
    <row r="715" spans="1:4" ht="13.5" x14ac:dyDescent="0.25">
      <c r="A715" s="426">
        <v>88834</v>
      </c>
      <c r="B715" s="427" t="s">
        <v>963</v>
      </c>
      <c r="C715" s="427" t="s">
        <v>48</v>
      </c>
      <c r="D715" s="428">
        <v>6.48</v>
      </c>
    </row>
    <row r="716" spans="1:4" ht="13.5" x14ac:dyDescent="0.25">
      <c r="A716" s="426">
        <v>88835</v>
      </c>
      <c r="B716" s="427" t="s">
        <v>964</v>
      </c>
      <c r="C716" s="427" t="s">
        <v>48</v>
      </c>
      <c r="D716" s="428">
        <v>31.54</v>
      </c>
    </row>
    <row r="717" spans="1:4" ht="13.5" x14ac:dyDescent="0.25">
      <c r="A717" s="426">
        <v>88836</v>
      </c>
      <c r="B717" s="427" t="s">
        <v>965</v>
      </c>
      <c r="C717" s="427" t="s">
        <v>48</v>
      </c>
      <c r="D717" s="428">
        <v>55.83</v>
      </c>
    </row>
    <row r="718" spans="1:4" ht="13.5" x14ac:dyDescent="0.25">
      <c r="A718" s="426">
        <v>88839</v>
      </c>
      <c r="B718" s="427" t="s">
        <v>966</v>
      </c>
      <c r="C718" s="427" t="s">
        <v>48</v>
      </c>
      <c r="D718" s="428">
        <v>17.7</v>
      </c>
    </row>
    <row r="719" spans="1:4" ht="13.5" x14ac:dyDescent="0.25">
      <c r="A719" s="426">
        <v>88840</v>
      </c>
      <c r="B719" s="427" t="s">
        <v>967</v>
      </c>
      <c r="C719" s="427" t="s">
        <v>48</v>
      </c>
      <c r="D719" s="428">
        <v>7.57</v>
      </c>
    </row>
    <row r="720" spans="1:4" ht="13.5" x14ac:dyDescent="0.25">
      <c r="A720" s="426">
        <v>88841</v>
      </c>
      <c r="B720" s="427" t="s">
        <v>968</v>
      </c>
      <c r="C720" s="427" t="s">
        <v>48</v>
      </c>
      <c r="D720" s="428">
        <v>31.64</v>
      </c>
    </row>
    <row r="721" spans="1:4" ht="13.5" x14ac:dyDescent="0.25">
      <c r="A721" s="426">
        <v>88842</v>
      </c>
      <c r="B721" s="427" t="s">
        <v>969</v>
      </c>
      <c r="C721" s="427" t="s">
        <v>48</v>
      </c>
      <c r="D721" s="428">
        <v>63.46</v>
      </c>
    </row>
    <row r="722" spans="1:4" ht="13.5" x14ac:dyDescent="0.25">
      <c r="A722" s="426">
        <v>88847</v>
      </c>
      <c r="B722" s="427" t="s">
        <v>970</v>
      </c>
      <c r="C722" s="427" t="s">
        <v>48</v>
      </c>
      <c r="D722" s="428">
        <v>14.55</v>
      </c>
    </row>
    <row r="723" spans="1:4" ht="13.5" x14ac:dyDescent="0.25">
      <c r="A723" s="426">
        <v>88848</v>
      </c>
      <c r="B723" s="427" t="s">
        <v>971</v>
      </c>
      <c r="C723" s="427" t="s">
        <v>48</v>
      </c>
      <c r="D723" s="428">
        <v>5.81</v>
      </c>
    </row>
    <row r="724" spans="1:4" ht="13.5" x14ac:dyDescent="0.25">
      <c r="A724" s="426">
        <v>88853</v>
      </c>
      <c r="B724" s="427" t="s">
        <v>972</v>
      </c>
      <c r="C724" s="427" t="s">
        <v>48</v>
      </c>
      <c r="D724" s="428">
        <v>0.14000000000000001</v>
      </c>
    </row>
    <row r="725" spans="1:4" ht="13.5" x14ac:dyDescent="0.25">
      <c r="A725" s="426">
        <v>88854</v>
      </c>
      <c r="B725" s="427" t="s">
        <v>973</v>
      </c>
      <c r="C725" s="427" t="s">
        <v>48</v>
      </c>
      <c r="D725" s="428">
        <v>0.03</v>
      </c>
    </row>
    <row r="726" spans="1:4" ht="13.5" x14ac:dyDescent="0.25">
      <c r="A726" s="426">
        <v>88855</v>
      </c>
      <c r="B726" s="427" t="s">
        <v>974</v>
      </c>
      <c r="C726" s="427" t="s">
        <v>48</v>
      </c>
      <c r="D726" s="428">
        <v>1.77</v>
      </c>
    </row>
    <row r="727" spans="1:4" ht="13.5" x14ac:dyDescent="0.25">
      <c r="A727" s="426">
        <v>88856</v>
      </c>
      <c r="B727" s="427" t="s">
        <v>975</v>
      </c>
      <c r="C727" s="427" t="s">
        <v>48</v>
      </c>
      <c r="D727" s="428">
        <v>0.47</v>
      </c>
    </row>
    <row r="728" spans="1:4" ht="13.5" x14ac:dyDescent="0.25">
      <c r="A728" s="426">
        <v>88857</v>
      </c>
      <c r="B728" s="427" t="s">
        <v>976</v>
      </c>
      <c r="C728" s="427" t="s">
        <v>48</v>
      </c>
      <c r="D728" s="428">
        <v>13.64</v>
      </c>
    </row>
    <row r="729" spans="1:4" ht="13.5" x14ac:dyDescent="0.25">
      <c r="A729" s="426">
        <v>88858</v>
      </c>
      <c r="B729" s="427" t="s">
        <v>977</v>
      </c>
      <c r="C729" s="427" t="s">
        <v>48</v>
      </c>
      <c r="D729" s="428">
        <v>3.5</v>
      </c>
    </row>
    <row r="730" spans="1:4" ht="13.5" x14ac:dyDescent="0.25">
      <c r="A730" s="426">
        <v>88859</v>
      </c>
      <c r="B730" s="427" t="s">
        <v>978</v>
      </c>
      <c r="C730" s="427" t="s">
        <v>48</v>
      </c>
      <c r="D730" s="428">
        <v>12.13</v>
      </c>
    </row>
    <row r="731" spans="1:4" ht="13.5" x14ac:dyDescent="0.25">
      <c r="A731" s="426">
        <v>88860</v>
      </c>
      <c r="B731" s="427" t="s">
        <v>979</v>
      </c>
      <c r="C731" s="427" t="s">
        <v>48</v>
      </c>
      <c r="D731" s="428">
        <v>3.11</v>
      </c>
    </row>
    <row r="732" spans="1:4" ht="13.5" x14ac:dyDescent="0.25">
      <c r="A732" s="426">
        <v>88900</v>
      </c>
      <c r="B732" s="427" t="s">
        <v>980</v>
      </c>
      <c r="C732" s="427" t="s">
        <v>48</v>
      </c>
      <c r="D732" s="428">
        <v>29.42</v>
      </c>
    </row>
    <row r="733" spans="1:4" ht="13.5" x14ac:dyDescent="0.25">
      <c r="A733" s="426">
        <v>88902</v>
      </c>
      <c r="B733" s="427" t="s">
        <v>981</v>
      </c>
      <c r="C733" s="427" t="s">
        <v>48</v>
      </c>
      <c r="D733" s="428">
        <v>7.56</v>
      </c>
    </row>
    <row r="734" spans="1:4" ht="13.5" x14ac:dyDescent="0.25">
      <c r="A734" s="426">
        <v>88903</v>
      </c>
      <c r="B734" s="427" t="s">
        <v>982</v>
      </c>
      <c r="C734" s="427" t="s">
        <v>48</v>
      </c>
      <c r="D734" s="428">
        <v>36.770000000000003</v>
      </c>
    </row>
    <row r="735" spans="1:4" ht="13.5" x14ac:dyDescent="0.25">
      <c r="A735" s="426">
        <v>88904</v>
      </c>
      <c r="B735" s="427" t="s">
        <v>983</v>
      </c>
      <c r="C735" s="427" t="s">
        <v>48</v>
      </c>
      <c r="D735" s="428">
        <v>78.66</v>
      </c>
    </row>
    <row r="736" spans="1:4" ht="13.5" x14ac:dyDescent="0.25">
      <c r="A736" s="426">
        <v>89009</v>
      </c>
      <c r="B736" s="427" t="s">
        <v>984</v>
      </c>
      <c r="C736" s="427" t="s">
        <v>48</v>
      </c>
      <c r="D736" s="428">
        <v>21.92</v>
      </c>
    </row>
    <row r="737" spans="1:4" ht="13.5" x14ac:dyDescent="0.25">
      <c r="A737" s="426">
        <v>89010</v>
      </c>
      <c r="B737" s="427" t="s">
        <v>985</v>
      </c>
      <c r="C737" s="427" t="s">
        <v>48</v>
      </c>
      <c r="D737" s="428">
        <v>9.3699999999999992</v>
      </c>
    </row>
    <row r="738" spans="1:4" ht="13.5" x14ac:dyDescent="0.25">
      <c r="A738" s="426">
        <v>89011</v>
      </c>
      <c r="B738" s="427" t="s">
        <v>986</v>
      </c>
      <c r="C738" s="427" t="s">
        <v>48</v>
      </c>
      <c r="D738" s="428">
        <v>13.16</v>
      </c>
    </row>
    <row r="739" spans="1:4" ht="13.5" x14ac:dyDescent="0.25">
      <c r="A739" s="426">
        <v>89012</v>
      </c>
      <c r="B739" s="427" t="s">
        <v>987</v>
      </c>
      <c r="C739" s="427" t="s">
        <v>48</v>
      </c>
      <c r="D739" s="428">
        <v>3.38</v>
      </c>
    </row>
    <row r="740" spans="1:4" ht="13.5" x14ac:dyDescent="0.25">
      <c r="A740" s="426">
        <v>89013</v>
      </c>
      <c r="B740" s="427" t="s">
        <v>988</v>
      </c>
      <c r="C740" s="427" t="s">
        <v>48</v>
      </c>
      <c r="D740" s="428">
        <v>71.81</v>
      </c>
    </row>
    <row r="741" spans="1:4" ht="13.5" x14ac:dyDescent="0.25">
      <c r="A741" s="426">
        <v>89014</v>
      </c>
      <c r="B741" s="427" t="s">
        <v>989</v>
      </c>
      <c r="C741" s="427" t="s">
        <v>48</v>
      </c>
      <c r="D741" s="428">
        <v>30.71</v>
      </c>
    </row>
    <row r="742" spans="1:4" ht="13.5" x14ac:dyDescent="0.25">
      <c r="A742" s="426">
        <v>89015</v>
      </c>
      <c r="B742" s="427" t="s">
        <v>990</v>
      </c>
      <c r="C742" s="427" t="s">
        <v>48</v>
      </c>
      <c r="D742" s="428">
        <v>2.0499999999999998</v>
      </c>
    </row>
    <row r="743" spans="1:4" ht="13.5" x14ac:dyDescent="0.25">
      <c r="A743" s="426">
        <v>89016</v>
      </c>
      <c r="B743" s="427" t="s">
        <v>991</v>
      </c>
      <c r="C743" s="427" t="s">
        <v>48</v>
      </c>
      <c r="D743" s="428">
        <v>0.52</v>
      </c>
    </row>
    <row r="744" spans="1:4" ht="13.5" x14ac:dyDescent="0.25">
      <c r="A744" s="426">
        <v>89017</v>
      </c>
      <c r="B744" s="427" t="s">
        <v>992</v>
      </c>
      <c r="C744" s="427" t="s">
        <v>48</v>
      </c>
      <c r="D744" s="428">
        <v>21.79</v>
      </c>
    </row>
    <row r="745" spans="1:4" ht="13.5" x14ac:dyDescent="0.25">
      <c r="A745" s="426">
        <v>89018</v>
      </c>
      <c r="B745" s="427" t="s">
        <v>993</v>
      </c>
      <c r="C745" s="427" t="s">
        <v>48</v>
      </c>
      <c r="D745" s="428">
        <v>9.31</v>
      </c>
    </row>
    <row r="746" spans="1:4" ht="13.5" x14ac:dyDescent="0.25">
      <c r="A746" s="426">
        <v>89019</v>
      </c>
      <c r="B746" s="427" t="s">
        <v>994</v>
      </c>
      <c r="C746" s="427" t="s">
        <v>48</v>
      </c>
      <c r="D746" s="428">
        <v>0.25</v>
      </c>
    </row>
    <row r="747" spans="1:4" ht="13.5" x14ac:dyDescent="0.25">
      <c r="A747" s="426">
        <v>89020</v>
      </c>
      <c r="B747" s="427" t="s">
        <v>995</v>
      </c>
      <c r="C747" s="427" t="s">
        <v>48</v>
      </c>
      <c r="D747" s="428">
        <v>0.05</v>
      </c>
    </row>
    <row r="748" spans="1:4" ht="13.5" x14ac:dyDescent="0.25">
      <c r="A748" s="426">
        <v>89023</v>
      </c>
      <c r="B748" s="427" t="s">
        <v>996</v>
      </c>
      <c r="C748" s="427" t="s">
        <v>48</v>
      </c>
      <c r="D748" s="428">
        <v>2.38</v>
      </c>
    </row>
    <row r="749" spans="1:4" ht="13.5" x14ac:dyDescent="0.25">
      <c r="A749" s="426">
        <v>89024</v>
      </c>
      <c r="B749" s="427" t="s">
        <v>997</v>
      </c>
      <c r="C749" s="427" t="s">
        <v>48</v>
      </c>
      <c r="D749" s="428">
        <v>0.95</v>
      </c>
    </row>
    <row r="750" spans="1:4" ht="13.5" x14ac:dyDescent="0.25">
      <c r="A750" s="426">
        <v>89025</v>
      </c>
      <c r="B750" s="427" t="s">
        <v>998</v>
      </c>
      <c r="C750" s="427" t="s">
        <v>48</v>
      </c>
      <c r="D750" s="428">
        <v>4.47</v>
      </c>
    </row>
    <row r="751" spans="1:4" ht="13.5" x14ac:dyDescent="0.25">
      <c r="A751" s="426">
        <v>89026</v>
      </c>
      <c r="B751" s="427" t="s">
        <v>999</v>
      </c>
      <c r="C751" s="427" t="s">
        <v>48</v>
      </c>
      <c r="D751" s="428">
        <v>150.97</v>
      </c>
    </row>
    <row r="752" spans="1:4" ht="13.5" x14ac:dyDescent="0.25">
      <c r="A752" s="426">
        <v>89029</v>
      </c>
      <c r="B752" s="427" t="s">
        <v>1000</v>
      </c>
      <c r="C752" s="427" t="s">
        <v>48</v>
      </c>
      <c r="D752" s="428">
        <v>16.91</v>
      </c>
    </row>
    <row r="753" spans="1:4" ht="13.5" x14ac:dyDescent="0.25">
      <c r="A753" s="426">
        <v>89030</v>
      </c>
      <c r="B753" s="427" t="s">
        <v>1001</v>
      </c>
      <c r="C753" s="427" t="s">
        <v>48</v>
      </c>
      <c r="D753" s="428">
        <v>7.23</v>
      </c>
    </row>
    <row r="754" spans="1:4" ht="13.5" x14ac:dyDescent="0.25">
      <c r="A754" s="426">
        <v>89033</v>
      </c>
      <c r="B754" s="427" t="s">
        <v>1002</v>
      </c>
      <c r="C754" s="427" t="s">
        <v>48</v>
      </c>
      <c r="D754" s="428">
        <v>8.32</v>
      </c>
    </row>
    <row r="755" spans="1:4" ht="13.5" x14ac:dyDescent="0.25">
      <c r="A755" s="426">
        <v>89034</v>
      </c>
      <c r="B755" s="427" t="s">
        <v>1003</v>
      </c>
      <c r="C755" s="427" t="s">
        <v>48</v>
      </c>
      <c r="D755" s="428">
        <v>2.1800000000000002</v>
      </c>
    </row>
    <row r="756" spans="1:4" ht="13.5" x14ac:dyDescent="0.25">
      <c r="A756" s="426">
        <v>89128</v>
      </c>
      <c r="B756" s="427" t="s">
        <v>1004</v>
      </c>
      <c r="C756" s="427" t="s">
        <v>48</v>
      </c>
      <c r="D756" s="428">
        <v>20.53</v>
      </c>
    </row>
    <row r="757" spans="1:4" ht="13.5" x14ac:dyDescent="0.25">
      <c r="A757" s="426">
        <v>89129</v>
      </c>
      <c r="B757" s="427" t="s">
        <v>1005</v>
      </c>
      <c r="C757" s="427" t="s">
        <v>48</v>
      </c>
      <c r="D757" s="428">
        <v>5.27</v>
      </c>
    </row>
    <row r="758" spans="1:4" ht="13.5" x14ac:dyDescent="0.25">
      <c r="A758" s="426">
        <v>89130</v>
      </c>
      <c r="B758" s="427" t="s">
        <v>1006</v>
      </c>
      <c r="C758" s="427" t="s">
        <v>48</v>
      </c>
      <c r="D758" s="428">
        <v>28.46</v>
      </c>
    </row>
    <row r="759" spans="1:4" ht="13.5" x14ac:dyDescent="0.25">
      <c r="A759" s="426">
        <v>89131</v>
      </c>
      <c r="B759" s="427" t="s">
        <v>1007</v>
      </c>
      <c r="C759" s="427" t="s">
        <v>48</v>
      </c>
      <c r="D759" s="428">
        <v>7.32</v>
      </c>
    </row>
    <row r="760" spans="1:4" ht="13.5" x14ac:dyDescent="0.25">
      <c r="A760" s="426">
        <v>89210</v>
      </c>
      <c r="B760" s="427" t="s">
        <v>1008</v>
      </c>
      <c r="C760" s="427" t="s">
        <v>48</v>
      </c>
      <c r="D760" s="428">
        <v>15.34</v>
      </c>
    </row>
    <row r="761" spans="1:4" ht="13.5" x14ac:dyDescent="0.25">
      <c r="A761" s="426">
        <v>89211</v>
      </c>
      <c r="B761" s="427" t="s">
        <v>1009</v>
      </c>
      <c r="C761" s="427" t="s">
        <v>48</v>
      </c>
      <c r="D761" s="428">
        <v>4.03</v>
      </c>
    </row>
    <row r="762" spans="1:4" ht="13.5" x14ac:dyDescent="0.25">
      <c r="A762" s="426">
        <v>89212</v>
      </c>
      <c r="B762" s="427" t="s">
        <v>1010</v>
      </c>
      <c r="C762" s="427" t="s">
        <v>48</v>
      </c>
      <c r="D762" s="428">
        <v>14.49</v>
      </c>
    </row>
    <row r="763" spans="1:4" ht="13.5" x14ac:dyDescent="0.25">
      <c r="A763" s="426">
        <v>89213</v>
      </c>
      <c r="B763" s="427" t="s">
        <v>1011</v>
      </c>
      <c r="C763" s="427" t="s">
        <v>48</v>
      </c>
      <c r="D763" s="428">
        <v>4.34</v>
      </c>
    </row>
    <row r="764" spans="1:4" ht="13.5" x14ac:dyDescent="0.25">
      <c r="A764" s="426">
        <v>89214</v>
      </c>
      <c r="B764" s="427" t="s">
        <v>1012</v>
      </c>
      <c r="C764" s="427" t="s">
        <v>48</v>
      </c>
      <c r="D764" s="428">
        <v>13.6</v>
      </c>
    </row>
    <row r="765" spans="1:4" ht="13.5" x14ac:dyDescent="0.25">
      <c r="A765" s="426">
        <v>89215</v>
      </c>
      <c r="B765" s="427" t="s">
        <v>1013</v>
      </c>
      <c r="C765" s="427" t="s">
        <v>48</v>
      </c>
      <c r="D765" s="428">
        <v>81.23</v>
      </c>
    </row>
    <row r="766" spans="1:4" ht="13.5" x14ac:dyDescent="0.25">
      <c r="A766" s="426">
        <v>89221</v>
      </c>
      <c r="B766" s="427" t="s">
        <v>1014</v>
      </c>
      <c r="C766" s="427" t="s">
        <v>48</v>
      </c>
      <c r="D766" s="428">
        <v>0.78</v>
      </c>
    </row>
    <row r="767" spans="1:4" ht="13.5" x14ac:dyDescent="0.25">
      <c r="A767" s="426">
        <v>89222</v>
      </c>
      <c r="B767" s="427" t="s">
        <v>1015</v>
      </c>
      <c r="C767" s="427" t="s">
        <v>48</v>
      </c>
      <c r="D767" s="428">
        <v>0.17</v>
      </c>
    </row>
    <row r="768" spans="1:4" ht="13.5" x14ac:dyDescent="0.25">
      <c r="A768" s="426">
        <v>89223</v>
      </c>
      <c r="B768" s="427" t="s">
        <v>1016</v>
      </c>
      <c r="C768" s="427" t="s">
        <v>48</v>
      </c>
      <c r="D768" s="428">
        <v>0.73</v>
      </c>
    </row>
    <row r="769" spans="1:4" ht="13.5" x14ac:dyDescent="0.25">
      <c r="A769" s="426">
        <v>89224</v>
      </c>
      <c r="B769" s="427" t="s">
        <v>1017</v>
      </c>
      <c r="C769" s="427" t="s">
        <v>48</v>
      </c>
      <c r="D769" s="428">
        <v>1.6</v>
      </c>
    </row>
    <row r="770" spans="1:4" ht="13.5" x14ac:dyDescent="0.25">
      <c r="A770" s="426">
        <v>89228</v>
      </c>
      <c r="B770" s="427" t="s">
        <v>1018</v>
      </c>
      <c r="C770" s="427" t="s">
        <v>48</v>
      </c>
      <c r="D770" s="428">
        <v>21.88</v>
      </c>
    </row>
    <row r="771" spans="1:4" ht="13.5" x14ac:dyDescent="0.25">
      <c r="A771" s="426">
        <v>89229</v>
      </c>
      <c r="B771" s="427" t="s">
        <v>1019</v>
      </c>
      <c r="C771" s="427" t="s">
        <v>48</v>
      </c>
      <c r="D771" s="428">
        <v>7.49</v>
      </c>
    </row>
    <row r="772" spans="1:4" ht="13.5" x14ac:dyDescent="0.25">
      <c r="A772" s="426">
        <v>89230</v>
      </c>
      <c r="B772" s="427" t="s">
        <v>1020</v>
      </c>
      <c r="C772" s="427" t="s">
        <v>48</v>
      </c>
      <c r="D772" s="428">
        <v>83.88</v>
      </c>
    </row>
    <row r="773" spans="1:4" ht="13.5" x14ac:dyDescent="0.25">
      <c r="A773" s="426">
        <v>89231</v>
      </c>
      <c r="B773" s="427" t="s">
        <v>1021</v>
      </c>
      <c r="C773" s="427" t="s">
        <v>48</v>
      </c>
      <c r="D773" s="428">
        <v>25.14</v>
      </c>
    </row>
    <row r="774" spans="1:4" ht="13.5" x14ac:dyDescent="0.25">
      <c r="A774" s="426">
        <v>89232</v>
      </c>
      <c r="B774" s="427" t="s">
        <v>1022</v>
      </c>
      <c r="C774" s="427" t="s">
        <v>48</v>
      </c>
      <c r="D774" s="428">
        <v>149.62</v>
      </c>
    </row>
    <row r="775" spans="1:4" ht="13.5" x14ac:dyDescent="0.25">
      <c r="A775" s="426">
        <v>89233</v>
      </c>
      <c r="B775" s="427" t="s">
        <v>1023</v>
      </c>
      <c r="C775" s="427" t="s">
        <v>48</v>
      </c>
      <c r="D775" s="428">
        <v>105.57</v>
      </c>
    </row>
    <row r="776" spans="1:4" ht="13.5" x14ac:dyDescent="0.25">
      <c r="A776" s="426">
        <v>89236</v>
      </c>
      <c r="B776" s="427" t="s">
        <v>1024</v>
      </c>
      <c r="C776" s="427" t="s">
        <v>48</v>
      </c>
      <c r="D776" s="428">
        <v>195.95</v>
      </c>
    </row>
    <row r="777" spans="1:4" ht="13.5" x14ac:dyDescent="0.25">
      <c r="A777" s="426">
        <v>89237</v>
      </c>
      <c r="B777" s="427" t="s">
        <v>1025</v>
      </c>
      <c r="C777" s="427" t="s">
        <v>48</v>
      </c>
      <c r="D777" s="428">
        <v>58.74</v>
      </c>
    </row>
    <row r="778" spans="1:4" ht="13.5" x14ac:dyDescent="0.25">
      <c r="A778" s="426">
        <v>89238</v>
      </c>
      <c r="B778" s="427" t="s">
        <v>1026</v>
      </c>
      <c r="C778" s="427" t="s">
        <v>48</v>
      </c>
      <c r="D778" s="428">
        <v>349.52</v>
      </c>
    </row>
    <row r="779" spans="1:4" ht="13.5" x14ac:dyDescent="0.25">
      <c r="A779" s="426">
        <v>89239</v>
      </c>
      <c r="B779" s="427" t="s">
        <v>1027</v>
      </c>
      <c r="C779" s="427" t="s">
        <v>48</v>
      </c>
      <c r="D779" s="428">
        <v>279.19</v>
      </c>
    </row>
    <row r="780" spans="1:4" ht="13.5" x14ac:dyDescent="0.25">
      <c r="A780" s="426">
        <v>89240</v>
      </c>
      <c r="B780" s="427" t="s">
        <v>1028</v>
      </c>
      <c r="C780" s="427" t="s">
        <v>48</v>
      </c>
      <c r="D780" s="428">
        <v>60.13</v>
      </c>
    </row>
    <row r="781" spans="1:4" ht="13.5" x14ac:dyDescent="0.25">
      <c r="A781" s="426">
        <v>89241</v>
      </c>
      <c r="B781" s="427" t="s">
        <v>1029</v>
      </c>
      <c r="C781" s="427" t="s">
        <v>48</v>
      </c>
      <c r="D781" s="428">
        <v>20.59</v>
      </c>
    </row>
    <row r="782" spans="1:4" ht="13.5" x14ac:dyDescent="0.25">
      <c r="A782" s="426">
        <v>89246</v>
      </c>
      <c r="B782" s="427" t="s">
        <v>1030</v>
      </c>
      <c r="C782" s="427" t="s">
        <v>48</v>
      </c>
      <c r="D782" s="428">
        <v>170.26</v>
      </c>
    </row>
    <row r="783" spans="1:4" ht="13.5" x14ac:dyDescent="0.25">
      <c r="A783" s="426">
        <v>89247</v>
      </c>
      <c r="B783" s="427" t="s">
        <v>1031</v>
      </c>
      <c r="C783" s="427" t="s">
        <v>48</v>
      </c>
      <c r="D783" s="428">
        <v>51.04</v>
      </c>
    </row>
    <row r="784" spans="1:4" ht="13.5" x14ac:dyDescent="0.25">
      <c r="A784" s="426">
        <v>89248</v>
      </c>
      <c r="B784" s="427" t="s">
        <v>1032</v>
      </c>
      <c r="C784" s="427" t="s">
        <v>48</v>
      </c>
      <c r="D784" s="428">
        <v>303.70999999999998</v>
      </c>
    </row>
    <row r="785" spans="1:4" ht="13.5" x14ac:dyDescent="0.25">
      <c r="A785" s="426">
        <v>89249</v>
      </c>
      <c r="B785" s="427" t="s">
        <v>1033</v>
      </c>
      <c r="C785" s="427" t="s">
        <v>48</v>
      </c>
      <c r="D785" s="428">
        <v>214.21</v>
      </c>
    </row>
    <row r="786" spans="1:4" ht="13.5" x14ac:dyDescent="0.25">
      <c r="A786" s="426">
        <v>89253</v>
      </c>
      <c r="B786" s="427" t="s">
        <v>1034</v>
      </c>
      <c r="C786" s="427" t="s">
        <v>48</v>
      </c>
      <c r="D786" s="428">
        <v>49.28</v>
      </c>
    </row>
    <row r="787" spans="1:4" ht="13.5" x14ac:dyDescent="0.25">
      <c r="A787" s="426">
        <v>89254</v>
      </c>
      <c r="B787" s="427" t="s">
        <v>1035</v>
      </c>
      <c r="C787" s="427" t="s">
        <v>48</v>
      </c>
      <c r="D787" s="428">
        <v>16.87</v>
      </c>
    </row>
    <row r="788" spans="1:4" ht="13.5" x14ac:dyDescent="0.25">
      <c r="A788" s="426">
        <v>89255</v>
      </c>
      <c r="B788" s="427" t="s">
        <v>1036</v>
      </c>
      <c r="C788" s="427" t="s">
        <v>48</v>
      </c>
      <c r="D788" s="428">
        <v>79.209999999999994</v>
      </c>
    </row>
    <row r="789" spans="1:4" ht="13.5" x14ac:dyDescent="0.25">
      <c r="A789" s="426">
        <v>89256</v>
      </c>
      <c r="B789" s="427" t="s">
        <v>1037</v>
      </c>
      <c r="C789" s="427" t="s">
        <v>48</v>
      </c>
      <c r="D789" s="428">
        <v>50.76</v>
      </c>
    </row>
    <row r="790" spans="1:4" ht="13.5" x14ac:dyDescent="0.25">
      <c r="A790" s="426">
        <v>89259</v>
      </c>
      <c r="B790" s="427" t="s">
        <v>1038</v>
      </c>
      <c r="C790" s="427" t="s">
        <v>48</v>
      </c>
      <c r="D790" s="428">
        <v>9.66</v>
      </c>
    </row>
    <row r="791" spans="1:4" ht="13.5" x14ac:dyDescent="0.25">
      <c r="A791" s="426">
        <v>89260</v>
      </c>
      <c r="B791" s="427" t="s">
        <v>1039</v>
      </c>
      <c r="C791" s="427" t="s">
        <v>48</v>
      </c>
      <c r="D791" s="428">
        <v>3.85</v>
      </c>
    </row>
    <row r="792" spans="1:4" ht="13.5" x14ac:dyDescent="0.25">
      <c r="A792" s="426">
        <v>89262</v>
      </c>
      <c r="B792" s="427" t="s">
        <v>1040</v>
      </c>
      <c r="C792" s="427" t="s">
        <v>48</v>
      </c>
      <c r="D792" s="428">
        <v>18.12</v>
      </c>
    </row>
    <row r="793" spans="1:4" ht="13.5" x14ac:dyDescent="0.25">
      <c r="A793" s="426">
        <v>89264</v>
      </c>
      <c r="B793" s="427" t="s">
        <v>1041</v>
      </c>
      <c r="C793" s="427" t="s">
        <v>48</v>
      </c>
      <c r="D793" s="428">
        <v>7.81</v>
      </c>
    </row>
    <row r="794" spans="1:4" ht="13.5" x14ac:dyDescent="0.25">
      <c r="A794" s="426">
        <v>89265</v>
      </c>
      <c r="B794" s="427" t="s">
        <v>1042</v>
      </c>
      <c r="C794" s="427" t="s">
        <v>48</v>
      </c>
      <c r="D794" s="428">
        <v>3.12</v>
      </c>
    </row>
    <row r="795" spans="1:4" ht="13.5" x14ac:dyDescent="0.25">
      <c r="A795" s="426">
        <v>89266</v>
      </c>
      <c r="B795" s="427" t="s">
        <v>1043</v>
      </c>
      <c r="C795" s="427" t="s">
        <v>48</v>
      </c>
      <c r="D795" s="428">
        <v>0.63</v>
      </c>
    </row>
    <row r="796" spans="1:4" ht="13.5" x14ac:dyDescent="0.25">
      <c r="A796" s="426">
        <v>89267</v>
      </c>
      <c r="B796" s="427" t="s">
        <v>1044</v>
      </c>
      <c r="C796" s="427" t="s">
        <v>48</v>
      </c>
      <c r="D796" s="428">
        <v>25.23</v>
      </c>
    </row>
    <row r="797" spans="1:4" ht="13.5" x14ac:dyDescent="0.25">
      <c r="A797" s="426">
        <v>89268</v>
      </c>
      <c r="B797" s="427" t="s">
        <v>1045</v>
      </c>
      <c r="C797" s="427" t="s">
        <v>48</v>
      </c>
      <c r="D797" s="428">
        <v>8.64</v>
      </c>
    </row>
    <row r="798" spans="1:4" ht="13.5" x14ac:dyDescent="0.25">
      <c r="A798" s="426">
        <v>89269</v>
      </c>
      <c r="B798" s="427" t="s">
        <v>1046</v>
      </c>
      <c r="C798" s="427" t="s">
        <v>48</v>
      </c>
      <c r="D798" s="428">
        <v>1.76</v>
      </c>
    </row>
    <row r="799" spans="1:4" ht="13.5" x14ac:dyDescent="0.25">
      <c r="A799" s="426">
        <v>89270</v>
      </c>
      <c r="B799" s="427" t="s">
        <v>1047</v>
      </c>
      <c r="C799" s="427" t="s">
        <v>48</v>
      </c>
      <c r="D799" s="428">
        <v>40.549999999999997</v>
      </c>
    </row>
    <row r="800" spans="1:4" ht="13.5" x14ac:dyDescent="0.25">
      <c r="A800" s="426">
        <v>89271</v>
      </c>
      <c r="B800" s="427" t="s">
        <v>1048</v>
      </c>
      <c r="C800" s="427" t="s">
        <v>48</v>
      </c>
      <c r="D800" s="428">
        <v>65.989999999999995</v>
      </c>
    </row>
    <row r="801" spans="1:4" ht="13.5" x14ac:dyDescent="0.25">
      <c r="A801" s="426">
        <v>89274</v>
      </c>
      <c r="B801" s="427" t="s">
        <v>1049</v>
      </c>
      <c r="C801" s="427" t="s">
        <v>48</v>
      </c>
      <c r="D801" s="428">
        <v>0.94</v>
      </c>
    </row>
    <row r="802" spans="1:4" ht="13.5" x14ac:dyDescent="0.25">
      <c r="A802" s="426">
        <v>89275</v>
      </c>
      <c r="B802" s="427" t="s">
        <v>1050</v>
      </c>
      <c r="C802" s="427" t="s">
        <v>48</v>
      </c>
      <c r="D802" s="428">
        <v>0.21</v>
      </c>
    </row>
    <row r="803" spans="1:4" ht="13.5" x14ac:dyDescent="0.25">
      <c r="A803" s="426">
        <v>89276</v>
      </c>
      <c r="B803" s="427" t="s">
        <v>1051</v>
      </c>
      <c r="C803" s="427" t="s">
        <v>48</v>
      </c>
      <c r="D803" s="428">
        <v>0.88</v>
      </c>
    </row>
    <row r="804" spans="1:4" ht="13.5" x14ac:dyDescent="0.25">
      <c r="A804" s="426">
        <v>89277</v>
      </c>
      <c r="B804" s="427" t="s">
        <v>1052</v>
      </c>
      <c r="C804" s="427" t="s">
        <v>48</v>
      </c>
      <c r="D804" s="428">
        <v>5.0599999999999996</v>
      </c>
    </row>
    <row r="805" spans="1:4" ht="13.5" x14ac:dyDescent="0.25">
      <c r="A805" s="426">
        <v>89280</v>
      </c>
      <c r="B805" s="427" t="s">
        <v>1053</v>
      </c>
      <c r="C805" s="427" t="s">
        <v>48</v>
      </c>
      <c r="D805" s="428">
        <v>18.84</v>
      </c>
    </row>
    <row r="806" spans="1:4" ht="13.5" x14ac:dyDescent="0.25">
      <c r="A806" s="426">
        <v>89281</v>
      </c>
      <c r="B806" s="427" t="s">
        <v>1054</v>
      </c>
      <c r="C806" s="427" t="s">
        <v>48</v>
      </c>
      <c r="D806" s="428">
        <v>4.95</v>
      </c>
    </row>
    <row r="807" spans="1:4" ht="13.5" x14ac:dyDescent="0.25">
      <c r="A807" s="426">
        <v>89870</v>
      </c>
      <c r="B807" s="427" t="s">
        <v>1055</v>
      </c>
      <c r="C807" s="427" t="s">
        <v>48</v>
      </c>
      <c r="D807" s="428">
        <v>17.25</v>
      </c>
    </row>
    <row r="808" spans="1:4" ht="13.5" x14ac:dyDescent="0.25">
      <c r="A808" s="426">
        <v>89871</v>
      </c>
      <c r="B808" s="427" t="s">
        <v>1056</v>
      </c>
      <c r="C808" s="427" t="s">
        <v>48</v>
      </c>
      <c r="D808" s="428">
        <v>6.04</v>
      </c>
    </row>
    <row r="809" spans="1:4" ht="13.5" x14ac:dyDescent="0.25">
      <c r="A809" s="426">
        <v>89872</v>
      </c>
      <c r="B809" s="427" t="s">
        <v>1057</v>
      </c>
      <c r="C809" s="427" t="s">
        <v>48</v>
      </c>
      <c r="D809" s="428">
        <v>1.24</v>
      </c>
    </row>
    <row r="810" spans="1:4" ht="13.5" x14ac:dyDescent="0.25">
      <c r="A810" s="426">
        <v>89873</v>
      </c>
      <c r="B810" s="427" t="s">
        <v>1058</v>
      </c>
      <c r="C810" s="427" t="s">
        <v>48</v>
      </c>
      <c r="D810" s="428">
        <v>32.35</v>
      </c>
    </row>
    <row r="811" spans="1:4" ht="13.5" x14ac:dyDescent="0.25">
      <c r="A811" s="426">
        <v>89874</v>
      </c>
      <c r="B811" s="427" t="s">
        <v>1059</v>
      </c>
      <c r="C811" s="427" t="s">
        <v>48</v>
      </c>
      <c r="D811" s="428">
        <v>143.22</v>
      </c>
    </row>
    <row r="812" spans="1:4" ht="13.5" x14ac:dyDescent="0.25">
      <c r="A812" s="426">
        <v>89878</v>
      </c>
      <c r="B812" s="427" t="s">
        <v>1060</v>
      </c>
      <c r="C812" s="427" t="s">
        <v>48</v>
      </c>
      <c r="D812" s="428">
        <v>18.239999999999998</v>
      </c>
    </row>
    <row r="813" spans="1:4" ht="13.5" x14ac:dyDescent="0.25">
      <c r="A813" s="426">
        <v>89879</v>
      </c>
      <c r="B813" s="427" t="s">
        <v>1061</v>
      </c>
      <c r="C813" s="427" t="s">
        <v>48</v>
      </c>
      <c r="D813" s="428">
        <v>6.38</v>
      </c>
    </row>
    <row r="814" spans="1:4" ht="13.5" x14ac:dyDescent="0.25">
      <c r="A814" s="426">
        <v>89880</v>
      </c>
      <c r="B814" s="427" t="s">
        <v>1062</v>
      </c>
      <c r="C814" s="427" t="s">
        <v>48</v>
      </c>
      <c r="D814" s="428">
        <v>1.31</v>
      </c>
    </row>
    <row r="815" spans="1:4" ht="13.5" x14ac:dyDescent="0.25">
      <c r="A815" s="426">
        <v>89881</v>
      </c>
      <c r="B815" s="427" t="s">
        <v>1063</v>
      </c>
      <c r="C815" s="427" t="s">
        <v>48</v>
      </c>
      <c r="D815" s="428">
        <v>34.21</v>
      </c>
    </row>
    <row r="816" spans="1:4" ht="13.5" x14ac:dyDescent="0.25">
      <c r="A816" s="426">
        <v>89882</v>
      </c>
      <c r="B816" s="427" t="s">
        <v>1064</v>
      </c>
      <c r="C816" s="427" t="s">
        <v>48</v>
      </c>
      <c r="D816" s="428">
        <v>165.26</v>
      </c>
    </row>
    <row r="817" spans="1:4" ht="13.5" x14ac:dyDescent="0.25">
      <c r="A817" s="426">
        <v>90582</v>
      </c>
      <c r="B817" s="427" t="s">
        <v>1065</v>
      </c>
      <c r="C817" s="427" t="s">
        <v>48</v>
      </c>
      <c r="D817" s="428">
        <v>0.24</v>
      </c>
    </row>
    <row r="818" spans="1:4" ht="13.5" x14ac:dyDescent="0.25">
      <c r="A818" s="426">
        <v>90583</v>
      </c>
      <c r="B818" s="427" t="s">
        <v>1066</v>
      </c>
      <c r="C818" s="427" t="s">
        <v>48</v>
      </c>
      <c r="D818" s="428">
        <v>0.05</v>
      </c>
    </row>
    <row r="819" spans="1:4" ht="13.5" x14ac:dyDescent="0.25">
      <c r="A819" s="426">
        <v>90584</v>
      </c>
      <c r="B819" s="427" t="s">
        <v>1067</v>
      </c>
      <c r="C819" s="427" t="s">
        <v>48</v>
      </c>
      <c r="D819" s="428">
        <v>0.19</v>
      </c>
    </row>
    <row r="820" spans="1:4" ht="13.5" x14ac:dyDescent="0.25">
      <c r="A820" s="426">
        <v>90585</v>
      </c>
      <c r="B820" s="427" t="s">
        <v>1068</v>
      </c>
      <c r="C820" s="427" t="s">
        <v>48</v>
      </c>
      <c r="D820" s="428">
        <v>0.8</v>
      </c>
    </row>
    <row r="821" spans="1:4" ht="13.5" x14ac:dyDescent="0.25">
      <c r="A821" s="426">
        <v>90621</v>
      </c>
      <c r="B821" s="427" t="s">
        <v>1069</v>
      </c>
      <c r="C821" s="427" t="s">
        <v>48</v>
      </c>
      <c r="D821" s="428">
        <v>1.1299999999999999</v>
      </c>
    </row>
    <row r="822" spans="1:4" ht="13.5" x14ac:dyDescent="0.25">
      <c r="A822" s="426">
        <v>90622</v>
      </c>
      <c r="B822" s="427" t="s">
        <v>1070</v>
      </c>
      <c r="C822" s="427" t="s">
        <v>48</v>
      </c>
      <c r="D822" s="428">
        <v>0.25</v>
      </c>
    </row>
    <row r="823" spans="1:4" ht="13.5" x14ac:dyDescent="0.25">
      <c r="A823" s="426">
        <v>90623</v>
      </c>
      <c r="B823" s="427" t="s">
        <v>1071</v>
      </c>
      <c r="C823" s="427" t="s">
        <v>48</v>
      </c>
      <c r="D823" s="428">
        <v>1.41</v>
      </c>
    </row>
    <row r="824" spans="1:4" ht="13.5" x14ac:dyDescent="0.25">
      <c r="A824" s="426">
        <v>90624</v>
      </c>
      <c r="B824" s="427" t="s">
        <v>1072</v>
      </c>
      <c r="C824" s="427" t="s">
        <v>48</v>
      </c>
      <c r="D824" s="428">
        <v>2</v>
      </c>
    </row>
    <row r="825" spans="1:4" ht="13.5" x14ac:dyDescent="0.25">
      <c r="A825" s="426">
        <v>90627</v>
      </c>
      <c r="B825" s="427" t="s">
        <v>1073</v>
      </c>
      <c r="C825" s="427" t="s">
        <v>48</v>
      </c>
      <c r="D825" s="428">
        <v>26.92</v>
      </c>
    </row>
    <row r="826" spans="1:4" ht="13.5" x14ac:dyDescent="0.25">
      <c r="A826" s="426">
        <v>90628</v>
      </c>
      <c r="B826" s="427" t="s">
        <v>1074</v>
      </c>
      <c r="C826" s="427" t="s">
        <v>48</v>
      </c>
      <c r="D826" s="428">
        <v>7.07</v>
      </c>
    </row>
    <row r="827" spans="1:4" ht="13.5" x14ac:dyDescent="0.25">
      <c r="A827" s="426">
        <v>90629</v>
      </c>
      <c r="B827" s="427" t="s">
        <v>1075</v>
      </c>
      <c r="C827" s="427" t="s">
        <v>48</v>
      </c>
      <c r="D827" s="428">
        <v>33.68</v>
      </c>
    </row>
    <row r="828" spans="1:4" ht="13.5" x14ac:dyDescent="0.25">
      <c r="A828" s="426">
        <v>90630</v>
      </c>
      <c r="B828" s="427" t="s">
        <v>1076</v>
      </c>
      <c r="C828" s="427" t="s">
        <v>48</v>
      </c>
      <c r="D828" s="428">
        <v>8.11</v>
      </c>
    </row>
    <row r="829" spans="1:4" ht="13.5" x14ac:dyDescent="0.25">
      <c r="A829" s="426">
        <v>90633</v>
      </c>
      <c r="B829" s="427" t="s">
        <v>1077</v>
      </c>
      <c r="C829" s="427" t="s">
        <v>48</v>
      </c>
      <c r="D829" s="428">
        <v>2.4</v>
      </c>
    </row>
    <row r="830" spans="1:4" ht="13.5" x14ac:dyDescent="0.25">
      <c r="A830" s="426">
        <v>90634</v>
      </c>
      <c r="B830" s="427" t="s">
        <v>1078</v>
      </c>
      <c r="C830" s="427" t="s">
        <v>48</v>
      </c>
      <c r="D830" s="428">
        <v>0.54</v>
      </c>
    </row>
    <row r="831" spans="1:4" ht="13.5" x14ac:dyDescent="0.25">
      <c r="A831" s="426">
        <v>90635</v>
      </c>
      <c r="B831" s="427" t="s">
        <v>1079</v>
      </c>
      <c r="C831" s="427" t="s">
        <v>48</v>
      </c>
      <c r="D831" s="428">
        <v>2.63</v>
      </c>
    </row>
    <row r="832" spans="1:4" ht="13.5" x14ac:dyDescent="0.25">
      <c r="A832" s="426">
        <v>90636</v>
      </c>
      <c r="B832" s="427" t="s">
        <v>1080</v>
      </c>
      <c r="C832" s="427" t="s">
        <v>48</v>
      </c>
      <c r="D832" s="428">
        <v>4</v>
      </c>
    </row>
    <row r="833" spans="1:4" ht="13.5" x14ac:dyDescent="0.25">
      <c r="A833" s="426">
        <v>90639</v>
      </c>
      <c r="B833" s="427" t="s">
        <v>1081</v>
      </c>
      <c r="C833" s="427" t="s">
        <v>48</v>
      </c>
      <c r="D833" s="428">
        <v>3.59</v>
      </c>
    </row>
    <row r="834" spans="1:4" ht="13.5" x14ac:dyDescent="0.25">
      <c r="A834" s="426">
        <v>90640</v>
      </c>
      <c r="B834" s="427" t="s">
        <v>1082</v>
      </c>
      <c r="C834" s="427" t="s">
        <v>48</v>
      </c>
      <c r="D834" s="428">
        <v>0.8</v>
      </c>
    </row>
    <row r="835" spans="1:4" ht="13.5" x14ac:dyDescent="0.25">
      <c r="A835" s="426">
        <v>90641</v>
      </c>
      <c r="B835" s="427" t="s">
        <v>1083</v>
      </c>
      <c r="C835" s="427" t="s">
        <v>48</v>
      </c>
      <c r="D835" s="428">
        <v>3.93</v>
      </c>
    </row>
    <row r="836" spans="1:4" ht="13.5" x14ac:dyDescent="0.25">
      <c r="A836" s="426">
        <v>90642</v>
      </c>
      <c r="B836" s="427" t="s">
        <v>1084</v>
      </c>
      <c r="C836" s="427" t="s">
        <v>48</v>
      </c>
      <c r="D836" s="428">
        <v>5.51</v>
      </c>
    </row>
    <row r="837" spans="1:4" ht="13.5" x14ac:dyDescent="0.25">
      <c r="A837" s="426">
        <v>90646</v>
      </c>
      <c r="B837" s="427" t="s">
        <v>1085</v>
      </c>
      <c r="C837" s="427" t="s">
        <v>48</v>
      </c>
      <c r="D837" s="428">
        <v>0.5</v>
      </c>
    </row>
    <row r="838" spans="1:4" ht="13.5" x14ac:dyDescent="0.25">
      <c r="A838" s="426">
        <v>90647</v>
      </c>
      <c r="B838" s="427" t="s">
        <v>1086</v>
      </c>
      <c r="C838" s="427" t="s">
        <v>48</v>
      </c>
      <c r="D838" s="428">
        <v>0.11</v>
      </c>
    </row>
    <row r="839" spans="1:4" ht="13.5" x14ac:dyDescent="0.25">
      <c r="A839" s="426">
        <v>90648</v>
      </c>
      <c r="B839" s="427" t="s">
        <v>1087</v>
      </c>
      <c r="C839" s="427" t="s">
        <v>48</v>
      </c>
      <c r="D839" s="428">
        <v>0.55000000000000004</v>
      </c>
    </row>
    <row r="840" spans="1:4" ht="13.5" x14ac:dyDescent="0.25">
      <c r="A840" s="426">
        <v>90649</v>
      </c>
      <c r="B840" s="427" t="s">
        <v>1088</v>
      </c>
      <c r="C840" s="427" t="s">
        <v>48</v>
      </c>
      <c r="D840" s="428">
        <v>6.18</v>
      </c>
    </row>
    <row r="841" spans="1:4" ht="13.5" x14ac:dyDescent="0.25">
      <c r="A841" s="426">
        <v>90652</v>
      </c>
      <c r="B841" s="427" t="s">
        <v>1089</v>
      </c>
      <c r="C841" s="427" t="s">
        <v>48</v>
      </c>
      <c r="D841" s="428">
        <v>2.34</v>
      </c>
    </row>
    <row r="842" spans="1:4" ht="13.5" x14ac:dyDescent="0.25">
      <c r="A842" s="426">
        <v>90653</v>
      </c>
      <c r="B842" s="427" t="s">
        <v>1090</v>
      </c>
      <c r="C842" s="427" t="s">
        <v>48</v>
      </c>
      <c r="D842" s="428">
        <v>0.52</v>
      </c>
    </row>
    <row r="843" spans="1:4" ht="13.5" x14ac:dyDescent="0.25">
      <c r="A843" s="426">
        <v>90654</v>
      </c>
      <c r="B843" s="427" t="s">
        <v>1091</v>
      </c>
      <c r="C843" s="427" t="s">
        <v>48</v>
      </c>
      <c r="D843" s="428">
        <v>2.5499999999999998</v>
      </c>
    </row>
    <row r="844" spans="1:4" ht="13.5" x14ac:dyDescent="0.25">
      <c r="A844" s="426">
        <v>90655</v>
      </c>
      <c r="B844" s="427" t="s">
        <v>1092</v>
      </c>
      <c r="C844" s="427" t="s">
        <v>48</v>
      </c>
      <c r="D844" s="428">
        <v>4.0599999999999996</v>
      </c>
    </row>
    <row r="845" spans="1:4" ht="13.5" x14ac:dyDescent="0.25">
      <c r="A845" s="426">
        <v>90658</v>
      </c>
      <c r="B845" s="427" t="s">
        <v>1093</v>
      </c>
      <c r="C845" s="427" t="s">
        <v>48</v>
      </c>
      <c r="D845" s="428">
        <v>2.5</v>
      </c>
    </row>
    <row r="846" spans="1:4" ht="13.5" x14ac:dyDescent="0.25">
      <c r="A846" s="426">
        <v>90659</v>
      </c>
      <c r="B846" s="427" t="s">
        <v>1094</v>
      </c>
      <c r="C846" s="427" t="s">
        <v>48</v>
      </c>
      <c r="D846" s="428">
        <v>0.56000000000000005</v>
      </c>
    </row>
    <row r="847" spans="1:4" ht="13.5" x14ac:dyDescent="0.25">
      <c r="A847" s="426">
        <v>90660</v>
      </c>
      <c r="B847" s="427" t="s">
        <v>1095</v>
      </c>
      <c r="C847" s="427" t="s">
        <v>48</v>
      </c>
      <c r="D847" s="428">
        <v>2.74</v>
      </c>
    </row>
    <row r="848" spans="1:4" ht="13.5" x14ac:dyDescent="0.25">
      <c r="A848" s="426">
        <v>90661</v>
      </c>
      <c r="B848" s="427" t="s">
        <v>1096</v>
      </c>
      <c r="C848" s="427" t="s">
        <v>48</v>
      </c>
      <c r="D848" s="428">
        <v>4.0599999999999996</v>
      </c>
    </row>
    <row r="849" spans="1:4" ht="13.5" x14ac:dyDescent="0.25">
      <c r="A849" s="426">
        <v>90664</v>
      </c>
      <c r="B849" s="427" t="s">
        <v>1097</v>
      </c>
      <c r="C849" s="427" t="s">
        <v>48</v>
      </c>
      <c r="D849" s="428">
        <v>3.76</v>
      </c>
    </row>
    <row r="850" spans="1:4" ht="13.5" x14ac:dyDescent="0.25">
      <c r="A850" s="426">
        <v>90665</v>
      </c>
      <c r="B850" s="427" t="s">
        <v>1098</v>
      </c>
      <c r="C850" s="427" t="s">
        <v>48</v>
      </c>
      <c r="D850" s="428">
        <v>0.84</v>
      </c>
    </row>
    <row r="851" spans="1:4" ht="13.5" x14ac:dyDescent="0.25">
      <c r="A851" s="426">
        <v>90666</v>
      </c>
      <c r="B851" s="427" t="s">
        <v>1099</v>
      </c>
      <c r="C851" s="427" t="s">
        <v>48</v>
      </c>
      <c r="D851" s="428">
        <v>4.1100000000000003</v>
      </c>
    </row>
    <row r="852" spans="1:4" ht="13.5" x14ac:dyDescent="0.25">
      <c r="A852" s="426">
        <v>90667</v>
      </c>
      <c r="B852" s="427" t="s">
        <v>1100</v>
      </c>
      <c r="C852" s="427" t="s">
        <v>48</v>
      </c>
      <c r="D852" s="428">
        <v>10.01</v>
      </c>
    </row>
    <row r="853" spans="1:4" ht="13.5" x14ac:dyDescent="0.25">
      <c r="A853" s="426">
        <v>90670</v>
      </c>
      <c r="B853" s="427" t="s">
        <v>1101</v>
      </c>
      <c r="C853" s="427" t="s">
        <v>48</v>
      </c>
      <c r="D853" s="428">
        <v>123.54</v>
      </c>
    </row>
    <row r="854" spans="1:4" ht="13.5" x14ac:dyDescent="0.25">
      <c r="A854" s="426">
        <v>90671</v>
      </c>
      <c r="B854" s="427" t="s">
        <v>1102</v>
      </c>
      <c r="C854" s="427" t="s">
        <v>48</v>
      </c>
      <c r="D854" s="428">
        <v>32.450000000000003</v>
      </c>
    </row>
    <row r="855" spans="1:4" ht="13.5" x14ac:dyDescent="0.25">
      <c r="A855" s="426">
        <v>90672</v>
      </c>
      <c r="B855" s="427" t="s">
        <v>1103</v>
      </c>
      <c r="C855" s="427" t="s">
        <v>48</v>
      </c>
      <c r="D855" s="428">
        <v>154.6</v>
      </c>
    </row>
    <row r="856" spans="1:4" ht="13.5" x14ac:dyDescent="0.25">
      <c r="A856" s="426">
        <v>90673</v>
      </c>
      <c r="B856" s="427" t="s">
        <v>1104</v>
      </c>
      <c r="C856" s="427" t="s">
        <v>48</v>
      </c>
      <c r="D856" s="428">
        <v>136.04</v>
      </c>
    </row>
    <row r="857" spans="1:4" ht="13.5" x14ac:dyDescent="0.25">
      <c r="A857" s="426">
        <v>90676</v>
      </c>
      <c r="B857" s="427" t="s">
        <v>1105</v>
      </c>
      <c r="C857" s="427" t="s">
        <v>48</v>
      </c>
      <c r="D857" s="428">
        <v>63.44</v>
      </c>
    </row>
    <row r="858" spans="1:4" ht="13.5" x14ac:dyDescent="0.25">
      <c r="A858" s="426">
        <v>90677</v>
      </c>
      <c r="B858" s="427" t="s">
        <v>1106</v>
      </c>
      <c r="C858" s="427" t="s">
        <v>48</v>
      </c>
      <c r="D858" s="428">
        <v>16.66</v>
      </c>
    </row>
    <row r="859" spans="1:4" ht="13.5" x14ac:dyDescent="0.25">
      <c r="A859" s="426">
        <v>90678</v>
      </c>
      <c r="B859" s="427" t="s">
        <v>1107</v>
      </c>
      <c r="C859" s="427" t="s">
        <v>48</v>
      </c>
      <c r="D859" s="428">
        <v>79.39</v>
      </c>
    </row>
    <row r="860" spans="1:4" ht="13.5" x14ac:dyDescent="0.25">
      <c r="A860" s="426">
        <v>90679</v>
      </c>
      <c r="B860" s="427" t="s">
        <v>1108</v>
      </c>
      <c r="C860" s="427" t="s">
        <v>48</v>
      </c>
      <c r="D860" s="428">
        <v>69.55</v>
      </c>
    </row>
    <row r="861" spans="1:4" ht="13.5" x14ac:dyDescent="0.25">
      <c r="A861" s="426">
        <v>90682</v>
      </c>
      <c r="B861" s="427" t="s">
        <v>1109</v>
      </c>
      <c r="C861" s="427" t="s">
        <v>48</v>
      </c>
      <c r="D861" s="428">
        <v>27.34</v>
      </c>
    </row>
    <row r="862" spans="1:4" ht="13.5" x14ac:dyDescent="0.25">
      <c r="A862" s="426">
        <v>90683</v>
      </c>
      <c r="B862" s="427" t="s">
        <v>1110</v>
      </c>
      <c r="C862" s="427" t="s">
        <v>48</v>
      </c>
      <c r="D862" s="428">
        <v>6.15</v>
      </c>
    </row>
    <row r="863" spans="1:4" ht="13.5" x14ac:dyDescent="0.25">
      <c r="A863" s="426">
        <v>90684</v>
      </c>
      <c r="B863" s="427" t="s">
        <v>1111</v>
      </c>
      <c r="C863" s="427" t="s">
        <v>48</v>
      </c>
      <c r="D863" s="428">
        <v>29.91</v>
      </c>
    </row>
    <row r="864" spans="1:4" ht="13.5" x14ac:dyDescent="0.25">
      <c r="A864" s="426">
        <v>90685</v>
      </c>
      <c r="B864" s="427" t="s">
        <v>1112</v>
      </c>
      <c r="C864" s="427" t="s">
        <v>48</v>
      </c>
      <c r="D864" s="428">
        <v>43.12</v>
      </c>
    </row>
    <row r="865" spans="1:4" ht="13.5" x14ac:dyDescent="0.25">
      <c r="A865" s="426">
        <v>90688</v>
      </c>
      <c r="B865" s="427" t="s">
        <v>1113</v>
      </c>
      <c r="C865" s="427" t="s">
        <v>48</v>
      </c>
      <c r="D865" s="428">
        <v>12.71</v>
      </c>
    </row>
    <row r="866" spans="1:4" ht="13.5" x14ac:dyDescent="0.25">
      <c r="A866" s="426">
        <v>90689</v>
      </c>
      <c r="B866" s="427" t="s">
        <v>1114</v>
      </c>
      <c r="C866" s="427" t="s">
        <v>48</v>
      </c>
      <c r="D866" s="428">
        <v>2.44</v>
      </c>
    </row>
    <row r="867" spans="1:4" ht="13.5" x14ac:dyDescent="0.25">
      <c r="A867" s="426">
        <v>90690</v>
      </c>
      <c r="B867" s="427" t="s">
        <v>1115</v>
      </c>
      <c r="C867" s="427" t="s">
        <v>48</v>
      </c>
      <c r="D867" s="428">
        <v>15.88</v>
      </c>
    </row>
    <row r="868" spans="1:4" ht="13.5" x14ac:dyDescent="0.25">
      <c r="A868" s="426">
        <v>90691</v>
      </c>
      <c r="B868" s="427" t="s">
        <v>1116</v>
      </c>
      <c r="C868" s="427" t="s">
        <v>48</v>
      </c>
      <c r="D868" s="428">
        <v>23.85</v>
      </c>
    </row>
    <row r="869" spans="1:4" ht="13.5" x14ac:dyDescent="0.25">
      <c r="A869" s="426">
        <v>90957</v>
      </c>
      <c r="B869" s="427" t="s">
        <v>1117</v>
      </c>
      <c r="C869" s="427" t="s">
        <v>48</v>
      </c>
      <c r="D869" s="428">
        <v>2.33</v>
      </c>
    </row>
    <row r="870" spans="1:4" ht="13.5" x14ac:dyDescent="0.25">
      <c r="A870" s="426">
        <v>90958</v>
      </c>
      <c r="B870" s="427" t="s">
        <v>1118</v>
      </c>
      <c r="C870" s="427" t="s">
        <v>48</v>
      </c>
      <c r="D870" s="428">
        <v>0.61</v>
      </c>
    </row>
    <row r="871" spans="1:4" ht="13.5" x14ac:dyDescent="0.25">
      <c r="A871" s="426">
        <v>90960</v>
      </c>
      <c r="B871" s="427" t="s">
        <v>1119</v>
      </c>
      <c r="C871" s="427" t="s">
        <v>48</v>
      </c>
      <c r="D871" s="428">
        <v>3.11</v>
      </c>
    </row>
    <row r="872" spans="1:4" ht="13.5" x14ac:dyDescent="0.25">
      <c r="A872" s="426">
        <v>90961</v>
      </c>
      <c r="B872" s="427" t="s">
        <v>1120</v>
      </c>
      <c r="C872" s="427" t="s">
        <v>48</v>
      </c>
      <c r="D872" s="428">
        <v>0.81</v>
      </c>
    </row>
    <row r="873" spans="1:4" ht="13.5" x14ac:dyDescent="0.25">
      <c r="A873" s="426">
        <v>90962</v>
      </c>
      <c r="B873" s="427" t="s">
        <v>1121</v>
      </c>
      <c r="C873" s="427" t="s">
        <v>48</v>
      </c>
      <c r="D873" s="428">
        <v>3.89</v>
      </c>
    </row>
    <row r="874" spans="1:4" ht="13.5" x14ac:dyDescent="0.25">
      <c r="A874" s="426">
        <v>90963</v>
      </c>
      <c r="B874" s="427" t="s">
        <v>1122</v>
      </c>
      <c r="C874" s="427" t="s">
        <v>48</v>
      </c>
      <c r="D874" s="428">
        <v>10.01</v>
      </c>
    </row>
    <row r="875" spans="1:4" ht="13.5" x14ac:dyDescent="0.25">
      <c r="A875" s="426">
        <v>90968</v>
      </c>
      <c r="B875" s="427" t="s">
        <v>1123</v>
      </c>
      <c r="C875" s="427" t="s">
        <v>48</v>
      </c>
      <c r="D875" s="428">
        <v>3.12</v>
      </c>
    </row>
    <row r="876" spans="1:4" ht="13.5" x14ac:dyDescent="0.25">
      <c r="A876" s="426">
        <v>90969</v>
      </c>
      <c r="B876" s="427" t="s">
        <v>1124</v>
      </c>
      <c r="C876" s="427" t="s">
        <v>48</v>
      </c>
      <c r="D876" s="428">
        <v>0.82</v>
      </c>
    </row>
    <row r="877" spans="1:4" ht="13.5" x14ac:dyDescent="0.25">
      <c r="A877" s="426">
        <v>90970</v>
      </c>
      <c r="B877" s="427" t="s">
        <v>1125</v>
      </c>
      <c r="C877" s="427" t="s">
        <v>48</v>
      </c>
      <c r="D877" s="428">
        <v>3.91</v>
      </c>
    </row>
    <row r="878" spans="1:4" ht="13.5" x14ac:dyDescent="0.25">
      <c r="A878" s="426">
        <v>90971</v>
      </c>
      <c r="B878" s="427" t="s">
        <v>1126</v>
      </c>
      <c r="C878" s="427" t="s">
        <v>48</v>
      </c>
      <c r="D878" s="428">
        <v>40.549999999999997</v>
      </c>
    </row>
    <row r="879" spans="1:4" ht="13.5" x14ac:dyDescent="0.25">
      <c r="A879" s="426">
        <v>90975</v>
      </c>
      <c r="B879" s="427" t="s">
        <v>1127</v>
      </c>
      <c r="C879" s="427" t="s">
        <v>48</v>
      </c>
      <c r="D879" s="428">
        <v>7.93</v>
      </c>
    </row>
    <row r="880" spans="1:4" ht="13.5" x14ac:dyDescent="0.25">
      <c r="A880" s="426">
        <v>90976</v>
      </c>
      <c r="B880" s="427" t="s">
        <v>1128</v>
      </c>
      <c r="C880" s="427" t="s">
        <v>48</v>
      </c>
      <c r="D880" s="428">
        <v>2.08</v>
      </c>
    </row>
    <row r="881" spans="1:4" ht="13.5" x14ac:dyDescent="0.25">
      <c r="A881" s="426">
        <v>90977</v>
      </c>
      <c r="B881" s="427" t="s">
        <v>1129</v>
      </c>
      <c r="C881" s="427" t="s">
        <v>48</v>
      </c>
      <c r="D881" s="428">
        <v>9.92</v>
      </c>
    </row>
    <row r="882" spans="1:4" ht="13.5" x14ac:dyDescent="0.25">
      <c r="A882" s="426">
        <v>90978</v>
      </c>
      <c r="B882" s="427" t="s">
        <v>1130</v>
      </c>
      <c r="C882" s="427" t="s">
        <v>48</v>
      </c>
      <c r="D882" s="428">
        <v>105.15</v>
      </c>
    </row>
    <row r="883" spans="1:4" ht="13.5" x14ac:dyDescent="0.25">
      <c r="A883" s="426">
        <v>90992</v>
      </c>
      <c r="B883" s="427" t="s">
        <v>1131</v>
      </c>
      <c r="C883" s="427" t="s">
        <v>48</v>
      </c>
      <c r="D883" s="428">
        <v>3.7</v>
      </c>
    </row>
    <row r="884" spans="1:4" ht="13.5" x14ac:dyDescent="0.25">
      <c r="A884" s="426">
        <v>90993</v>
      </c>
      <c r="B884" s="427" t="s">
        <v>1132</v>
      </c>
      <c r="C884" s="427" t="s">
        <v>48</v>
      </c>
      <c r="D884" s="428">
        <v>0.97</v>
      </c>
    </row>
    <row r="885" spans="1:4" ht="13.5" x14ac:dyDescent="0.25">
      <c r="A885" s="426">
        <v>90994</v>
      </c>
      <c r="B885" s="427" t="s">
        <v>1133</v>
      </c>
      <c r="C885" s="427" t="s">
        <v>48</v>
      </c>
      <c r="D885" s="428">
        <v>4.63</v>
      </c>
    </row>
    <row r="886" spans="1:4" ht="13.5" x14ac:dyDescent="0.25">
      <c r="A886" s="426">
        <v>90995</v>
      </c>
      <c r="B886" s="427" t="s">
        <v>1134</v>
      </c>
      <c r="C886" s="427" t="s">
        <v>48</v>
      </c>
      <c r="D886" s="428">
        <v>55.07</v>
      </c>
    </row>
    <row r="887" spans="1:4" ht="13.5" x14ac:dyDescent="0.25">
      <c r="A887" s="426">
        <v>91021</v>
      </c>
      <c r="B887" s="427" t="s">
        <v>1135</v>
      </c>
      <c r="C887" s="427" t="s">
        <v>48</v>
      </c>
      <c r="D887" s="428">
        <v>3.44</v>
      </c>
    </row>
    <row r="888" spans="1:4" ht="13.5" x14ac:dyDescent="0.25">
      <c r="A888" s="426">
        <v>91026</v>
      </c>
      <c r="B888" s="427" t="s">
        <v>1136</v>
      </c>
      <c r="C888" s="427" t="s">
        <v>48</v>
      </c>
      <c r="D888" s="428">
        <v>11.07</v>
      </c>
    </row>
    <row r="889" spans="1:4" ht="13.5" x14ac:dyDescent="0.25">
      <c r="A889" s="426">
        <v>91027</v>
      </c>
      <c r="B889" s="427" t="s">
        <v>1137</v>
      </c>
      <c r="C889" s="427" t="s">
        <v>48</v>
      </c>
      <c r="D889" s="428">
        <v>4.41</v>
      </c>
    </row>
    <row r="890" spans="1:4" ht="13.5" x14ac:dyDescent="0.25">
      <c r="A890" s="426">
        <v>91028</v>
      </c>
      <c r="B890" s="427" t="s">
        <v>1138</v>
      </c>
      <c r="C890" s="427" t="s">
        <v>48</v>
      </c>
      <c r="D890" s="428">
        <v>0.9</v>
      </c>
    </row>
    <row r="891" spans="1:4" ht="13.5" x14ac:dyDescent="0.25">
      <c r="A891" s="426">
        <v>91029</v>
      </c>
      <c r="B891" s="427" t="s">
        <v>1139</v>
      </c>
      <c r="C891" s="427" t="s">
        <v>48</v>
      </c>
      <c r="D891" s="428">
        <v>20.76</v>
      </c>
    </row>
    <row r="892" spans="1:4" ht="13.5" x14ac:dyDescent="0.25">
      <c r="A892" s="426">
        <v>91030</v>
      </c>
      <c r="B892" s="427" t="s">
        <v>1140</v>
      </c>
      <c r="C892" s="427" t="s">
        <v>48</v>
      </c>
      <c r="D892" s="428">
        <v>115.66</v>
      </c>
    </row>
    <row r="893" spans="1:4" ht="13.5" x14ac:dyDescent="0.25">
      <c r="A893" s="426">
        <v>91273</v>
      </c>
      <c r="B893" s="427" t="s">
        <v>1141</v>
      </c>
      <c r="C893" s="427" t="s">
        <v>48</v>
      </c>
      <c r="D893" s="428">
        <v>0.47</v>
      </c>
    </row>
    <row r="894" spans="1:4" ht="13.5" x14ac:dyDescent="0.25">
      <c r="A894" s="426">
        <v>91274</v>
      </c>
      <c r="B894" s="427" t="s">
        <v>1142</v>
      </c>
      <c r="C894" s="427" t="s">
        <v>48</v>
      </c>
      <c r="D894" s="428">
        <v>0.12</v>
      </c>
    </row>
    <row r="895" spans="1:4" ht="13.5" x14ac:dyDescent="0.25">
      <c r="A895" s="426">
        <v>91275</v>
      </c>
      <c r="B895" s="427" t="s">
        <v>1143</v>
      </c>
      <c r="C895" s="427" t="s">
        <v>48</v>
      </c>
      <c r="D895" s="428">
        <v>0.59</v>
      </c>
    </row>
    <row r="896" spans="1:4" ht="13.5" x14ac:dyDescent="0.25">
      <c r="A896" s="426">
        <v>91276</v>
      </c>
      <c r="B896" s="427" t="s">
        <v>1144</v>
      </c>
      <c r="C896" s="427" t="s">
        <v>48</v>
      </c>
      <c r="D896" s="428">
        <v>3.57</v>
      </c>
    </row>
    <row r="897" spans="1:4" ht="13.5" x14ac:dyDescent="0.25">
      <c r="A897" s="426">
        <v>91279</v>
      </c>
      <c r="B897" s="427" t="s">
        <v>1145</v>
      </c>
      <c r="C897" s="427" t="s">
        <v>48</v>
      </c>
      <c r="D897" s="428">
        <v>0.63</v>
      </c>
    </row>
    <row r="898" spans="1:4" ht="13.5" x14ac:dyDescent="0.25">
      <c r="A898" s="426">
        <v>91280</v>
      </c>
      <c r="B898" s="427" t="s">
        <v>1146</v>
      </c>
      <c r="C898" s="427" t="s">
        <v>48</v>
      </c>
      <c r="D898" s="428">
        <v>0.13</v>
      </c>
    </row>
    <row r="899" spans="1:4" ht="13.5" x14ac:dyDescent="0.25">
      <c r="A899" s="426">
        <v>91281</v>
      </c>
      <c r="B899" s="427" t="s">
        <v>1147</v>
      </c>
      <c r="C899" s="427" t="s">
        <v>48</v>
      </c>
      <c r="D899" s="428">
        <v>0.79</v>
      </c>
    </row>
    <row r="900" spans="1:4" ht="13.5" x14ac:dyDescent="0.25">
      <c r="A900" s="426">
        <v>91282</v>
      </c>
      <c r="B900" s="427" t="s">
        <v>1148</v>
      </c>
      <c r="C900" s="427" t="s">
        <v>48</v>
      </c>
      <c r="D900" s="428">
        <v>8.5500000000000007</v>
      </c>
    </row>
    <row r="901" spans="1:4" ht="13.5" x14ac:dyDescent="0.25">
      <c r="A901" s="426">
        <v>91354</v>
      </c>
      <c r="B901" s="427" t="s">
        <v>1149</v>
      </c>
      <c r="C901" s="427" t="s">
        <v>48</v>
      </c>
      <c r="D901" s="428">
        <v>8.6199999999999992</v>
      </c>
    </row>
    <row r="902" spans="1:4" ht="13.5" x14ac:dyDescent="0.25">
      <c r="A902" s="426">
        <v>91355</v>
      </c>
      <c r="B902" s="427" t="s">
        <v>1150</v>
      </c>
      <c r="C902" s="427" t="s">
        <v>48</v>
      </c>
      <c r="D902" s="428">
        <v>3.44</v>
      </c>
    </row>
    <row r="903" spans="1:4" ht="13.5" x14ac:dyDescent="0.25">
      <c r="A903" s="426">
        <v>91356</v>
      </c>
      <c r="B903" s="427" t="s">
        <v>1151</v>
      </c>
      <c r="C903" s="427" t="s">
        <v>48</v>
      </c>
      <c r="D903" s="428">
        <v>0.7</v>
      </c>
    </row>
    <row r="904" spans="1:4" ht="13.5" x14ac:dyDescent="0.25">
      <c r="A904" s="426">
        <v>91359</v>
      </c>
      <c r="B904" s="427" t="s">
        <v>1152</v>
      </c>
      <c r="C904" s="427" t="s">
        <v>48</v>
      </c>
      <c r="D904" s="428">
        <v>9.69</v>
      </c>
    </row>
    <row r="905" spans="1:4" ht="13.5" x14ac:dyDescent="0.25">
      <c r="A905" s="426">
        <v>91360</v>
      </c>
      <c r="B905" s="427" t="s">
        <v>1153</v>
      </c>
      <c r="C905" s="427" t="s">
        <v>48</v>
      </c>
      <c r="D905" s="428">
        <v>3.86</v>
      </c>
    </row>
    <row r="906" spans="1:4" ht="13.5" x14ac:dyDescent="0.25">
      <c r="A906" s="426">
        <v>91361</v>
      </c>
      <c r="B906" s="427" t="s">
        <v>1154</v>
      </c>
      <c r="C906" s="427" t="s">
        <v>48</v>
      </c>
      <c r="D906" s="428">
        <v>0.78</v>
      </c>
    </row>
    <row r="907" spans="1:4" ht="13.5" x14ac:dyDescent="0.25">
      <c r="A907" s="426">
        <v>91367</v>
      </c>
      <c r="B907" s="427" t="s">
        <v>1155</v>
      </c>
      <c r="C907" s="427" t="s">
        <v>48</v>
      </c>
      <c r="D907" s="428">
        <v>12.53</v>
      </c>
    </row>
    <row r="908" spans="1:4" ht="13.5" x14ac:dyDescent="0.25">
      <c r="A908" s="426">
        <v>91368</v>
      </c>
      <c r="B908" s="427" t="s">
        <v>1156</v>
      </c>
      <c r="C908" s="427" t="s">
        <v>48</v>
      </c>
      <c r="D908" s="428">
        <v>4.37</v>
      </c>
    </row>
    <row r="909" spans="1:4" ht="13.5" x14ac:dyDescent="0.25">
      <c r="A909" s="426">
        <v>91369</v>
      </c>
      <c r="B909" s="427" t="s">
        <v>1157</v>
      </c>
      <c r="C909" s="427" t="s">
        <v>48</v>
      </c>
      <c r="D909" s="428">
        <v>0.9</v>
      </c>
    </row>
    <row r="910" spans="1:4" ht="13.5" x14ac:dyDescent="0.25">
      <c r="A910" s="426">
        <v>91375</v>
      </c>
      <c r="B910" s="427" t="s">
        <v>1158</v>
      </c>
      <c r="C910" s="427" t="s">
        <v>48</v>
      </c>
      <c r="D910" s="428">
        <v>7.26</v>
      </c>
    </row>
    <row r="911" spans="1:4" ht="13.5" x14ac:dyDescent="0.25">
      <c r="A911" s="426">
        <v>91376</v>
      </c>
      <c r="B911" s="427" t="s">
        <v>1159</v>
      </c>
      <c r="C911" s="427" t="s">
        <v>48</v>
      </c>
      <c r="D911" s="428">
        <v>2.9</v>
      </c>
    </row>
    <row r="912" spans="1:4" ht="13.5" x14ac:dyDescent="0.25">
      <c r="A912" s="426">
        <v>91377</v>
      </c>
      <c r="B912" s="427" t="s">
        <v>1160</v>
      </c>
      <c r="C912" s="427" t="s">
        <v>48</v>
      </c>
      <c r="D912" s="428">
        <v>0.59</v>
      </c>
    </row>
    <row r="913" spans="1:4" ht="13.5" x14ac:dyDescent="0.25">
      <c r="A913" s="426">
        <v>91380</v>
      </c>
      <c r="B913" s="427" t="s">
        <v>1161</v>
      </c>
      <c r="C913" s="427" t="s">
        <v>48</v>
      </c>
      <c r="D913" s="428">
        <v>14.14</v>
      </c>
    </row>
    <row r="914" spans="1:4" ht="13.5" x14ac:dyDescent="0.25">
      <c r="A914" s="426">
        <v>91381</v>
      </c>
      <c r="B914" s="427" t="s">
        <v>1162</v>
      </c>
      <c r="C914" s="427" t="s">
        <v>48</v>
      </c>
      <c r="D914" s="428">
        <v>4.9400000000000004</v>
      </c>
    </row>
    <row r="915" spans="1:4" ht="13.5" x14ac:dyDescent="0.25">
      <c r="A915" s="426">
        <v>91382</v>
      </c>
      <c r="B915" s="427" t="s">
        <v>1163</v>
      </c>
      <c r="C915" s="427" t="s">
        <v>48</v>
      </c>
      <c r="D915" s="428">
        <v>1.01</v>
      </c>
    </row>
    <row r="916" spans="1:4" ht="13.5" x14ac:dyDescent="0.25">
      <c r="A916" s="426">
        <v>91383</v>
      </c>
      <c r="B916" s="427" t="s">
        <v>1164</v>
      </c>
      <c r="C916" s="427" t="s">
        <v>48</v>
      </c>
      <c r="D916" s="428">
        <v>26.5</v>
      </c>
    </row>
    <row r="917" spans="1:4" ht="13.5" x14ac:dyDescent="0.25">
      <c r="A917" s="426">
        <v>91384</v>
      </c>
      <c r="B917" s="427" t="s">
        <v>1165</v>
      </c>
      <c r="C917" s="427" t="s">
        <v>48</v>
      </c>
      <c r="D917" s="428">
        <v>115.17</v>
      </c>
    </row>
    <row r="918" spans="1:4" ht="13.5" x14ac:dyDescent="0.25">
      <c r="A918" s="426">
        <v>91390</v>
      </c>
      <c r="B918" s="427" t="s">
        <v>1166</v>
      </c>
      <c r="C918" s="427" t="s">
        <v>48</v>
      </c>
      <c r="D918" s="428">
        <v>9.2899999999999991</v>
      </c>
    </row>
    <row r="919" spans="1:4" ht="13.5" x14ac:dyDescent="0.25">
      <c r="A919" s="426">
        <v>91391</v>
      </c>
      <c r="B919" s="427" t="s">
        <v>1167</v>
      </c>
      <c r="C919" s="427" t="s">
        <v>48</v>
      </c>
      <c r="D919" s="428">
        <v>3.7</v>
      </c>
    </row>
    <row r="920" spans="1:4" ht="13.5" x14ac:dyDescent="0.25">
      <c r="A920" s="426">
        <v>91392</v>
      </c>
      <c r="B920" s="427" t="s">
        <v>1168</v>
      </c>
      <c r="C920" s="427" t="s">
        <v>48</v>
      </c>
      <c r="D920" s="428">
        <v>0.75</v>
      </c>
    </row>
    <row r="921" spans="1:4" ht="13.5" x14ac:dyDescent="0.25">
      <c r="A921" s="426">
        <v>91396</v>
      </c>
      <c r="B921" s="427" t="s">
        <v>1169</v>
      </c>
      <c r="C921" s="427" t="s">
        <v>48</v>
      </c>
      <c r="D921" s="428">
        <v>12.43</v>
      </c>
    </row>
    <row r="922" spans="1:4" ht="13.5" x14ac:dyDescent="0.25">
      <c r="A922" s="426">
        <v>91397</v>
      </c>
      <c r="B922" s="427" t="s">
        <v>1170</v>
      </c>
      <c r="C922" s="427" t="s">
        <v>48</v>
      </c>
      <c r="D922" s="428">
        <v>4.96</v>
      </c>
    </row>
    <row r="923" spans="1:4" ht="13.5" x14ac:dyDescent="0.25">
      <c r="A923" s="426">
        <v>91398</v>
      </c>
      <c r="B923" s="427" t="s">
        <v>1171</v>
      </c>
      <c r="C923" s="427" t="s">
        <v>48</v>
      </c>
      <c r="D923" s="428">
        <v>1.01</v>
      </c>
    </row>
    <row r="924" spans="1:4" ht="13.5" x14ac:dyDescent="0.25">
      <c r="A924" s="426">
        <v>91402</v>
      </c>
      <c r="B924" s="427" t="s">
        <v>1172</v>
      </c>
      <c r="C924" s="427" t="s">
        <v>48</v>
      </c>
      <c r="D924" s="428">
        <v>0.85</v>
      </c>
    </row>
    <row r="925" spans="1:4" ht="13.5" x14ac:dyDescent="0.25">
      <c r="A925" s="426">
        <v>91466</v>
      </c>
      <c r="B925" s="427" t="s">
        <v>1173</v>
      </c>
      <c r="C925" s="427" t="s">
        <v>48</v>
      </c>
      <c r="D925" s="428">
        <v>0.78</v>
      </c>
    </row>
    <row r="926" spans="1:4" ht="13.5" x14ac:dyDescent="0.25">
      <c r="A926" s="426">
        <v>91467</v>
      </c>
      <c r="B926" s="427" t="s">
        <v>1174</v>
      </c>
      <c r="C926" s="427" t="s">
        <v>48</v>
      </c>
      <c r="D926" s="428">
        <v>94.65</v>
      </c>
    </row>
    <row r="927" spans="1:4" ht="13.5" x14ac:dyDescent="0.25">
      <c r="A927" s="426">
        <v>91468</v>
      </c>
      <c r="B927" s="427" t="s">
        <v>1175</v>
      </c>
      <c r="C927" s="427" t="s">
        <v>48</v>
      </c>
      <c r="D927" s="428">
        <v>13.6</v>
      </c>
    </row>
    <row r="928" spans="1:4" ht="13.5" x14ac:dyDescent="0.25">
      <c r="A928" s="426">
        <v>91469</v>
      </c>
      <c r="B928" s="427" t="s">
        <v>1176</v>
      </c>
      <c r="C928" s="427" t="s">
        <v>48</v>
      </c>
      <c r="D928" s="428">
        <v>4.6100000000000003</v>
      </c>
    </row>
    <row r="929" spans="1:4" ht="13.5" x14ac:dyDescent="0.25">
      <c r="A929" s="426">
        <v>91484</v>
      </c>
      <c r="B929" s="427" t="s">
        <v>1177</v>
      </c>
      <c r="C929" s="427" t="s">
        <v>48</v>
      </c>
      <c r="D929" s="428">
        <v>0.93</v>
      </c>
    </row>
    <row r="930" spans="1:4" ht="13.5" x14ac:dyDescent="0.25">
      <c r="A930" s="426">
        <v>91485</v>
      </c>
      <c r="B930" s="427" t="s">
        <v>1178</v>
      </c>
      <c r="C930" s="427" t="s">
        <v>48</v>
      </c>
      <c r="D930" s="428">
        <v>130.44</v>
      </c>
    </row>
    <row r="931" spans="1:4" ht="13.5" x14ac:dyDescent="0.25">
      <c r="A931" s="426">
        <v>91529</v>
      </c>
      <c r="B931" s="427" t="s">
        <v>1179</v>
      </c>
      <c r="C931" s="427" t="s">
        <v>48</v>
      </c>
      <c r="D931" s="428">
        <v>0.69</v>
      </c>
    </row>
    <row r="932" spans="1:4" ht="13.5" x14ac:dyDescent="0.25">
      <c r="A932" s="426">
        <v>91530</v>
      </c>
      <c r="B932" s="427" t="s">
        <v>1180</v>
      </c>
      <c r="C932" s="427" t="s">
        <v>48</v>
      </c>
      <c r="D932" s="428">
        <v>0.18</v>
      </c>
    </row>
    <row r="933" spans="1:4" ht="13.5" x14ac:dyDescent="0.25">
      <c r="A933" s="426">
        <v>91531</v>
      </c>
      <c r="B933" s="427" t="s">
        <v>1181</v>
      </c>
      <c r="C933" s="427" t="s">
        <v>48</v>
      </c>
      <c r="D933" s="428">
        <v>0.87</v>
      </c>
    </row>
    <row r="934" spans="1:4" ht="13.5" x14ac:dyDescent="0.25">
      <c r="A934" s="426">
        <v>91532</v>
      </c>
      <c r="B934" s="427" t="s">
        <v>1182</v>
      </c>
      <c r="C934" s="427" t="s">
        <v>48</v>
      </c>
      <c r="D934" s="428">
        <v>2.6</v>
      </c>
    </row>
    <row r="935" spans="1:4" ht="13.5" x14ac:dyDescent="0.25">
      <c r="A935" s="426">
        <v>91629</v>
      </c>
      <c r="B935" s="427" t="s">
        <v>1183</v>
      </c>
      <c r="C935" s="427" t="s">
        <v>48</v>
      </c>
      <c r="D935" s="428">
        <v>8.9600000000000009</v>
      </c>
    </row>
    <row r="936" spans="1:4" ht="13.5" x14ac:dyDescent="0.25">
      <c r="A936" s="426">
        <v>91630</v>
      </c>
      <c r="B936" s="427" t="s">
        <v>1184</v>
      </c>
      <c r="C936" s="427" t="s">
        <v>48</v>
      </c>
      <c r="D936" s="428">
        <v>3.58</v>
      </c>
    </row>
    <row r="937" spans="1:4" ht="13.5" x14ac:dyDescent="0.25">
      <c r="A937" s="426">
        <v>91631</v>
      </c>
      <c r="B937" s="427" t="s">
        <v>1185</v>
      </c>
      <c r="C937" s="427" t="s">
        <v>48</v>
      </c>
      <c r="D937" s="428">
        <v>0.72</v>
      </c>
    </row>
    <row r="938" spans="1:4" ht="13.5" x14ac:dyDescent="0.25">
      <c r="A938" s="426">
        <v>91632</v>
      </c>
      <c r="B938" s="427" t="s">
        <v>1186</v>
      </c>
      <c r="C938" s="427" t="s">
        <v>48</v>
      </c>
      <c r="D938" s="428">
        <v>16.809999999999999</v>
      </c>
    </row>
    <row r="939" spans="1:4" ht="13.5" x14ac:dyDescent="0.25">
      <c r="A939" s="426">
        <v>91633</v>
      </c>
      <c r="B939" s="427" t="s">
        <v>1187</v>
      </c>
      <c r="C939" s="427" t="s">
        <v>48</v>
      </c>
      <c r="D939" s="428">
        <v>80.13</v>
      </c>
    </row>
    <row r="940" spans="1:4" ht="13.5" x14ac:dyDescent="0.25">
      <c r="A940" s="426">
        <v>91640</v>
      </c>
      <c r="B940" s="427" t="s">
        <v>1188</v>
      </c>
      <c r="C940" s="427" t="s">
        <v>48</v>
      </c>
      <c r="D940" s="428">
        <v>18.07</v>
      </c>
    </row>
    <row r="941" spans="1:4" ht="13.5" x14ac:dyDescent="0.25">
      <c r="A941" s="426">
        <v>91641</v>
      </c>
      <c r="B941" s="427" t="s">
        <v>1189</v>
      </c>
      <c r="C941" s="427" t="s">
        <v>48</v>
      </c>
      <c r="D941" s="428">
        <v>7.21</v>
      </c>
    </row>
    <row r="942" spans="1:4" ht="13.5" x14ac:dyDescent="0.25">
      <c r="A942" s="426">
        <v>91642</v>
      </c>
      <c r="B942" s="427" t="s">
        <v>1190</v>
      </c>
      <c r="C942" s="427" t="s">
        <v>48</v>
      </c>
      <c r="D942" s="428">
        <v>1.46</v>
      </c>
    </row>
    <row r="943" spans="1:4" ht="13.5" x14ac:dyDescent="0.25">
      <c r="A943" s="426">
        <v>91643</v>
      </c>
      <c r="B943" s="427" t="s">
        <v>1191</v>
      </c>
      <c r="C943" s="427" t="s">
        <v>48</v>
      </c>
      <c r="D943" s="428">
        <v>33.869999999999997</v>
      </c>
    </row>
    <row r="944" spans="1:4" ht="13.5" x14ac:dyDescent="0.25">
      <c r="A944" s="426">
        <v>91644</v>
      </c>
      <c r="B944" s="427" t="s">
        <v>1192</v>
      </c>
      <c r="C944" s="427" t="s">
        <v>48</v>
      </c>
      <c r="D944" s="428">
        <v>180.26</v>
      </c>
    </row>
    <row r="945" spans="1:4" ht="13.5" x14ac:dyDescent="0.25">
      <c r="A945" s="426">
        <v>91688</v>
      </c>
      <c r="B945" s="427" t="s">
        <v>1193</v>
      </c>
      <c r="C945" s="427" t="s">
        <v>48</v>
      </c>
      <c r="D945" s="428">
        <v>7.0000000000000007E-2</v>
      </c>
    </row>
    <row r="946" spans="1:4" ht="13.5" x14ac:dyDescent="0.25">
      <c r="A946" s="426">
        <v>91689</v>
      </c>
      <c r="B946" s="427" t="s">
        <v>1194</v>
      </c>
      <c r="C946" s="427" t="s">
        <v>48</v>
      </c>
      <c r="D946" s="428">
        <v>0.01</v>
      </c>
    </row>
    <row r="947" spans="1:4" ht="13.5" x14ac:dyDescent="0.25">
      <c r="A947" s="426">
        <v>91690</v>
      </c>
      <c r="B947" s="427" t="s">
        <v>1195</v>
      </c>
      <c r="C947" s="427" t="s">
        <v>48</v>
      </c>
      <c r="D947" s="428">
        <v>0.05</v>
      </c>
    </row>
    <row r="948" spans="1:4" ht="13.5" x14ac:dyDescent="0.25">
      <c r="A948" s="426">
        <v>91691</v>
      </c>
      <c r="B948" s="427" t="s">
        <v>1196</v>
      </c>
      <c r="C948" s="427" t="s">
        <v>48</v>
      </c>
      <c r="D948" s="428">
        <v>2.02</v>
      </c>
    </row>
    <row r="949" spans="1:4" ht="13.5" x14ac:dyDescent="0.25">
      <c r="A949" s="426">
        <v>92040</v>
      </c>
      <c r="B949" s="427" t="s">
        <v>1197</v>
      </c>
      <c r="C949" s="427" t="s">
        <v>48</v>
      </c>
      <c r="D949" s="428">
        <v>4.13</v>
      </c>
    </row>
    <row r="950" spans="1:4" ht="13.5" x14ac:dyDescent="0.25">
      <c r="A950" s="426">
        <v>92041</v>
      </c>
      <c r="B950" s="427" t="s">
        <v>1198</v>
      </c>
      <c r="C950" s="427" t="s">
        <v>48</v>
      </c>
      <c r="D950" s="428">
        <v>0.82</v>
      </c>
    </row>
    <row r="951" spans="1:4" ht="13.5" x14ac:dyDescent="0.25">
      <c r="A951" s="426">
        <v>92042</v>
      </c>
      <c r="B951" s="427" t="s">
        <v>1199</v>
      </c>
      <c r="C951" s="427" t="s">
        <v>48</v>
      </c>
      <c r="D951" s="428">
        <v>3.44</v>
      </c>
    </row>
    <row r="952" spans="1:4" ht="13.5" x14ac:dyDescent="0.25">
      <c r="A952" s="426">
        <v>92101</v>
      </c>
      <c r="B952" s="427" t="s">
        <v>1200</v>
      </c>
      <c r="C952" s="427" t="s">
        <v>48</v>
      </c>
      <c r="D952" s="428">
        <v>14.09</v>
      </c>
    </row>
    <row r="953" spans="1:4" ht="13.5" x14ac:dyDescent="0.25">
      <c r="A953" s="426">
        <v>92102</v>
      </c>
      <c r="B953" s="427" t="s">
        <v>1201</v>
      </c>
      <c r="C953" s="427" t="s">
        <v>48</v>
      </c>
      <c r="D953" s="428">
        <v>5.62</v>
      </c>
    </row>
    <row r="954" spans="1:4" ht="13.5" x14ac:dyDescent="0.25">
      <c r="A954" s="426">
        <v>92103</v>
      </c>
      <c r="B954" s="427" t="s">
        <v>1202</v>
      </c>
      <c r="C954" s="427" t="s">
        <v>48</v>
      </c>
      <c r="D954" s="428">
        <v>1.1399999999999999</v>
      </c>
    </row>
    <row r="955" spans="1:4" ht="13.5" x14ac:dyDescent="0.25">
      <c r="A955" s="426">
        <v>92104</v>
      </c>
      <c r="B955" s="427" t="s">
        <v>1203</v>
      </c>
      <c r="C955" s="427" t="s">
        <v>48</v>
      </c>
      <c r="D955" s="428">
        <v>26.43</v>
      </c>
    </row>
    <row r="956" spans="1:4" ht="13.5" x14ac:dyDescent="0.25">
      <c r="A956" s="426">
        <v>92105</v>
      </c>
      <c r="B956" s="427" t="s">
        <v>1204</v>
      </c>
      <c r="C956" s="427" t="s">
        <v>48</v>
      </c>
      <c r="D956" s="428">
        <v>115.17</v>
      </c>
    </row>
    <row r="957" spans="1:4" ht="13.5" x14ac:dyDescent="0.25">
      <c r="A957" s="426">
        <v>92108</v>
      </c>
      <c r="B957" s="427" t="s">
        <v>1205</v>
      </c>
      <c r="C957" s="427" t="s">
        <v>48</v>
      </c>
      <c r="D957" s="428">
        <v>0.56000000000000005</v>
      </c>
    </row>
    <row r="958" spans="1:4" ht="13.5" x14ac:dyDescent="0.25">
      <c r="A958" s="426">
        <v>92109</v>
      </c>
      <c r="B958" s="427" t="s">
        <v>1206</v>
      </c>
      <c r="C958" s="427" t="s">
        <v>48</v>
      </c>
      <c r="D958" s="428">
        <v>0.12</v>
      </c>
    </row>
    <row r="959" spans="1:4" ht="13.5" x14ac:dyDescent="0.25">
      <c r="A959" s="426">
        <v>92110</v>
      </c>
      <c r="B959" s="427" t="s">
        <v>1207</v>
      </c>
      <c r="C959" s="427" t="s">
        <v>48</v>
      </c>
      <c r="D959" s="428">
        <v>0.44</v>
      </c>
    </row>
    <row r="960" spans="1:4" ht="13.5" x14ac:dyDescent="0.25">
      <c r="A960" s="426">
        <v>92111</v>
      </c>
      <c r="B960" s="427" t="s">
        <v>1208</v>
      </c>
      <c r="C960" s="427" t="s">
        <v>48</v>
      </c>
      <c r="D960" s="428">
        <v>0.8</v>
      </c>
    </row>
    <row r="961" spans="1:4" ht="13.5" x14ac:dyDescent="0.25">
      <c r="A961" s="426">
        <v>92114</v>
      </c>
      <c r="B961" s="427" t="s">
        <v>1209</v>
      </c>
      <c r="C961" s="427" t="s">
        <v>48</v>
      </c>
      <c r="D961" s="428">
        <v>0.06</v>
      </c>
    </row>
    <row r="962" spans="1:4" ht="13.5" x14ac:dyDescent="0.25">
      <c r="A962" s="426">
        <v>92115</v>
      </c>
      <c r="B962" s="427" t="s">
        <v>1210</v>
      </c>
      <c r="C962" s="427" t="s">
        <v>48</v>
      </c>
      <c r="D962" s="428">
        <v>0.01</v>
      </c>
    </row>
    <row r="963" spans="1:4" ht="13.5" x14ac:dyDescent="0.25">
      <c r="A963" s="426">
        <v>92116</v>
      </c>
      <c r="B963" s="427" t="s">
        <v>1211</v>
      </c>
      <c r="C963" s="427" t="s">
        <v>48</v>
      </c>
      <c r="D963" s="428">
        <v>7.0000000000000007E-2</v>
      </c>
    </row>
    <row r="964" spans="1:4" ht="13.5" x14ac:dyDescent="0.25">
      <c r="A964" s="426">
        <v>92133</v>
      </c>
      <c r="B964" s="427" t="s">
        <v>1212</v>
      </c>
      <c r="C964" s="427" t="s">
        <v>48</v>
      </c>
      <c r="D964" s="428">
        <v>6.93</v>
      </c>
    </row>
    <row r="965" spans="1:4" ht="13.5" x14ac:dyDescent="0.25">
      <c r="A965" s="426">
        <v>92134</v>
      </c>
      <c r="B965" s="427" t="s">
        <v>1213</v>
      </c>
      <c r="C965" s="427" t="s">
        <v>48</v>
      </c>
      <c r="D965" s="428">
        <v>2.08</v>
      </c>
    </row>
    <row r="966" spans="1:4" ht="13.5" x14ac:dyDescent="0.25">
      <c r="A966" s="426">
        <v>92135</v>
      </c>
      <c r="B966" s="427" t="s">
        <v>1214</v>
      </c>
      <c r="C966" s="427" t="s">
        <v>48</v>
      </c>
      <c r="D966" s="428">
        <v>0.43</v>
      </c>
    </row>
    <row r="967" spans="1:4" ht="13.5" x14ac:dyDescent="0.25">
      <c r="A967" s="426">
        <v>92136</v>
      </c>
      <c r="B967" s="427" t="s">
        <v>1215</v>
      </c>
      <c r="C967" s="427" t="s">
        <v>48</v>
      </c>
      <c r="D967" s="428">
        <v>8.66</v>
      </c>
    </row>
    <row r="968" spans="1:4" ht="13.5" x14ac:dyDescent="0.25">
      <c r="A968" s="426">
        <v>92137</v>
      </c>
      <c r="B968" s="427" t="s">
        <v>1216</v>
      </c>
      <c r="C968" s="427" t="s">
        <v>48</v>
      </c>
      <c r="D968" s="428">
        <v>90.15</v>
      </c>
    </row>
    <row r="969" spans="1:4" ht="13.5" x14ac:dyDescent="0.25">
      <c r="A969" s="426">
        <v>92140</v>
      </c>
      <c r="B969" s="427" t="s">
        <v>1217</v>
      </c>
      <c r="C969" s="427" t="s">
        <v>48</v>
      </c>
      <c r="D969" s="428">
        <v>2.11</v>
      </c>
    </row>
    <row r="970" spans="1:4" ht="13.5" x14ac:dyDescent="0.25">
      <c r="A970" s="426">
        <v>92141</v>
      </c>
      <c r="B970" s="427" t="s">
        <v>1218</v>
      </c>
      <c r="C970" s="427" t="s">
        <v>48</v>
      </c>
      <c r="D970" s="428">
        <v>0.63</v>
      </c>
    </row>
    <row r="971" spans="1:4" ht="13.5" x14ac:dyDescent="0.25">
      <c r="A971" s="426">
        <v>92142</v>
      </c>
      <c r="B971" s="427" t="s">
        <v>1219</v>
      </c>
      <c r="C971" s="427" t="s">
        <v>48</v>
      </c>
      <c r="D971" s="428">
        <v>0.13</v>
      </c>
    </row>
    <row r="972" spans="1:4" ht="13.5" x14ac:dyDescent="0.25">
      <c r="A972" s="426">
        <v>92143</v>
      </c>
      <c r="B972" s="427" t="s">
        <v>1220</v>
      </c>
      <c r="C972" s="427" t="s">
        <v>48</v>
      </c>
      <c r="D972" s="428">
        <v>2.64</v>
      </c>
    </row>
    <row r="973" spans="1:4" ht="13.5" x14ac:dyDescent="0.25">
      <c r="A973" s="426">
        <v>92144</v>
      </c>
      <c r="B973" s="427" t="s">
        <v>1221</v>
      </c>
      <c r="C973" s="427" t="s">
        <v>48</v>
      </c>
      <c r="D973" s="428">
        <v>65.569999999999993</v>
      </c>
    </row>
    <row r="974" spans="1:4" ht="13.5" x14ac:dyDescent="0.25">
      <c r="A974" s="426">
        <v>92237</v>
      </c>
      <c r="B974" s="427" t="s">
        <v>1222</v>
      </c>
      <c r="C974" s="427" t="s">
        <v>48</v>
      </c>
      <c r="D974" s="428">
        <v>13.24</v>
      </c>
    </row>
    <row r="975" spans="1:4" ht="13.5" x14ac:dyDescent="0.25">
      <c r="A975" s="426">
        <v>92238</v>
      </c>
      <c r="B975" s="427" t="s">
        <v>1223</v>
      </c>
      <c r="C975" s="427" t="s">
        <v>48</v>
      </c>
      <c r="D975" s="428">
        <v>5.28</v>
      </c>
    </row>
    <row r="976" spans="1:4" ht="13.5" x14ac:dyDescent="0.25">
      <c r="A976" s="426">
        <v>92239</v>
      </c>
      <c r="B976" s="427" t="s">
        <v>1224</v>
      </c>
      <c r="C976" s="427" t="s">
        <v>48</v>
      </c>
      <c r="D976" s="428">
        <v>1.07</v>
      </c>
    </row>
    <row r="977" spans="1:4" ht="13.5" x14ac:dyDescent="0.25">
      <c r="A977" s="426">
        <v>92240</v>
      </c>
      <c r="B977" s="427" t="s">
        <v>1225</v>
      </c>
      <c r="C977" s="427" t="s">
        <v>48</v>
      </c>
      <c r="D977" s="428">
        <v>24.83</v>
      </c>
    </row>
    <row r="978" spans="1:4" ht="13.5" x14ac:dyDescent="0.25">
      <c r="A978" s="426">
        <v>92241</v>
      </c>
      <c r="B978" s="427" t="s">
        <v>1226</v>
      </c>
      <c r="C978" s="427" t="s">
        <v>48</v>
      </c>
      <c r="D978" s="428">
        <v>165.26</v>
      </c>
    </row>
    <row r="979" spans="1:4" ht="13.5" x14ac:dyDescent="0.25">
      <c r="A979" s="426">
        <v>92712</v>
      </c>
      <c r="B979" s="427" t="s">
        <v>1227</v>
      </c>
      <c r="C979" s="427" t="s">
        <v>48</v>
      </c>
      <c r="D979" s="428">
        <v>0.25</v>
      </c>
    </row>
    <row r="980" spans="1:4" ht="13.5" x14ac:dyDescent="0.25">
      <c r="A980" s="426">
        <v>92713</v>
      </c>
      <c r="B980" s="427" t="s">
        <v>1228</v>
      </c>
      <c r="C980" s="427" t="s">
        <v>48</v>
      </c>
      <c r="D980" s="428">
        <v>0.05</v>
      </c>
    </row>
    <row r="981" spans="1:4" ht="13.5" x14ac:dyDescent="0.25">
      <c r="A981" s="426">
        <v>92714</v>
      </c>
      <c r="B981" s="427" t="s">
        <v>1229</v>
      </c>
      <c r="C981" s="427" t="s">
        <v>48</v>
      </c>
      <c r="D981" s="428">
        <v>0.31</v>
      </c>
    </row>
    <row r="982" spans="1:4" ht="13.5" x14ac:dyDescent="0.25">
      <c r="A982" s="426">
        <v>92715</v>
      </c>
      <c r="B982" s="427" t="s">
        <v>1230</v>
      </c>
      <c r="C982" s="427" t="s">
        <v>48</v>
      </c>
      <c r="D982" s="428">
        <v>14.92</v>
      </c>
    </row>
    <row r="983" spans="1:4" ht="13.5" x14ac:dyDescent="0.25">
      <c r="A983" s="426">
        <v>92956</v>
      </c>
      <c r="B983" s="427" t="s">
        <v>1231</v>
      </c>
      <c r="C983" s="427" t="s">
        <v>48</v>
      </c>
      <c r="D983" s="428">
        <v>5.01</v>
      </c>
    </row>
    <row r="984" spans="1:4" ht="13.5" x14ac:dyDescent="0.25">
      <c r="A984" s="426">
        <v>92957</v>
      </c>
      <c r="B984" s="427" t="s">
        <v>1232</v>
      </c>
      <c r="C984" s="427" t="s">
        <v>48</v>
      </c>
      <c r="D984" s="428">
        <v>1.1200000000000001</v>
      </c>
    </row>
    <row r="985" spans="1:4" ht="13.5" x14ac:dyDescent="0.25">
      <c r="A985" s="426">
        <v>92958</v>
      </c>
      <c r="B985" s="427" t="s">
        <v>1233</v>
      </c>
      <c r="C985" s="427" t="s">
        <v>48</v>
      </c>
      <c r="D985" s="428">
        <v>5.48</v>
      </c>
    </row>
    <row r="986" spans="1:4" ht="13.5" x14ac:dyDescent="0.25">
      <c r="A986" s="426">
        <v>92959</v>
      </c>
      <c r="B986" s="427" t="s">
        <v>1234</v>
      </c>
      <c r="C986" s="427" t="s">
        <v>48</v>
      </c>
      <c r="D986" s="428">
        <v>6.99</v>
      </c>
    </row>
    <row r="987" spans="1:4" ht="13.5" x14ac:dyDescent="0.25">
      <c r="A987" s="426">
        <v>92963</v>
      </c>
      <c r="B987" s="427" t="s">
        <v>1235</v>
      </c>
      <c r="C987" s="427" t="s">
        <v>48</v>
      </c>
      <c r="D987" s="428">
        <v>0.87</v>
      </c>
    </row>
    <row r="988" spans="1:4" ht="13.5" x14ac:dyDescent="0.25">
      <c r="A988" s="426">
        <v>92964</v>
      </c>
      <c r="B988" s="427" t="s">
        <v>1236</v>
      </c>
      <c r="C988" s="427" t="s">
        <v>48</v>
      </c>
      <c r="D988" s="428">
        <v>0.19</v>
      </c>
    </row>
    <row r="989" spans="1:4" ht="13.5" x14ac:dyDescent="0.25">
      <c r="A989" s="426">
        <v>92965</v>
      </c>
      <c r="B989" s="427" t="s">
        <v>1237</v>
      </c>
      <c r="C989" s="427" t="s">
        <v>48</v>
      </c>
      <c r="D989" s="428">
        <v>1.0900000000000001</v>
      </c>
    </row>
    <row r="990" spans="1:4" ht="13.5" x14ac:dyDescent="0.25">
      <c r="A990" s="426">
        <v>93220</v>
      </c>
      <c r="B990" s="427" t="s">
        <v>1238</v>
      </c>
      <c r="C990" s="427" t="s">
        <v>48</v>
      </c>
      <c r="D990" s="428">
        <v>192.1</v>
      </c>
    </row>
    <row r="991" spans="1:4" ht="13.5" x14ac:dyDescent="0.25">
      <c r="A991" s="426">
        <v>93221</v>
      </c>
      <c r="B991" s="427" t="s">
        <v>1239</v>
      </c>
      <c r="C991" s="427" t="s">
        <v>48</v>
      </c>
      <c r="D991" s="428">
        <v>50.45</v>
      </c>
    </row>
    <row r="992" spans="1:4" ht="13.5" x14ac:dyDescent="0.25">
      <c r="A992" s="426">
        <v>93222</v>
      </c>
      <c r="B992" s="427" t="s">
        <v>1240</v>
      </c>
      <c r="C992" s="427" t="s">
        <v>48</v>
      </c>
      <c r="D992" s="428">
        <v>240.4</v>
      </c>
    </row>
    <row r="993" spans="1:4" ht="13.5" x14ac:dyDescent="0.25">
      <c r="A993" s="426">
        <v>93223</v>
      </c>
      <c r="B993" s="427" t="s">
        <v>1241</v>
      </c>
      <c r="C993" s="427" t="s">
        <v>48</v>
      </c>
      <c r="D993" s="428">
        <v>177.66</v>
      </c>
    </row>
    <row r="994" spans="1:4" ht="13.5" x14ac:dyDescent="0.25">
      <c r="A994" s="426">
        <v>93229</v>
      </c>
      <c r="B994" s="427" t="s">
        <v>1242</v>
      </c>
      <c r="C994" s="427" t="s">
        <v>48</v>
      </c>
      <c r="D994" s="428">
        <v>0.24</v>
      </c>
    </row>
    <row r="995" spans="1:4" ht="13.5" x14ac:dyDescent="0.25">
      <c r="A995" s="426">
        <v>93230</v>
      </c>
      <c r="B995" s="427" t="s">
        <v>1243</v>
      </c>
      <c r="C995" s="427" t="s">
        <v>48</v>
      </c>
      <c r="D995" s="428">
        <v>0.05</v>
      </c>
    </row>
    <row r="996" spans="1:4" ht="13.5" x14ac:dyDescent="0.25">
      <c r="A996" s="426">
        <v>93231</v>
      </c>
      <c r="B996" s="427" t="s">
        <v>1244</v>
      </c>
      <c r="C996" s="427" t="s">
        <v>48</v>
      </c>
      <c r="D996" s="428">
        <v>0.22</v>
      </c>
    </row>
    <row r="997" spans="1:4" ht="13.5" x14ac:dyDescent="0.25">
      <c r="A997" s="426">
        <v>93232</v>
      </c>
      <c r="B997" s="427" t="s">
        <v>1245</v>
      </c>
      <c r="C997" s="427" t="s">
        <v>48</v>
      </c>
      <c r="D997" s="428">
        <v>3.61</v>
      </c>
    </row>
    <row r="998" spans="1:4" ht="13.5" x14ac:dyDescent="0.25">
      <c r="A998" s="426">
        <v>93235</v>
      </c>
      <c r="B998" s="427" t="s">
        <v>1246</v>
      </c>
      <c r="C998" s="427" t="s">
        <v>48</v>
      </c>
      <c r="D998" s="428">
        <v>1.41</v>
      </c>
    </row>
    <row r="999" spans="1:4" ht="13.5" x14ac:dyDescent="0.25">
      <c r="A999" s="426">
        <v>93238</v>
      </c>
      <c r="B999" s="427" t="s">
        <v>1247</v>
      </c>
      <c r="C999" s="427" t="s">
        <v>48</v>
      </c>
      <c r="D999" s="428">
        <v>1.21</v>
      </c>
    </row>
    <row r="1000" spans="1:4" ht="13.5" x14ac:dyDescent="0.25">
      <c r="A1000" s="426">
        <v>93239</v>
      </c>
      <c r="B1000" s="427" t="s">
        <v>1248</v>
      </c>
      <c r="C1000" s="427" t="s">
        <v>48</v>
      </c>
      <c r="D1000" s="428">
        <v>5.5</v>
      </c>
    </row>
    <row r="1001" spans="1:4" ht="13.5" x14ac:dyDescent="0.25">
      <c r="A1001" s="426">
        <v>93240</v>
      </c>
      <c r="B1001" s="427" t="s">
        <v>1249</v>
      </c>
      <c r="C1001" s="427" t="s">
        <v>48</v>
      </c>
      <c r="D1001" s="428">
        <v>8.5</v>
      </c>
    </row>
    <row r="1002" spans="1:4" ht="13.5" x14ac:dyDescent="0.25">
      <c r="A1002" s="426">
        <v>93267</v>
      </c>
      <c r="B1002" s="427" t="s">
        <v>1250</v>
      </c>
      <c r="C1002" s="427" t="s">
        <v>48</v>
      </c>
      <c r="D1002" s="428">
        <v>23.08</v>
      </c>
    </row>
    <row r="1003" spans="1:4" ht="13.5" x14ac:dyDescent="0.25">
      <c r="A1003" s="426">
        <v>93269</v>
      </c>
      <c r="B1003" s="427" t="s">
        <v>1251</v>
      </c>
      <c r="C1003" s="427" t="s">
        <v>48</v>
      </c>
      <c r="D1003" s="428">
        <v>5.19</v>
      </c>
    </row>
    <row r="1004" spans="1:4" ht="13.5" x14ac:dyDescent="0.25">
      <c r="A1004" s="426">
        <v>93270</v>
      </c>
      <c r="B1004" s="427" t="s">
        <v>1252</v>
      </c>
      <c r="C1004" s="427" t="s">
        <v>48</v>
      </c>
      <c r="D1004" s="428">
        <v>25.25</v>
      </c>
    </row>
    <row r="1005" spans="1:4" ht="13.5" x14ac:dyDescent="0.25">
      <c r="A1005" s="426">
        <v>93271</v>
      </c>
      <c r="B1005" s="427" t="s">
        <v>1253</v>
      </c>
      <c r="C1005" s="427" t="s">
        <v>48</v>
      </c>
      <c r="D1005" s="428">
        <v>5.98</v>
      </c>
    </row>
    <row r="1006" spans="1:4" ht="13.5" x14ac:dyDescent="0.25">
      <c r="A1006" s="426">
        <v>93277</v>
      </c>
      <c r="B1006" s="427" t="s">
        <v>1254</v>
      </c>
      <c r="C1006" s="427" t="s">
        <v>48</v>
      </c>
      <c r="D1006" s="428">
        <v>0.27</v>
      </c>
    </row>
    <row r="1007" spans="1:4" ht="13.5" x14ac:dyDescent="0.25">
      <c r="A1007" s="426">
        <v>93278</v>
      </c>
      <c r="B1007" s="427" t="s">
        <v>1255</v>
      </c>
      <c r="C1007" s="427" t="s">
        <v>48</v>
      </c>
      <c r="D1007" s="428">
        <v>0.06</v>
      </c>
    </row>
    <row r="1008" spans="1:4" ht="13.5" x14ac:dyDescent="0.25">
      <c r="A1008" s="426">
        <v>93279</v>
      </c>
      <c r="B1008" s="427" t="s">
        <v>1256</v>
      </c>
      <c r="C1008" s="427" t="s">
        <v>48</v>
      </c>
      <c r="D1008" s="428">
        <v>0.25</v>
      </c>
    </row>
    <row r="1009" spans="1:4" ht="13.5" x14ac:dyDescent="0.25">
      <c r="A1009" s="426">
        <v>93280</v>
      </c>
      <c r="B1009" s="427" t="s">
        <v>1257</v>
      </c>
      <c r="C1009" s="427" t="s">
        <v>48</v>
      </c>
      <c r="D1009" s="428">
        <v>0.49</v>
      </c>
    </row>
    <row r="1010" spans="1:4" ht="13.5" x14ac:dyDescent="0.25">
      <c r="A1010" s="426">
        <v>93283</v>
      </c>
      <c r="B1010" s="427" t="s">
        <v>1258</v>
      </c>
      <c r="C1010" s="427" t="s">
        <v>48</v>
      </c>
      <c r="D1010" s="428">
        <v>48.52</v>
      </c>
    </row>
    <row r="1011" spans="1:4" ht="13.5" x14ac:dyDescent="0.25">
      <c r="A1011" s="426">
        <v>93284</v>
      </c>
      <c r="B1011" s="427" t="s">
        <v>1259</v>
      </c>
      <c r="C1011" s="427" t="s">
        <v>48</v>
      </c>
      <c r="D1011" s="428">
        <v>16.61</v>
      </c>
    </row>
    <row r="1012" spans="1:4" ht="13.5" x14ac:dyDescent="0.25">
      <c r="A1012" s="426">
        <v>93285</v>
      </c>
      <c r="B1012" s="427" t="s">
        <v>1260</v>
      </c>
      <c r="C1012" s="427" t="s">
        <v>48</v>
      </c>
      <c r="D1012" s="428">
        <v>77.989999999999995</v>
      </c>
    </row>
    <row r="1013" spans="1:4" ht="13.5" x14ac:dyDescent="0.25">
      <c r="A1013" s="426">
        <v>93286</v>
      </c>
      <c r="B1013" s="427" t="s">
        <v>1261</v>
      </c>
      <c r="C1013" s="427" t="s">
        <v>48</v>
      </c>
      <c r="D1013" s="428">
        <v>141.44</v>
      </c>
    </row>
    <row r="1014" spans="1:4" ht="13.5" x14ac:dyDescent="0.25">
      <c r="A1014" s="426">
        <v>93296</v>
      </c>
      <c r="B1014" s="427" t="s">
        <v>1262</v>
      </c>
      <c r="C1014" s="427" t="s">
        <v>48</v>
      </c>
      <c r="D1014" s="428">
        <v>3.39</v>
      </c>
    </row>
    <row r="1015" spans="1:4" ht="13.5" x14ac:dyDescent="0.25">
      <c r="A1015" s="426">
        <v>93397</v>
      </c>
      <c r="B1015" s="427" t="s">
        <v>1263</v>
      </c>
      <c r="C1015" s="427" t="s">
        <v>48</v>
      </c>
      <c r="D1015" s="428">
        <v>8.9600000000000009</v>
      </c>
    </row>
    <row r="1016" spans="1:4" ht="13.5" x14ac:dyDescent="0.25">
      <c r="A1016" s="426">
        <v>93398</v>
      </c>
      <c r="B1016" s="427" t="s">
        <v>1264</v>
      </c>
      <c r="C1016" s="427" t="s">
        <v>48</v>
      </c>
      <c r="D1016" s="428">
        <v>3.58</v>
      </c>
    </row>
    <row r="1017" spans="1:4" ht="13.5" x14ac:dyDescent="0.25">
      <c r="A1017" s="426">
        <v>93399</v>
      </c>
      <c r="B1017" s="427" t="s">
        <v>1265</v>
      </c>
      <c r="C1017" s="427" t="s">
        <v>48</v>
      </c>
      <c r="D1017" s="428">
        <v>0.72</v>
      </c>
    </row>
    <row r="1018" spans="1:4" ht="13.5" x14ac:dyDescent="0.25">
      <c r="A1018" s="426">
        <v>93400</v>
      </c>
      <c r="B1018" s="427" t="s">
        <v>1266</v>
      </c>
      <c r="C1018" s="427" t="s">
        <v>48</v>
      </c>
      <c r="D1018" s="428">
        <v>16.809999999999999</v>
      </c>
    </row>
    <row r="1019" spans="1:4" ht="13.5" x14ac:dyDescent="0.25">
      <c r="A1019" s="426">
        <v>93401</v>
      </c>
      <c r="B1019" s="427" t="s">
        <v>1267</v>
      </c>
      <c r="C1019" s="427" t="s">
        <v>48</v>
      </c>
      <c r="D1019" s="428">
        <v>94.65</v>
      </c>
    </row>
    <row r="1020" spans="1:4" ht="13.5" x14ac:dyDescent="0.25">
      <c r="A1020" s="426">
        <v>93404</v>
      </c>
      <c r="B1020" s="427" t="s">
        <v>1268</v>
      </c>
      <c r="C1020" s="427" t="s">
        <v>48</v>
      </c>
      <c r="D1020" s="428">
        <v>4.3899999999999997</v>
      </c>
    </row>
    <row r="1021" spans="1:4" ht="13.5" x14ac:dyDescent="0.25">
      <c r="A1021" s="426">
        <v>93405</v>
      </c>
      <c r="B1021" s="427" t="s">
        <v>1269</v>
      </c>
      <c r="C1021" s="427" t="s">
        <v>48</v>
      </c>
      <c r="D1021" s="428">
        <v>0.87</v>
      </c>
    </row>
    <row r="1022" spans="1:4" ht="13.5" x14ac:dyDescent="0.25">
      <c r="A1022" s="426">
        <v>93406</v>
      </c>
      <c r="B1022" s="427" t="s">
        <v>1270</v>
      </c>
      <c r="C1022" s="427" t="s">
        <v>48</v>
      </c>
      <c r="D1022" s="428">
        <v>5.49</v>
      </c>
    </row>
    <row r="1023" spans="1:4" ht="13.5" x14ac:dyDescent="0.25">
      <c r="A1023" s="426">
        <v>93407</v>
      </c>
      <c r="B1023" s="427" t="s">
        <v>1271</v>
      </c>
      <c r="C1023" s="427" t="s">
        <v>48</v>
      </c>
      <c r="D1023" s="428">
        <v>31.56</v>
      </c>
    </row>
    <row r="1024" spans="1:4" ht="13.5" x14ac:dyDescent="0.25">
      <c r="A1024" s="426">
        <v>93411</v>
      </c>
      <c r="B1024" s="427" t="s">
        <v>1272</v>
      </c>
      <c r="C1024" s="427" t="s">
        <v>48</v>
      </c>
      <c r="D1024" s="428">
        <v>0.19</v>
      </c>
    </row>
    <row r="1025" spans="1:4" ht="13.5" x14ac:dyDescent="0.25">
      <c r="A1025" s="426">
        <v>93412</v>
      </c>
      <c r="B1025" s="427" t="s">
        <v>1273</v>
      </c>
      <c r="C1025" s="427" t="s">
        <v>48</v>
      </c>
      <c r="D1025" s="428">
        <v>0.06</v>
      </c>
    </row>
    <row r="1026" spans="1:4" ht="13.5" x14ac:dyDescent="0.25">
      <c r="A1026" s="426">
        <v>93413</v>
      </c>
      <c r="B1026" s="427" t="s">
        <v>1274</v>
      </c>
      <c r="C1026" s="427" t="s">
        <v>48</v>
      </c>
      <c r="D1026" s="428">
        <v>0.17</v>
      </c>
    </row>
    <row r="1027" spans="1:4" ht="13.5" x14ac:dyDescent="0.25">
      <c r="A1027" s="426">
        <v>93414</v>
      </c>
      <c r="B1027" s="427" t="s">
        <v>1275</v>
      </c>
      <c r="C1027" s="427" t="s">
        <v>48</v>
      </c>
      <c r="D1027" s="428">
        <v>8.42</v>
      </c>
    </row>
    <row r="1028" spans="1:4" ht="13.5" x14ac:dyDescent="0.25">
      <c r="A1028" s="426">
        <v>93417</v>
      </c>
      <c r="B1028" s="427" t="s">
        <v>1276</v>
      </c>
      <c r="C1028" s="427" t="s">
        <v>48</v>
      </c>
      <c r="D1028" s="428">
        <v>2.59</v>
      </c>
    </row>
    <row r="1029" spans="1:4" ht="13.5" x14ac:dyDescent="0.25">
      <c r="A1029" s="426">
        <v>93418</v>
      </c>
      <c r="B1029" s="427" t="s">
        <v>1277</v>
      </c>
      <c r="C1029" s="427" t="s">
        <v>48</v>
      </c>
      <c r="D1029" s="428">
        <v>0.88</v>
      </c>
    </row>
    <row r="1030" spans="1:4" ht="13.5" x14ac:dyDescent="0.25">
      <c r="A1030" s="426">
        <v>93419</v>
      </c>
      <c r="B1030" s="427" t="s">
        <v>1278</v>
      </c>
      <c r="C1030" s="427" t="s">
        <v>48</v>
      </c>
      <c r="D1030" s="428">
        <v>2.31</v>
      </c>
    </row>
    <row r="1031" spans="1:4" ht="13.5" x14ac:dyDescent="0.25">
      <c r="A1031" s="426">
        <v>93420</v>
      </c>
      <c r="B1031" s="427" t="s">
        <v>1279</v>
      </c>
      <c r="C1031" s="427" t="s">
        <v>48</v>
      </c>
      <c r="D1031" s="428">
        <v>40.14</v>
      </c>
    </row>
    <row r="1032" spans="1:4" ht="13.5" x14ac:dyDescent="0.25">
      <c r="A1032" s="426">
        <v>93423</v>
      </c>
      <c r="B1032" s="427" t="s">
        <v>1280</v>
      </c>
      <c r="C1032" s="427" t="s">
        <v>48</v>
      </c>
      <c r="D1032" s="428">
        <v>3.67</v>
      </c>
    </row>
    <row r="1033" spans="1:4" ht="13.5" x14ac:dyDescent="0.25">
      <c r="A1033" s="426">
        <v>93424</v>
      </c>
      <c r="B1033" s="427" t="s">
        <v>1281</v>
      </c>
      <c r="C1033" s="427" t="s">
        <v>48</v>
      </c>
      <c r="D1033" s="428">
        <v>1.25</v>
      </c>
    </row>
    <row r="1034" spans="1:4" ht="13.5" x14ac:dyDescent="0.25">
      <c r="A1034" s="426">
        <v>93425</v>
      </c>
      <c r="B1034" s="427" t="s">
        <v>1282</v>
      </c>
      <c r="C1034" s="427" t="s">
        <v>48</v>
      </c>
      <c r="D1034" s="428">
        <v>3.27</v>
      </c>
    </row>
    <row r="1035" spans="1:4" ht="13.5" x14ac:dyDescent="0.25">
      <c r="A1035" s="426">
        <v>93426</v>
      </c>
      <c r="B1035" s="427" t="s">
        <v>1283</v>
      </c>
      <c r="C1035" s="427" t="s">
        <v>48</v>
      </c>
      <c r="D1035" s="428">
        <v>95.93</v>
      </c>
    </row>
    <row r="1036" spans="1:4" ht="13.5" x14ac:dyDescent="0.25">
      <c r="A1036" s="426">
        <v>93429</v>
      </c>
      <c r="B1036" s="427" t="s">
        <v>1284</v>
      </c>
      <c r="C1036" s="427" t="s">
        <v>48</v>
      </c>
      <c r="D1036" s="428">
        <v>61.6</v>
      </c>
    </row>
    <row r="1037" spans="1:4" ht="13.5" x14ac:dyDescent="0.25">
      <c r="A1037" s="426">
        <v>93430</v>
      </c>
      <c r="B1037" s="427" t="s">
        <v>1285</v>
      </c>
      <c r="C1037" s="427" t="s">
        <v>48</v>
      </c>
      <c r="D1037" s="428">
        <v>21.09</v>
      </c>
    </row>
    <row r="1038" spans="1:4" ht="13.5" x14ac:dyDescent="0.25">
      <c r="A1038" s="426">
        <v>93431</v>
      </c>
      <c r="B1038" s="427" t="s">
        <v>1286</v>
      </c>
      <c r="C1038" s="427" t="s">
        <v>48</v>
      </c>
      <c r="D1038" s="428">
        <v>99.02</v>
      </c>
    </row>
    <row r="1039" spans="1:4" ht="13.5" x14ac:dyDescent="0.25">
      <c r="A1039" s="426">
        <v>93432</v>
      </c>
      <c r="B1039" s="427" t="s">
        <v>1287</v>
      </c>
      <c r="C1039" s="427" t="s">
        <v>48</v>
      </c>
      <c r="D1039" s="429">
        <v>1814.4</v>
      </c>
    </row>
    <row r="1040" spans="1:4" ht="13.5" x14ac:dyDescent="0.25">
      <c r="A1040" s="426">
        <v>93435</v>
      </c>
      <c r="B1040" s="427" t="s">
        <v>1288</v>
      </c>
      <c r="C1040" s="427" t="s">
        <v>48</v>
      </c>
      <c r="D1040" s="428">
        <v>3.33</v>
      </c>
    </row>
    <row r="1041" spans="1:4" ht="13.5" x14ac:dyDescent="0.25">
      <c r="A1041" s="426">
        <v>93436</v>
      </c>
      <c r="B1041" s="427" t="s">
        <v>1289</v>
      </c>
      <c r="C1041" s="427" t="s">
        <v>48</v>
      </c>
      <c r="D1041" s="428">
        <v>1.33</v>
      </c>
    </row>
    <row r="1042" spans="1:4" ht="13.5" x14ac:dyDescent="0.25">
      <c r="A1042" s="426">
        <v>93437</v>
      </c>
      <c r="B1042" s="427" t="s">
        <v>1290</v>
      </c>
      <c r="C1042" s="427" t="s">
        <v>48</v>
      </c>
      <c r="D1042" s="428">
        <v>6.25</v>
      </c>
    </row>
    <row r="1043" spans="1:4" ht="13.5" x14ac:dyDescent="0.25">
      <c r="A1043" s="426">
        <v>93438</v>
      </c>
      <c r="B1043" s="427" t="s">
        <v>1291</v>
      </c>
      <c r="C1043" s="427" t="s">
        <v>48</v>
      </c>
      <c r="D1043" s="428">
        <v>17.8</v>
      </c>
    </row>
    <row r="1044" spans="1:4" ht="13.5" x14ac:dyDescent="0.25">
      <c r="A1044" s="426">
        <v>95114</v>
      </c>
      <c r="B1044" s="427" t="s">
        <v>1292</v>
      </c>
      <c r="C1044" s="427" t="s">
        <v>48</v>
      </c>
      <c r="D1044" s="428">
        <v>0.85</v>
      </c>
    </row>
    <row r="1045" spans="1:4" ht="13.5" x14ac:dyDescent="0.25">
      <c r="A1045" s="426">
        <v>95115</v>
      </c>
      <c r="B1045" s="427" t="s">
        <v>1293</v>
      </c>
      <c r="C1045" s="427" t="s">
        <v>48</v>
      </c>
      <c r="D1045" s="428">
        <v>0.19</v>
      </c>
    </row>
    <row r="1046" spans="1:4" ht="13.5" x14ac:dyDescent="0.25">
      <c r="A1046" s="426">
        <v>95116</v>
      </c>
      <c r="B1046" s="427" t="s">
        <v>1294</v>
      </c>
      <c r="C1046" s="427" t="s">
        <v>48</v>
      </c>
      <c r="D1046" s="428">
        <v>31.99</v>
      </c>
    </row>
    <row r="1047" spans="1:4" ht="13.5" x14ac:dyDescent="0.25">
      <c r="A1047" s="426">
        <v>95117</v>
      </c>
      <c r="B1047" s="427" t="s">
        <v>1295</v>
      </c>
      <c r="C1047" s="427" t="s">
        <v>48</v>
      </c>
      <c r="D1047" s="428">
        <v>9.59</v>
      </c>
    </row>
    <row r="1048" spans="1:4" ht="13.5" x14ac:dyDescent="0.25">
      <c r="A1048" s="426">
        <v>95118</v>
      </c>
      <c r="B1048" s="427" t="s">
        <v>1296</v>
      </c>
      <c r="C1048" s="427" t="s">
        <v>48</v>
      </c>
      <c r="D1048" s="428">
        <v>31.77</v>
      </c>
    </row>
    <row r="1049" spans="1:4" ht="13.5" x14ac:dyDescent="0.25">
      <c r="A1049" s="426">
        <v>95119</v>
      </c>
      <c r="B1049" s="427" t="s">
        <v>1297</v>
      </c>
      <c r="C1049" s="427" t="s">
        <v>48</v>
      </c>
      <c r="D1049" s="428">
        <v>10.88</v>
      </c>
    </row>
    <row r="1050" spans="1:4" ht="13.5" x14ac:dyDescent="0.25">
      <c r="A1050" s="426">
        <v>95120</v>
      </c>
      <c r="B1050" s="427" t="s">
        <v>1298</v>
      </c>
      <c r="C1050" s="427" t="s">
        <v>48</v>
      </c>
      <c r="D1050" s="428">
        <v>40.799999999999997</v>
      </c>
    </row>
    <row r="1051" spans="1:4" ht="13.5" x14ac:dyDescent="0.25">
      <c r="A1051" s="426">
        <v>95123</v>
      </c>
      <c r="B1051" s="427" t="s">
        <v>1299</v>
      </c>
      <c r="C1051" s="427" t="s">
        <v>48</v>
      </c>
      <c r="D1051" s="428">
        <v>11.4</v>
      </c>
    </row>
    <row r="1052" spans="1:4" ht="13.5" x14ac:dyDescent="0.25">
      <c r="A1052" s="426">
        <v>95124</v>
      </c>
      <c r="B1052" s="427" t="s">
        <v>1300</v>
      </c>
      <c r="C1052" s="427" t="s">
        <v>48</v>
      </c>
      <c r="D1052" s="428">
        <v>3.41</v>
      </c>
    </row>
    <row r="1053" spans="1:4" ht="13.5" x14ac:dyDescent="0.25">
      <c r="A1053" s="426">
        <v>95125</v>
      </c>
      <c r="B1053" s="427" t="s">
        <v>1301</v>
      </c>
      <c r="C1053" s="427" t="s">
        <v>48</v>
      </c>
      <c r="D1053" s="428">
        <v>12.47</v>
      </c>
    </row>
    <row r="1054" spans="1:4" ht="13.5" x14ac:dyDescent="0.25">
      <c r="A1054" s="426">
        <v>95126</v>
      </c>
      <c r="B1054" s="427" t="s">
        <v>1302</v>
      </c>
      <c r="C1054" s="427" t="s">
        <v>48</v>
      </c>
      <c r="D1054" s="428">
        <v>88.14</v>
      </c>
    </row>
    <row r="1055" spans="1:4" ht="13.5" x14ac:dyDescent="0.25">
      <c r="A1055" s="426">
        <v>95129</v>
      </c>
      <c r="B1055" s="427" t="s">
        <v>1303</v>
      </c>
      <c r="C1055" s="427" t="s">
        <v>48</v>
      </c>
      <c r="D1055" s="428">
        <v>20.23</v>
      </c>
    </row>
    <row r="1056" spans="1:4" ht="13.5" x14ac:dyDescent="0.25">
      <c r="A1056" s="426">
        <v>95130</v>
      </c>
      <c r="B1056" s="427" t="s">
        <v>1304</v>
      </c>
      <c r="C1056" s="427" t="s">
        <v>48</v>
      </c>
      <c r="D1056" s="428">
        <v>7.08</v>
      </c>
    </row>
    <row r="1057" spans="1:4" ht="13.5" x14ac:dyDescent="0.25">
      <c r="A1057" s="426">
        <v>95131</v>
      </c>
      <c r="B1057" s="427" t="s">
        <v>1305</v>
      </c>
      <c r="C1057" s="427" t="s">
        <v>48</v>
      </c>
      <c r="D1057" s="428">
        <v>37.94</v>
      </c>
    </row>
    <row r="1058" spans="1:4" ht="13.5" x14ac:dyDescent="0.25">
      <c r="A1058" s="426">
        <v>95132</v>
      </c>
      <c r="B1058" s="427" t="s">
        <v>1306</v>
      </c>
      <c r="C1058" s="427" t="s">
        <v>48</v>
      </c>
      <c r="D1058" s="428">
        <v>19.27</v>
      </c>
    </row>
    <row r="1059" spans="1:4" ht="13.5" x14ac:dyDescent="0.25">
      <c r="A1059" s="426">
        <v>95136</v>
      </c>
      <c r="B1059" s="427" t="s">
        <v>1307</v>
      </c>
      <c r="C1059" s="427" t="s">
        <v>48</v>
      </c>
      <c r="D1059" s="428">
        <v>0.03</v>
      </c>
    </row>
    <row r="1060" spans="1:4" ht="13.5" x14ac:dyDescent="0.25">
      <c r="A1060" s="426">
        <v>95137</v>
      </c>
      <c r="B1060" s="427" t="s">
        <v>1308</v>
      </c>
      <c r="C1060" s="427" t="s">
        <v>48</v>
      </c>
      <c r="D1060" s="428">
        <v>0.01</v>
      </c>
    </row>
    <row r="1061" spans="1:4" ht="13.5" x14ac:dyDescent="0.25">
      <c r="A1061" s="426">
        <v>95138</v>
      </c>
      <c r="B1061" s="427" t="s">
        <v>1309</v>
      </c>
      <c r="C1061" s="427" t="s">
        <v>48</v>
      </c>
      <c r="D1061" s="428">
        <v>0.02</v>
      </c>
    </row>
    <row r="1062" spans="1:4" ht="13.5" x14ac:dyDescent="0.25">
      <c r="A1062" s="426">
        <v>95208</v>
      </c>
      <c r="B1062" s="427" t="s">
        <v>1310</v>
      </c>
      <c r="C1062" s="427" t="s">
        <v>48</v>
      </c>
      <c r="D1062" s="428">
        <v>26.15</v>
      </c>
    </row>
    <row r="1063" spans="1:4" ht="13.5" x14ac:dyDescent="0.25">
      <c r="A1063" s="426">
        <v>95209</v>
      </c>
      <c r="B1063" s="427" t="s">
        <v>1311</v>
      </c>
      <c r="C1063" s="427" t="s">
        <v>48</v>
      </c>
      <c r="D1063" s="428">
        <v>5.88</v>
      </c>
    </row>
    <row r="1064" spans="1:4" ht="13.5" x14ac:dyDescent="0.25">
      <c r="A1064" s="426">
        <v>95210</v>
      </c>
      <c r="B1064" s="427" t="s">
        <v>1312</v>
      </c>
      <c r="C1064" s="427" t="s">
        <v>48</v>
      </c>
      <c r="D1064" s="428">
        <v>28.6</v>
      </c>
    </row>
    <row r="1065" spans="1:4" ht="13.5" x14ac:dyDescent="0.25">
      <c r="A1065" s="426">
        <v>95211</v>
      </c>
      <c r="B1065" s="427" t="s">
        <v>1313</v>
      </c>
      <c r="C1065" s="427" t="s">
        <v>48</v>
      </c>
      <c r="D1065" s="428">
        <v>5.98</v>
      </c>
    </row>
    <row r="1066" spans="1:4" ht="13.5" x14ac:dyDescent="0.25">
      <c r="A1066" s="426">
        <v>95214</v>
      </c>
      <c r="B1066" s="427" t="s">
        <v>1314</v>
      </c>
      <c r="C1066" s="427" t="s">
        <v>48</v>
      </c>
      <c r="D1066" s="428">
        <v>0.24</v>
      </c>
    </row>
    <row r="1067" spans="1:4" ht="13.5" x14ac:dyDescent="0.25">
      <c r="A1067" s="426">
        <v>95215</v>
      </c>
      <c r="B1067" s="427" t="s">
        <v>1315</v>
      </c>
      <c r="C1067" s="427" t="s">
        <v>48</v>
      </c>
      <c r="D1067" s="428">
        <v>0.04</v>
      </c>
    </row>
    <row r="1068" spans="1:4" ht="13.5" x14ac:dyDescent="0.25">
      <c r="A1068" s="426">
        <v>95216</v>
      </c>
      <c r="B1068" s="427" t="s">
        <v>1316</v>
      </c>
      <c r="C1068" s="427" t="s">
        <v>48</v>
      </c>
      <c r="D1068" s="428">
        <v>0.16</v>
      </c>
    </row>
    <row r="1069" spans="1:4" ht="13.5" x14ac:dyDescent="0.25">
      <c r="A1069" s="426">
        <v>95217</v>
      </c>
      <c r="B1069" s="427" t="s">
        <v>1317</v>
      </c>
      <c r="C1069" s="427" t="s">
        <v>48</v>
      </c>
      <c r="D1069" s="428">
        <v>0.4</v>
      </c>
    </row>
    <row r="1070" spans="1:4" ht="13.5" x14ac:dyDescent="0.25">
      <c r="A1070" s="426">
        <v>95255</v>
      </c>
      <c r="B1070" s="427" t="s">
        <v>1318</v>
      </c>
      <c r="C1070" s="427" t="s">
        <v>48</v>
      </c>
      <c r="D1070" s="428">
        <v>0.75</v>
      </c>
    </row>
    <row r="1071" spans="1:4" ht="13.5" x14ac:dyDescent="0.25">
      <c r="A1071" s="426">
        <v>95256</v>
      </c>
      <c r="B1071" s="427" t="s">
        <v>1319</v>
      </c>
      <c r="C1071" s="427" t="s">
        <v>48</v>
      </c>
      <c r="D1071" s="428">
        <v>0.17</v>
      </c>
    </row>
    <row r="1072" spans="1:4" ht="13.5" x14ac:dyDescent="0.25">
      <c r="A1072" s="426">
        <v>95257</v>
      </c>
      <c r="B1072" s="427" t="s">
        <v>1320</v>
      </c>
      <c r="C1072" s="427" t="s">
        <v>48</v>
      </c>
      <c r="D1072" s="428">
        <v>0.94</v>
      </c>
    </row>
    <row r="1073" spans="1:4" ht="13.5" x14ac:dyDescent="0.25">
      <c r="A1073" s="426">
        <v>95260</v>
      </c>
      <c r="B1073" s="427" t="s">
        <v>1321</v>
      </c>
      <c r="C1073" s="427" t="s">
        <v>48</v>
      </c>
      <c r="D1073" s="428">
        <v>0.56000000000000005</v>
      </c>
    </row>
    <row r="1074" spans="1:4" ht="13.5" x14ac:dyDescent="0.25">
      <c r="A1074" s="426">
        <v>95261</v>
      </c>
      <c r="B1074" s="427" t="s">
        <v>1322</v>
      </c>
      <c r="C1074" s="427" t="s">
        <v>48</v>
      </c>
      <c r="D1074" s="428">
        <v>0.16</v>
      </c>
    </row>
    <row r="1075" spans="1:4" ht="13.5" x14ac:dyDescent="0.25">
      <c r="A1075" s="426">
        <v>95262</v>
      </c>
      <c r="B1075" s="427" t="s">
        <v>1323</v>
      </c>
      <c r="C1075" s="427" t="s">
        <v>48</v>
      </c>
      <c r="D1075" s="428">
        <v>0.78</v>
      </c>
    </row>
    <row r="1076" spans="1:4" ht="13.5" x14ac:dyDescent="0.25">
      <c r="A1076" s="426">
        <v>95263</v>
      </c>
      <c r="B1076" s="427" t="s">
        <v>1324</v>
      </c>
      <c r="C1076" s="427" t="s">
        <v>48</v>
      </c>
      <c r="D1076" s="428">
        <v>1.94</v>
      </c>
    </row>
    <row r="1077" spans="1:4" ht="13.5" x14ac:dyDescent="0.25">
      <c r="A1077" s="426">
        <v>95266</v>
      </c>
      <c r="B1077" s="427" t="s">
        <v>1325</v>
      </c>
      <c r="C1077" s="427" t="s">
        <v>48</v>
      </c>
      <c r="D1077" s="428">
        <v>0.41</v>
      </c>
    </row>
    <row r="1078" spans="1:4" ht="13.5" x14ac:dyDescent="0.25">
      <c r="A1078" s="426">
        <v>95267</v>
      </c>
      <c r="B1078" s="427" t="s">
        <v>1326</v>
      </c>
      <c r="C1078" s="427" t="s">
        <v>48</v>
      </c>
      <c r="D1078" s="428">
        <v>0.08</v>
      </c>
    </row>
    <row r="1079" spans="1:4" ht="13.5" x14ac:dyDescent="0.25">
      <c r="A1079" s="426">
        <v>95268</v>
      </c>
      <c r="B1079" s="427" t="s">
        <v>1327</v>
      </c>
      <c r="C1079" s="427" t="s">
        <v>48</v>
      </c>
      <c r="D1079" s="428">
        <v>0.4</v>
      </c>
    </row>
    <row r="1080" spans="1:4" ht="13.5" x14ac:dyDescent="0.25">
      <c r="A1080" s="426">
        <v>95269</v>
      </c>
      <c r="B1080" s="427" t="s">
        <v>1328</v>
      </c>
      <c r="C1080" s="427" t="s">
        <v>48</v>
      </c>
      <c r="D1080" s="428">
        <v>3.61</v>
      </c>
    </row>
    <row r="1081" spans="1:4" ht="13.5" x14ac:dyDescent="0.25">
      <c r="A1081" s="426">
        <v>95272</v>
      </c>
      <c r="B1081" s="427" t="s">
        <v>1329</v>
      </c>
      <c r="C1081" s="427" t="s">
        <v>48</v>
      </c>
      <c r="D1081" s="428">
        <v>0.4</v>
      </c>
    </row>
    <row r="1082" spans="1:4" ht="13.5" x14ac:dyDescent="0.25">
      <c r="A1082" s="426">
        <v>95273</v>
      </c>
      <c r="B1082" s="427" t="s">
        <v>1330</v>
      </c>
      <c r="C1082" s="427" t="s">
        <v>48</v>
      </c>
      <c r="D1082" s="428">
        <v>0.09</v>
      </c>
    </row>
    <row r="1083" spans="1:4" ht="13.5" x14ac:dyDescent="0.25">
      <c r="A1083" s="426">
        <v>95274</v>
      </c>
      <c r="B1083" s="427" t="s">
        <v>1331</v>
      </c>
      <c r="C1083" s="427" t="s">
        <v>48</v>
      </c>
      <c r="D1083" s="428">
        <v>0.31</v>
      </c>
    </row>
    <row r="1084" spans="1:4" ht="13.5" x14ac:dyDescent="0.25">
      <c r="A1084" s="426">
        <v>95275</v>
      </c>
      <c r="B1084" s="427" t="s">
        <v>1332</v>
      </c>
      <c r="C1084" s="427" t="s">
        <v>48</v>
      </c>
      <c r="D1084" s="428">
        <v>1.62</v>
      </c>
    </row>
    <row r="1085" spans="1:4" ht="13.5" x14ac:dyDescent="0.25">
      <c r="A1085" s="426">
        <v>95278</v>
      </c>
      <c r="B1085" s="427" t="s">
        <v>1333</v>
      </c>
      <c r="C1085" s="427" t="s">
        <v>48</v>
      </c>
      <c r="D1085" s="428">
        <v>0.44</v>
      </c>
    </row>
    <row r="1086" spans="1:4" ht="13.5" x14ac:dyDescent="0.25">
      <c r="A1086" s="426">
        <v>95279</v>
      </c>
      <c r="B1086" s="427" t="s">
        <v>1334</v>
      </c>
      <c r="C1086" s="427" t="s">
        <v>48</v>
      </c>
      <c r="D1086" s="428">
        <v>0.09</v>
      </c>
    </row>
    <row r="1087" spans="1:4" ht="13.5" x14ac:dyDescent="0.25">
      <c r="A1087" s="426">
        <v>95280</v>
      </c>
      <c r="B1087" s="427" t="s">
        <v>1335</v>
      </c>
      <c r="C1087" s="427" t="s">
        <v>48</v>
      </c>
      <c r="D1087" s="428">
        <v>0.34</v>
      </c>
    </row>
    <row r="1088" spans="1:4" ht="13.5" x14ac:dyDescent="0.25">
      <c r="A1088" s="426">
        <v>95281</v>
      </c>
      <c r="B1088" s="427" t="s">
        <v>1336</v>
      </c>
      <c r="C1088" s="427" t="s">
        <v>48</v>
      </c>
      <c r="D1088" s="428">
        <v>3.61</v>
      </c>
    </row>
    <row r="1089" spans="1:4" ht="13.5" x14ac:dyDescent="0.25">
      <c r="A1089" s="426">
        <v>95617</v>
      </c>
      <c r="B1089" s="427" t="s">
        <v>1337</v>
      </c>
      <c r="C1089" s="427" t="s">
        <v>48</v>
      </c>
      <c r="D1089" s="428">
        <v>0.62</v>
      </c>
    </row>
    <row r="1090" spans="1:4" ht="13.5" x14ac:dyDescent="0.25">
      <c r="A1090" s="426">
        <v>95618</v>
      </c>
      <c r="B1090" s="427" t="s">
        <v>1338</v>
      </c>
      <c r="C1090" s="427" t="s">
        <v>48</v>
      </c>
      <c r="D1090" s="428">
        <v>0.13</v>
      </c>
    </row>
    <row r="1091" spans="1:4" ht="13.5" x14ac:dyDescent="0.25">
      <c r="A1091" s="426">
        <v>95619</v>
      </c>
      <c r="B1091" s="427" t="s">
        <v>1339</v>
      </c>
      <c r="C1091" s="427" t="s">
        <v>48</v>
      </c>
      <c r="D1091" s="428">
        <v>0.77</v>
      </c>
    </row>
    <row r="1092" spans="1:4" ht="13.5" x14ac:dyDescent="0.25">
      <c r="A1092" s="426">
        <v>95627</v>
      </c>
      <c r="B1092" s="427" t="s">
        <v>1340</v>
      </c>
      <c r="C1092" s="427" t="s">
        <v>48</v>
      </c>
      <c r="D1092" s="428">
        <v>22.95</v>
      </c>
    </row>
    <row r="1093" spans="1:4" ht="13.5" x14ac:dyDescent="0.25">
      <c r="A1093" s="426">
        <v>95628</v>
      </c>
      <c r="B1093" s="427" t="s">
        <v>1341</v>
      </c>
      <c r="C1093" s="427" t="s">
        <v>48</v>
      </c>
      <c r="D1093" s="428">
        <v>6.03</v>
      </c>
    </row>
    <row r="1094" spans="1:4" ht="13.5" x14ac:dyDescent="0.25">
      <c r="A1094" s="426">
        <v>95629</v>
      </c>
      <c r="B1094" s="427" t="s">
        <v>1342</v>
      </c>
      <c r="C1094" s="427" t="s">
        <v>48</v>
      </c>
      <c r="D1094" s="428">
        <v>28.72</v>
      </c>
    </row>
    <row r="1095" spans="1:4" ht="13.5" x14ac:dyDescent="0.25">
      <c r="A1095" s="426">
        <v>95630</v>
      </c>
      <c r="B1095" s="427" t="s">
        <v>1343</v>
      </c>
      <c r="C1095" s="427" t="s">
        <v>48</v>
      </c>
      <c r="D1095" s="428">
        <v>63.46</v>
      </c>
    </row>
    <row r="1096" spans="1:4" ht="13.5" x14ac:dyDescent="0.25">
      <c r="A1096" s="426">
        <v>95698</v>
      </c>
      <c r="B1096" s="427" t="s">
        <v>1344</v>
      </c>
      <c r="C1096" s="427" t="s">
        <v>48</v>
      </c>
      <c r="D1096" s="428">
        <v>2.5099999999999998</v>
      </c>
    </row>
    <row r="1097" spans="1:4" ht="13.5" x14ac:dyDescent="0.25">
      <c r="A1097" s="426">
        <v>95699</v>
      </c>
      <c r="B1097" s="427" t="s">
        <v>1345</v>
      </c>
      <c r="C1097" s="427" t="s">
        <v>48</v>
      </c>
      <c r="D1097" s="428">
        <v>0.56000000000000005</v>
      </c>
    </row>
    <row r="1098" spans="1:4" ht="13.5" x14ac:dyDescent="0.25">
      <c r="A1098" s="426">
        <v>95700</v>
      </c>
      <c r="B1098" s="427" t="s">
        <v>1346</v>
      </c>
      <c r="C1098" s="427" t="s">
        <v>48</v>
      </c>
      <c r="D1098" s="428">
        <v>3.14</v>
      </c>
    </row>
    <row r="1099" spans="1:4" ht="13.5" x14ac:dyDescent="0.25">
      <c r="A1099" s="426">
        <v>95701</v>
      </c>
      <c r="B1099" s="427" t="s">
        <v>1347</v>
      </c>
      <c r="C1099" s="427" t="s">
        <v>48</v>
      </c>
      <c r="D1099" s="428">
        <v>2</v>
      </c>
    </row>
    <row r="1100" spans="1:4" ht="13.5" x14ac:dyDescent="0.25">
      <c r="A1100" s="426">
        <v>95704</v>
      </c>
      <c r="B1100" s="427" t="s">
        <v>1348</v>
      </c>
      <c r="C1100" s="427" t="s">
        <v>48</v>
      </c>
      <c r="D1100" s="428">
        <v>25.8</v>
      </c>
    </row>
    <row r="1101" spans="1:4" ht="13.5" x14ac:dyDescent="0.25">
      <c r="A1101" s="426">
        <v>95705</v>
      </c>
      <c r="B1101" s="427" t="s">
        <v>1349</v>
      </c>
      <c r="C1101" s="427" t="s">
        <v>48</v>
      </c>
      <c r="D1101" s="428">
        <v>6.77</v>
      </c>
    </row>
    <row r="1102" spans="1:4" ht="13.5" x14ac:dyDescent="0.25">
      <c r="A1102" s="426">
        <v>95706</v>
      </c>
      <c r="B1102" s="427" t="s">
        <v>1350</v>
      </c>
      <c r="C1102" s="427" t="s">
        <v>48</v>
      </c>
      <c r="D1102" s="428">
        <v>32.28</v>
      </c>
    </row>
    <row r="1103" spans="1:4" ht="13.5" x14ac:dyDescent="0.25">
      <c r="A1103" s="426">
        <v>95707</v>
      </c>
      <c r="B1103" s="427" t="s">
        <v>1351</v>
      </c>
      <c r="C1103" s="427" t="s">
        <v>48</v>
      </c>
      <c r="D1103" s="428">
        <v>22.32</v>
      </c>
    </row>
    <row r="1104" spans="1:4" ht="13.5" x14ac:dyDescent="0.25">
      <c r="A1104" s="426">
        <v>95710</v>
      </c>
      <c r="B1104" s="427" t="s">
        <v>1352</v>
      </c>
      <c r="C1104" s="427" t="s">
        <v>48</v>
      </c>
      <c r="D1104" s="428">
        <v>31.01</v>
      </c>
    </row>
    <row r="1105" spans="1:4" ht="13.5" x14ac:dyDescent="0.25">
      <c r="A1105" s="426">
        <v>95711</v>
      </c>
      <c r="B1105" s="427" t="s">
        <v>1353</v>
      </c>
      <c r="C1105" s="427" t="s">
        <v>48</v>
      </c>
      <c r="D1105" s="428">
        <v>7.97</v>
      </c>
    </row>
    <row r="1106" spans="1:4" ht="13.5" x14ac:dyDescent="0.25">
      <c r="A1106" s="426">
        <v>95712</v>
      </c>
      <c r="B1106" s="427" t="s">
        <v>1354</v>
      </c>
      <c r="C1106" s="427" t="s">
        <v>48</v>
      </c>
      <c r="D1106" s="428">
        <v>38.76</v>
      </c>
    </row>
    <row r="1107" spans="1:4" ht="13.5" x14ac:dyDescent="0.25">
      <c r="A1107" s="426">
        <v>95713</v>
      </c>
      <c r="B1107" s="427" t="s">
        <v>1355</v>
      </c>
      <c r="C1107" s="427" t="s">
        <v>48</v>
      </c>
      <c r="D1107" s="428">
        <v>78.66</v>
      </c>
    </row>
    <row r="1108" spans="1:4" ht="13.5" x14ac:dyDescent="0.25">
      <c r="A1108" s="426">
        <v>95716</v>
      </c>
      <c r="B1108" s="427" t="s">
        <v>1356</v>
      </c>
      <c r="C1108" s="427" t="s">
        <v>48</v>
      </c>
      <c r="D1108" s="428">
        <v>29.85</v>
      </c>
    </row>
    <row r="1109" spans="1:4" ht="13.5" x14ac:dyDescent="0.25">
      <c r="A1109" s="426">
        <v>95717</v>
      </c>
      <c r="B1109" s="427" t="s">
        <v>1357</v>
      </c>
      <c r="C1109" s="427" t="s">
        <v>48</v>
      </c>
      <c r="D1109" s="428">
        <v>7.67</v>
      </c>
    </row>
    <row r="1110" spans="1:4" ht="13.5" x14ac:dyDescent="0.25">
      <c r="A1110" s="426">
        <v>95718</v>
      </c>
      <c r="B1110" s="427" t="s">
        <v>1358</v>
      </c>
      <c r="C1110" s="427" t="s">
        <v>48</v>
      </c>
      <c r="D1110" s="428">
        <v>37.31</v>
      </c>
    </row>
    <row r="1111" spans="1:4" ht="13.5" x14ac:dyDescent="0.25">
      <c r="A1111" s="426">
        <v>95719</v>
      </c>
      <c r="B1111" s="427" t="s">
        <v>1359</v>
      </c>
      <c r="C1111" s="427" t="s">
        <v>48</v>
      </c>
      <c r="D1111" s="428">
        <v>78.66</v>
      </c>
    </row>
    <row r="1112" spans="1:4" ht="13.5" x14ac:dyDescent="0.25">
      <c r="A1112" s="426">
        <v>95869</v>
      </c>
      <c r="B1112" s="427" t="s">
        <v>1360</v>
      </c>
      <c r="C1112" s="427" t="s">
        <v>48</v>
      </c>
      <c r="D1112" s="428">
        <v>2</v>
      </c>
    </row>
    <row r="1113" spans="1:4" ht="13.5" x14ac:dyDescent="0.25">
      <c r="A1113" s="426">
        <v>95870</v>
      </c>
      <c r="B1113" s="427" t="s">
        <v>1361</v>
      </c>
      <c r="C1113" s="427" t="s">
        <v>48</v>
      </c>
      <c r="D1113" s="428">
        <v>5.23</v>
      </c>
    </row>
    <row r="1114" spans="1:4" ht="13.5" x14ac:dyDescent="0.25">
      <c r="A1114" s="426">
        <v>95871</v>
      </c>
      <c r="B1114" s="427" t="s">
        <v>1362</v>
      </c>
      <c r="C1114" s="427" t="s">
        <v>48</v>
      </c>
      <c r="D1114" s="428">
        <v>163.44</v>
      </c>
    </row>
    <row r="1115" spans="1:4" ht="13.5" x14ac:dyDescent="0.25">
      <c r="A1115" s="426">
        <v>95874</v>
      </c>
      <c r="B1115" s="427" t="s">
        <v>1363</v>
      </c>
      <c r="C1115" s="427" t="s">
        <v>48</v>
      </c>
      <c r="D1115" s="428">
        <v>5.86</v>
      </c>
    </row>
    <row r="1116" spans="1:4" ht="13.5" x14ac:dyDescent="0.25">
      <c r="A1116" s="426">
        <v>96008</v>
      </c>
      <c r="B1116" s="427" t="s">
        <v>1364</v>
      </c>
      <c r="C1116" s="427" t="s">
        <v>48</v>
      </c>
      <c r="D1116" s="428">
        <v>13.3</v>
      </c>
    </row>
    <row r="1117" spans="1:4" ht="13.5" x14ac:dyDescent="0.25">
      <c r="A1117" s="426">
        <v>96009</v>
      </c>
      <c r="B1117" s="427" t="s">
        <v>1365</v>
      </c>
      <c r="C1117" s="427" t="s">
        <v>48</v>
      </c>
      <c r="D1117" s="428">
        <v>3.49</v>
      </c>
    </row>
    <row r="1118" spans="1:4" ht="13.5" x14ac:dyDescent="0.25">
      <c r="A1118" s="426">
        <v>96011</v>
      </c>
      <c r="B1118" s="427" t="s">
        <v>1366</v>
      </c>
      <c r="C1118" s="427" t="s">
        <v>48</v>
      </c>
      <c r="D1118" s="428">
        <v>14.55</v>
      </c>
    </row>
    <row r="1119" spans="1:4" ht="13.5" x14ac:dyDescent="0.25">
      <c r="A1119" s="426">
        <v>96012</v>
      </c>
      <c r="B1119" s="427" t="s">
        <v>1367</v>
      </c>
      <c r="C1119" s="427" t="s">
        <v>48</v>
      </c>
      <c r="D1119" s="428">
        <v>61.08</v>
      </c>
    </row>
    <row r="1120" spans="1:4" ht="13.5" x14ac:dyDescent="0.25">
      <c r="A1120" s="426">
        <v>96015</v>
      </c>
      <c r="B1120" s="427" t="s">
        <v>1368</v>
      </c>
      <c r="C1120" s="427" t="s">
        <v>48</v>
      </c>
      <c r="D1120" s="428">
        <v>13.19</v>
      </c>
    </row>
    <row r="1121" spans="1:4" ht="13.5" x14ac:dyDescent="0.25">
      <c r="A1121" s="426">
        <v>96016</v>
      </c>
      <c r="B1121" s="427" t="s">
        <v>1369</v>
      </c>
      <c r="C1121" s="427" t="s">
        <v>48</v>
      </c>
      <c r="D1121" s="428">
        <v>3.46</v>
      </c>
    </row>
    <row r="1122" spans="1:4" ht="13.5" x14ac:dyDescent="0.25">
      <c r="A1122" s="426">
        <v>96018</v>
      </c>
      <c r="B1122" s="427" t="s">
        <v>1370</v>
      </c>
      <c r="C1122" s="427" t="s">
        <v>48</v>
      </c>
      <c r="D1122" s="428">
        <v>14.43</v>
      </c>
    </row>
    <row r="1123" spans="1:4" ht="13.5" x14ac:dyDescent="0.25">
      <c r="A1123" s="426">
        <v>96019</v>
      </c>
      <c r="B1123" s="427" t="s">
        <v>1371</v>
      </c>
      <c r="C1123" s="427" t="s">
        <v>48</v>
      </c>
      <c r="D1123" s="428">
        <v>61.08</v>
      </c>
    </row>
    <row r="1124" spans="1:4" ht="13.5" x14ac:dyDescent="0.25">
      <c r="A1124" s="426">
        <v>96023</v>
      </c>
      <c r="B1124" s="427" t="s">
        <v>1372</v>
      </c>
      <c r="C1124" s="427" t="s">
        <v>48</v>
      </c>
      <c r="D1124" s="428">
        <v>10.16</v>
      </c>
    </row>
    <row r="1125" spans="1:4" ht="13.5" x14ac:dyDescent="0.25">
      <c r="A1125" s="426">
        <v>96024</v>
      </c>
      <c r="B1125" s="427" t="s">
        <v>1373</v>
      </c>
      <c r="C1125" s="427" t="s">
        <v>48</v>
      </c>
      <c r="D1125" s="428">
        <v>2.66</v>
      </c>
    </row>
    <row r="1126" spans="1:4" ht="13.5" x14ac:dyDescent="0.25">
      <c r="A1126" s="426">
        <v>96026</v>
      </c>
      <c r="B1126" s="427" t="s">
        <v>1374</v>
      </c>
      <c r="C1126" s="427" t="s">
        <v>48</v>
      </c>
      <c r="D1126" s="428">
        <v>11.11</v>
      </c>
    </row>
    <row r="1127" spans="1:4" ht="13.5" x14ac:dyDescent="0.25">
      <c r="A1127" s="426">
        <v>96027</v>
      </c>
      <c r="B1127" s="427" t="s">
        <v>1375</v>
      </c>
      <c r="C1127" s="427" t="s">
        <v>48</v>
      </c>
      <c r="D1127" s="428">
        <v>42.56</v>
      </c>
    </row>
    <row r="1128" spans="1:4" ht="13.5" x14ac:dyDescent="0.25">
      <c r="A1128" s="426">
        <v>96030</v>
      </c>
      <c r="B1128" s="427" t="s">
        <v>1376</v>
      </c>
      <c r="C1128" s="427" t="s">
        <v>48</v>
      </c>
      <c r="D1128" s="428">
        <v>16.43</v>
      </c>
    </row>
    <row r="1129" spans="1:4" ht="13.5" x14ac:dyDescent="0.25">
      <c r="A1129" s="426">
        <v>96031</v>
      </c>
      <c r="B1129" s="427" t="s">
        <v>1377</v>
      </c>
      <c r="C1129" s="427" t="s">
        <v>48</v>
      </c>
      <c r="D1129" s="428">
        <v>5.74</v>
      </c>
    </row>
    <row r="1130" spans="1:4" ht="13.5" x14ac:dyDescent="0.25">
      <c r="A1130" s="426">
        <v>96032</v>
      </c>
      <c r="B1130" s="427" t="s">
        <v>1378</v>
      </c>
      <c r="C1130" s="427" t="s">
        <v>48</v>
      </c>
      <c r="D1130" s="428">
        <v>1.17</v>
      </c>
    </row>
    <row r="1131" spans="1:4" ht="13.5" x14ac:dyDescent="0.25">
      <c r="A1131" s="426">
        <v>96033</v>
      </c>
      <c r="B1131" s="427" t="s">
        <v>1379</v>
      </c>
      <c r="C1131" s="427" t="s">
        <v>48</v>
      </c>
      <c r="D1131" s="428">
        <v>30.8</v>
      </c>
    </row>
    <row r="1132" spans="1:4" ht="13.5" x14ac:dyDescent="0.25">
      <c r="A1132" s="426">
        <v>96034</v>
      </c>
      <c r="B1132" s="427" t="s">
        <v>1380</v>
      </c>
      <c r="C1132" s="427" t="s">
        <v>48</v>
      </c>
      <c r="D1132" s="428">
        <v>115.17</v>
      </c>
    </row>
    <row r="1133" spans="1:4" ht="13.5" x14ac:dyDescent="0.25">
      <c r="A1133" s="426">
        <v>96053</v>
      </c>
      <c r="B1133" s="427" t="s">
        <v>1381</v>
      </c>
      <c r="C1133" s="427" t="s">
        <v>48</v>
      </c>
      <c r="D1133" s="428">
        <v>10.27</v>
      </c>
    </row>
    <row r="1134" spans="1:4" ht="13.5" x14ac:dyDescent="0.25">
      <c r="A1134" s="426">
        <v>96054</v>
      </c>
      <c r="B1134" s="427" t="s">
        <v>1382</v>
      </c>
      <c r="C1134" s="427" t="s">
        <v>48</v>
      </c>
      <c r="D1134" s="428">
        <v>15.64</v>
      </c>
    </row>
    <row r="1135" spans="1:4" ht="13.5" x14ac:dyDescent="0.25">
      <c r="A1135" s="426">
        <v>96055</v>
      </c>
      <c r="B1135" s="427" t="s">
        <v>1383</v>
      </c>
      <c r="C1135" s="427" t="s">
        <v>48</v>
      </c>
      <c r="D1135" s="428">
        <v>2.69</v>
      </c>
    </row>
    <row r="1136" spans="1:4" ht="13.5" x14ac:dyDescent="0.25">
      <c r="A1136" s="426">
        <v>96056</v>
      </c>
      <c r="B1136" s="427" t="s">
        <v>1384</v>
      </c>
      <c r="C1136" s="427" t="s">
        <v>48</v>
      </c>
      <c r="D1136" s="428">
        <v>11.23</v>
      </c>
    </row>
    <row r="1137" spans="1:4" ht="13.5" x14ac:dyDescent="0.25">
      <c r="A1137" s="426">
        <v>96057</v>
      </c>
      <c r="B1137" s="427" t="s">
        <v>1385</v>
      </c>
      <c r="C1137" s="427" t="s">
        <v>48</v>
      </c>
      <c r="D1137" s="428">
        <v>42.56</v>
      </c>
    </row>
    <row r="1138" spans="1:4" ht="13.5" x14ac:dyDescent="0.25">
      <c r="A1138" s="426">
        <v>96060</v>
      </c>
      <c r="B1138" s="427" t="s">
        <v>1386</v>
      </c>
      <c r="C1138" s="427" t="s">
        <v>48</v>
      </c>
      <c r="D1138" s="428">
        <v>3</v>
      </c>
    </row>
    <row r="1139" spans="1:4" ht="13.5" x14ac:dyDescent="0.25">
      <c r="A1139" s="426">
        <v>96061</v>
      </c>
      <c r="B1139" s="427" t="s">
        <v>1387</v>
      </c>
      <c r="C1139" s="427" t="s">
        <v>48</v>
      </c>
      <c r="D1139" s="428">
        <v>19.54</v>
      </c>
    </row>
    <row r="1140" spans="1:4" ht="13.5" x14ac:dyDescent="0.25">
      <c r="A1140" s="426">
        <v>96062</v>
      </c>
      <c r="B1140" s="427" t="s">
        <v>1388</v>
      </c>
      <c r="C1140" s="427" t="s">
        <v>48</v>
      </c>
      <c r="D1140" s="428">
        <v>23.85</v>
      </c>
    </row>
    <row r="1141" spans="1:4" ht="13.5" x14ac:dyDescent="0.25">
      <c r="A1141" s="426">
        <v>96241</v>
      </c>
      <c r="B1141" s="427" t="s">
        <v>1389</v>
      </c>
      <c r="C1141" s="427" t="s">
        <v>48</v>
      </c>
      <c r="D1141" s="428">
        <v>13.5</v>
      </c>
    </row>
    <row r="1142" spans="1:4" ht="13.5" x14ac:dyDescent="0.25">
      <c r="A1142" s="426">
        <v>96242</v>
      </c>
      <c r="B1142" s="427" t="s">
        <v>1390</v>
      </c>
      <c r="C1142" s="427" t="s">
        <v>48</v>
      </c>
      <c r="D1142" s="428">
        <v>3.47</v>
      </c>
    </row>
    <row r="1143" spans="1:4" ht="13.5" x14ac:dyDescent="0.25">
      <c r="A1143" s="426">
        <v>96243</v>
      </c>
      <c r="B1143" s="427" t="s">
        <v>1391</v>
      </c>
      <c r="C1143" s="427" t="s">
        <v>48</v>
      </c>
      <c r="D1143" s="428">
        <v>16.88</v>
      </c>
    </row>
    <row r="1144" spans="1:4" ht="13.5" x14ac:dyDescent="0.25">
      <c r="A1144" s="426">
        <v>96244</v>
      </c>
      <c r="B1144" s="427" t="s">
        <v>1392</v>
      </c>
      <c r="C1144" s="427" t="s">
        <v>48</v>
      </c>
      <c r="D1144" s="428">
        <v>15.23</v>
      </c>
    </row>
    <row r="1145" spans="1:4" ht="13.5" x14ac:dyDescent="0.25">
      <c r="A1145" s="426">
        <v>96298</v>
      </c>
      <c r="B1145" s="427" t="s">
        <v>1393</v>
      </c>
      <c r="C1145" s="427" t="s">
        <v>48</v>
      </c>
      <c r="D1145" s="428">
        <v>40.28</v>
      </c>
    </row>
    <row r="1146" spans="1:4" ht="13.5" x14ac:dyDescent="0.25">
      <c r="A1146" s="426">
        <v>96299</v>
      </c>
      <c r="B1146" s="427" t="s">
        <v>1394</v>
      </c>
      <c r="C1146" s="427" t="s">
        <v>48</v>
      </c>
      <c r="D1146" s="428">
        <v>10.58</v>
      </c>
    </row>
    <row r="1147" spans="1:4" ht="13.5" x14ac:dyDescent="0.25">
      <c r="A1147" s="426">
        <v>96300</v>
      </c>
      <c r="B1147" s="427" t="s">
        <v>1395</v>
      </c>
      <c r="C1147" s="427" t="s">
        <v>48</v>
      </c>
      <c r="D1147" s="428">
        <v>50.4</v>
      </c>
    </row>
    <row r="1148" spans="1:4" ht="13.5" x14ac:dyDescent="0.25">
      <c r="A1148" s="426">
        <v>96301</v>
      </c>
      <c r="B1148" s="427" t="s">
        <v>1396</v>
      </c>
      <c r="C1148" s="427" t="s">
        <v>48</v>
      </c>
      <c r="D1148" s="428">
        <v>55.83</v>
      </c>
    </row>
    <row r="1149" spans="1:4" ht="13.5" x14ac:dyDescent="0.25">
      <c r="A1149" s="426">
        <v>96304</v>
      </c>
      <c r="B1149" s="427" t="s">
        <v>1397</v>
      </c>
      <c r="C1149" s="427" t="s">
        <v>48</v>
      </c>
      <c r="D1149" s="428">
        <v>0.11</v>
      </c>
    </row>
    <row r="1150" spans="1:4" ht="13.5" x14ac:dyDescent="0.25">
      <c r="A1150" s="426">
        <v>96305</v>
      </c>
      <c r="B1150" s="427" t="s">
        <v>1398</v>
      </c>
      <c r="C1150" s="427" t="s">
        <v>48</v>
      </c>
      <c r="D1150" s="428">
        <v>0.03</v>
      </c>
    </row>
    <row r="1151" spans="1:4" ht="13.5" x14ac:dyDescent="0.25">
      <c r="A1151" s="426">
        <v>96306</v>
      </c>
      <c r="B1151" s="427" t="s">
        <v>1399</v>
      </c>
      <c r="C1151" s="427" t="s">
        <v>48</v>
      </c>
      <c r="D1151" s="428">
        <v>0.14000000000000001</v>
      </c>
    </row>
    <row r="1152" spans="1:4" ht="13.5" x14ac:dyDescent="0.25">
      <c r="A1152" s="426">
        <v>96307</v>
      </c>
      <c r="B1152" s="427" t="s">
        <v>1400</v>
      </c>
      <c r="C1152" s="427" t="s">
        <v>48</v>
      </c>
      <c r="D1152" s="428">
        <v>0.81</v>
      </c>
    </row>
    <row r="1153" spans="1:4" ht="13.5" x14ac:dyDescent="0.25">
      <c r="A1153" s="426">
        <v>96457</v>
      </c>
      <c r="B1153" s="427" t="s">
        <v>1401</v>
      </c>
      <c r="C1153" s="427" t="s">
        <v>48</v>
      </c>
      <c r="D1153" s="428">
        <v>55.83</v>
      </c>
    </row>
    <row r="1154" spans="1:4" ht="13.5" x14ac:dyDescent="0.25">
      <c r="A1154" s="426">
        <v>96458</v>
      </c>
      <c r="B1154" s="427" t="s">
        <v>1402</v>
      </c>
      <c r="C1154" s="427" t="s">
        <v>48</v>
      </c>
      <c r="D1154" s="428">
        <v>31.86</v>
      </c>
    </row>
    <row r="1155" spans="1:4" ht="13.5" x14ac:dyDescent="0.25">
      <c r="A1155" s="426">
        <v>96459</v>
      </c>
      <c r="B1155" s="427" t="s">
        <v>1403</v>
      </c>
      <c r="C1155" s="427" t="s">
        <v>48</v>
      </c>
      <c r="D1155" s="428">
        <v>6.68</v>
      </c>
    </row>
    <row r="1156" spans="1:4" ht="13.5" x14ac:dyDescent="0.25">
      <c r="A1156" s="426">
        <v>96460</v>
      </c>
      <c r="B1156" s="427" t="s">
        <v>1404</v>
      </c>
      <c r="C1156" s="427" t="s">
        <v>48</v>
      </c>
      <c r="D1156" s="428">
        <v>25.46</v>
      </c>
    </row>
    <row r="1157" spans="1:4" ht="13.5" x14ac:dyDescent="0.25">
      <c r="A1157" s="426">
        <v>98760</v>
      </c>
      <c r="B1157" s="427" t="s">
        <v>1405</v>
      </c>
      <c r="C1157" s="427" t="s">
        <v>48</v>
      </c>
      <c r="D1157" s="428">
        <v>0.09</v>
      </c>
    </row>
    <row r="1158" spans="1:4" ht="13.5" x14ac:dyDescent="0.25">
      <c r="A1158" s="426">
        <v>98761</v>
      </c>
      <c r="B1158" s="427" t="s">
        <v>1406</v>
      </c>
      <c r="C1158" s="427" t="s">
        <v>48</v>
      </c>
      <c r="D1158" s="428">
        <v>0.02</v>
      </c>
    </row>
    <row r="1159" spans="1:4" ht="13.5" x14ac:dyDescent="0.25">
      <c r="A1159" s="426">
        <v>98762</v>
      </c>
      <c r="B1159" s="427" t="s">
        <v>1407</v>
      </c>
      <c r="C1159" s="427" t="s">
        <v>48</v>
      </c>
      <c r="D1159" s="428">
        <v>0.11</v>
      </c>
    </row>
    <row r="1160" spans="1:4" ht="13.5" x14ac:dyDescent="0.25">
      <c r="A1160" s="426">
        <v>98763</v>
      </c>
      <c r="B1160" s="427" t="s">
        <v>1408</v>
      </c>
      <c r="C1160" s="427" t="s">
        <v>48</v>
      </c>
      <c r="D1160" s="428">
        <v>2.93</v>
      </c>
    </row>
    <row r="1161" spans="1:4" ht="13.5" x14ac:dyDescent="0.25">
      <c r="A1161" s="426">
        <v>99829</v>
      </c>
      <c r="B1161" s="427" t="s">
        <v>1409</v>
      </c>
      <c r="C1161" s="427" t="s">
        <v>48</v>
      </c>
      <c r="D1161" s="428">
        <v>0.13</v>
      </c>
    </row>
    <row r="1162" spans="1:4" ht="13.5" x14ac:dyDescent="0.25">
      <c r="A1162" s="426">
        <v>99830</v>
      </c>
      <c r="B1162" s="427" t="s">
        <v>1410</v>
      </c>
      <c r="C1162" s="427" t="s">
        <v>48</v>
      </c>
      <c r="D1162" s="428">
        <v>0.02</v>
      </c>
    </row>
    <row r="1163" spans="1:4" ht="13.5" x14ac:dyDescent="0.25">
      <c r="A1163" s="426">
        <v>99831</v>
      </c>
      <c r="B1163" s="427" t="s">
        <v>1411</v>
      </c>
      <c r="C1163" s="427" t="s">
        <v>48</v>
      </c>
      <c r="D1163" s="428">
        <v>0.18</v>
      </c>
    </row>
    <row r="1164" spans="1:4" ht="13.5" x14ac:dyDescent="0.25">
      <c r="A1164" s="426">
        <v>99832</v>
      </c>
      <c r="B1164" s="427" t="s">
        <v>1412</v>
      </c>
      <c r="C1164" s="427" t="s">
        <v>48</v>
      </c>
      <c r="D1164" s="428">
        <v>0.76</v>
      </c>
    </row>
    <row r="1165" spans="1:4" ht="13.5" x14ac:dyDescent="0.25">
      <c r="A1165" s="426">
        <v>55960</v>
      </c>
      <c r="B1165" s="427" t="s">
        <v>1413</v>
      </c>
      <c r="C1165" s="427" t="s">
        <v>501</v>
      </c>
      <c r="D1165" s="428">
        <v>5</v>
      </c>
    </row>
    <row r="1166" spans="1:4" ht="13.5" x14ac:dyDescent="0.25">
      <c r="A1166" s="426">
        <v>92259</v>
      </c>
      <c r="B1166" s="427" t="s">
        <v>7080</v>
      </c>
      <c r="C1166" s="427" t="s">
        <v>330</v>
      </c>
      <c r="D1166" s="428">
        <v>248.07</v>
      </c>
    </row>
    <row r="1167" spans="1:4" ht="13.5" x14ac:dyDescent="0.25">
      <c r="A1167" s="426">
        <v>92260</v>
      </c>
      <c r="B1167" s="427" t="s">
        <v>7081</v>
      </c>
      <c r="C1167" s="427" t="s">
        <v>330</v>
      </c>
      <c r="D1167" s="428">
        <v>290.68</v>
      </c>
    </row>
    <row r="1168" spans="1:4" ht="13.5" x14ac:dyDescent="0.25">
      <c r="A1168" s="426">
        <v>92261</v>
      </c>
      <c r="B1168" s="427" t="s">
        <v>7082</v>
      </c>
      <c r="C1168" s="427" t="s">
        <v>330</v>
      </c>
      <c r="D1168" s="428">
        <v>331.99</v>
      </c>
    </row>
    <row r="1169" spans="1:4" ht="13.5" x14ac:dyDescent="0.25">
      <c r="A1169" s="426">
        <v>92262</v>
      </c>
      <c r="B1169" s="427" t="s">
        <v>7083</v>
      </c>
      <c r="C1169" s="427" t="s">
        <v>330</v>
      </c>
      <c r="D1169" s="428">
        <v>398.5</v>
      </c>
    </row>
    <row r="1170" spans="1:4" ht="13.5" x14ac:dyDescent="0.25">
      <c r="A1170" s="426">
        <v>92539</v>
      </c>
      <c r="B1170" s="427" t="s">
        <v>7084</v>
      </c>
      <c r="C1170" s="427" t="s">
        <v>501</v>
      </c>
      <c r="D1170" s="428">
        <v>39.33</v>
      </c>
    </row>
    <row r="1171" spans="1:4" ht="13.5" x14ac:dyDescent="0.25">
      <c r="A1171" s="426">
        <v>92540</v>
      </c>
      <c r="B1171" s="427" t="s">
        <v>7085</v>
      </c>
      <c r="C1171" s="427" t="s">
        <v>501</v>
      </c>
      <c r="D1171" s="428">
        <v>45.59</v>
      </c>
    </row>
    <row r="1172" spans="1:4" ht="13.5" x14ac:dyDescent="0.25">
      <c r="A1172" s="426">
        <v>92541</v>
      </c>
      <c r="B1172" s="427" t="s">
        <v>7086</v>
      </c>
      <c r="C1172" s="427" t="s">
        <v>501</v>
      </c>
      <c r="D1172" s="428">
        <v>41.88</v>
      </c>
    </row>
    <row r="1173" spans="1:4" ht="13.5" x14ac:dyDescent="0.25">
      <c r="A1173" s="426">
        <v>92542</v>
      </c>
      <c r="B1173" s="427" t="s">
        <v>7087</v>
      </c>
      <c r="C1173" s="427" t="s">
        <v>501</v>
      </c>
      <c r="D1173" s="428">
        <v>51.6</v>
      </c>
    </row>
    <row r="1174" spans="1:4" ht="13.5" x14ac:dyDescent="0.25">
      <c r="A1174" s="426">
        <v>92543</v>
      </c>
      <c r="B1174" s="427" t="s">
        <v>7088</v>
      </c>
      <c r="C1174" s="427" t="s">
        <v>501</v>
      </c>
      <c r="D1174" s="428">
        <v>10.68</v>
      </c>
    </row>
    <row r="1175" spans="1:4" ht="13.5" x14ac:dyDescent="0.25">
      <c r="A1175" s="426">
        <v>92544</v>
      </c>
      <c r="B1175" s="427" t="s">
        <v>7089</v>
      </c>
      <c r="C1175" s="427" t="s">
        <v>501</v>
      </c>
      <c r="D1175" s="428">
        <v>9</v>
      </c>
    </row>
    <row r="1176" spans="1:4" ht="13.5" x14ac:dyDescent="0.25">
      <c r="A1176" s="426">
        <v>92545</v>
      </c>
      <c r="B1176" s="427" t="s">
        <v>7090</v>
      </c>
      <c r="C1176" s="427" t="s">
        <v>330</v>
      </c>
      <c r="D1176" s="428">
        <v>537.04999999999995</v>
      </c>
    </row>
    <row r="1177" spans="1:4" ht="13.5" x14ac:dyDescent="0.25">
      <c r="A1177" s="426">
        <v>92546</v>
      </c>
      <c r="B1177" s="427" t="s">
        <v>7091</v>
      </c>
      <c r="C1177" s="427" t="s">
        <v>330</v>
      </c>
      <c r="D1177" s="428">
        <v>660.49</v>
      </c>
    </row>
    <row r="1178" spans="1:4" ht="13.5" x14ac:dyDescent="0.25">
      <c r="A1178" s="426">
        <v>92547</v>
      </c>
      <c r="B1178" s="427" t="s">
        <v>7092</v>
      </c>
      <c r="C1178" s="427" t="s">
        <v>330</v>
      </c>
      <c r="D1178" s="428">
        <v>689.52</v>
      </c>
    </row>
    <row r="1179" spans="1:4" ht="13.5" x14ac:dyDescent="0.25">
      <c r="A1179" s="426">
        <v>92548</v>
      </c>
      <c r="B1179" s="427" t="s">
        <v>7093</v>
      </c>
      <c r="C1179" s="427" t="s">
        <v>330</v>
      </c>
      <c r="D1179" s="428">
        <v>766.73</v>
      </c>
    </row>
    <row r="1180" spans="1:4" ht="13.5" x14ac:dyDescent="0.25">
      <c r="A1180" s="426">
        <v>92549</v>
      </c>
      <c r="B1180" s="427" t="s">
        <v>7094</v>
      </c>
      <c r="C1180" s="427" t="s">
        <v>330</v>
      </c>
      <c r="D1180" s="428">
        <v>978.93</v>
      </c>
    </row>
    <row r="1181" spans="1:4" ht="13.5" x14ac:dyDescent="0.25">
      <c r="A1181" s="426">
        <v>92550</v>
      </c>
      <c r="B1181" s="427" t="s">
        <v>7095</v>
      </c>
      <c r="C1181" s="427" t="s">
        <v>330</v>
      </c>
      <c r="D1181" s="429">
        <v>1191.69</v>
      </c>
    </row>
    <row r="1182" spans="1:4" ht="13.5" x14ac:dyDescent="0.25">
      <c r="A1182" s="426">
        <v>92551</v>
      </c>
      <c r="B1182" s="427" t="s">
        <v>7096</v>
      </c>
      <c r="C1182" s="427" t="s">
        <v>330</v>
      </c>
      <c r="D1182" s="429">
        <v>1229.94</v>
      </c>
    </row>
    <row r="1183" spans="1:4" ht="13.5" x14ac:dyDescent="0.25">
      <c r="A1183" s="426">
        <v>92552</v>
      </c>
      <c r="B1183" s="427" t="s">
        <v>7097</v>
      </c>
      <c r="C1183" s="427" t="s">
        <v>330</v>
      </c>
      <c r="D1183" s="429">
        <v>1340.26</v>
      </c>
    </row>
    <row r="1184" spans="1:4" ht="13.5" x14ac:dyDescent="0.25">
      <c r="A1184" s="426">
        <v>92553</v>
      </c>
      <c r="B1184" s="427" t="s">
        <v>7098</v>
      </c>
      <c r="C1184" s="427" t="s">
        <v>330</v>
      </c>
      <c r="D1184" s="429">
        <v>1560.1</v>
      </c>
    </row>
    <row r="1185" spans="1:4" ht="13.5" x14ac:dyDescent="0.25">
      <c r="A1185" s="426">
        <v>92554</v>
      </c>
      <c r="B1185" s="427" t="s">
        <v>7099</v>
      </c>
      <c r="C1185" s="427" t="s">
        <v>330</v>
      </c>
      <c r="D1185" s="429">
        <v>1603.53</v>
      </c>
    </row>
    <row r="1186" spans="1:4" ht="13.5" x14ac:dyDescent="0.25">
      <c r="A1186" s="426">
        <v>92555</v>
      </c>
      <c r="B1186" s="427" t="s">
        <v>7100</v>
      </c>
      <c r="C1186" s="427" t="s">
        <v>330</v>
      </c>
      <c r="D1186" s="428">
        <v>531.49</v>
      </c>
    </row>
    <row r="1187" spans="1:4" ht="13.5" x14ac:dyDescent="0.25">
      <c r="A1187" s="426">
        <v>92556</v>
      </c>
      <c r="B1187" s="427" t="s">
        <v>7101</v>
      </c>
      <c r="C1187" s="427" t="s">
        <v>330</v>
      </c>
      <c r="D1187" s="428">
        <v>651.29999999999995</v>
      </c>
    </row>
    <row r="1188" spans="1:4" ht="13.5" x14ac:dyDescent="0.25">
      <c r="A1188" s="426">
        <v>92557</v>
      </c>
      <c r="B1188" s="427" t="s">
        <v>7102</v>
      </c>
      <c r="C1188" s="427" t="s">
        <v>330</v>
      </c>
      <c r="D1188" s="428">
        <v>680.33</v>
      </c>
    </row>
    <row r="1189" spans="1:4" ht="13.5" x14ac:dyDescent="0.25">
      <c r="A1189" s="426">
        <v>92558</v>
      </c>
      <c r="B1189" s="427" t="s">
        <v>7103</v>
      </c>
      <c r="C1189" s="427" t="s">
        <v>330</v>
      </c>
      <c r="D1189" s="428">
        <v>761.16</v>
      </c>
    </row>
    <row r="1190" spans="1:4" ht="13.5" x14ac:dyDescent="0.25">
      <c r="A1190" s="426">
        <v>92559</v>
      </c>
      <c r="B1190" s="427" t="s">
        <v>7104</v>
      </c>
      <c r="C1190" s="427" t="s">
        <v>330</v>
      </c>
      <c r="D1190" s="428">
        <v>969.13</v>
      </c>
    </row>
    <row r="1191" spans="1:4" ht="13.5" x14ac:dyDescent="0.25">
      <c r="A1191" s="426">
        <v>92560</v>
      </c>
      <c r="B1191" s="427" t="s">
        <v>7105</v>
      </c>
      <c r="C1191" s="427" t="s">
        <v>330</v>
      </c>
      <c r="D1191" s="429">
        <v>1176.75</v>
      </c>
    </row>
    <row r="1192" spans="1:4" ht="13.5" x14ac:dyDescent="0.25">
      <c r="A1192" s="426">
        <v>92561</v>
      </c>
      <c r="B1192" s="427" t="s">
        <v>7106</v>
      </c>
      <c r="C1192" s="427" t="s">
        <v>330</v>
      </c>
      <c r="D1192" s="429">
        <v>1215.6600000000001</v>
      </c>
    </row>
    <row r="1193" spans="1:4" ht="13.5" x14ac:dyDescent="0.25">
      <c r="A1193" s="426">
        <v>92562</v>
      </c>
      <c r="B1193" s="427" t="s">
        <v>7107</v>
      </c>
      <c r="C1193" s="427" t="s">
        <v>330</v>
      </c>
      <c r="D1193" s="429">
        <v>1316.79</v>
      </c>
    </row>
    <row r="1194" spans="1:4" ht="13.5" x14ac:dyDescent="0.25">
      <c r="A1194" s="426">
        <v>92563</v>
      </c>
      <c r="B1194" s="427" t="s">
        <v>7108</v>
      </c>
      <c r="C1194" s="427" t="s">
        <v>330</v>
      </c>
      <c r="D1194" s="429">
        <v>1531.55</v>
      </c>
    </row>
    <row r="1195" spans="1:4" ht="13.5" x14ac:dyDescent="0.25">
      <c r="A1195" s="426">
        <v>92564</v>
      </c>
      <c r="B1195" s="427" t="s">
        <v>7109</v>
      </c>
      <c r="C1195" s="427" t="s">
        <v>330</v>
      </c>
      <c r="D1195" s="429">
        <v>1568.81</v>
      </c>
    </row>
    <row r="1196" spans="1:4" ht="13.5" x14ac:dyDescent="0.25">
      <c r="A1196" s="426">
        <v>92565</v>
      </c>
      <c r="B1196" s="427" t="s">
        <v>1414</v>
      </c>
      <c r="C1196" s="427" t="s">
        <v>501</v>
      </c>
      <c r="D1196" s="428">
        <v>20.27</v>
      </c>
    </row>
    <row r="1197" spans="1:4" ht="13.5" x14ac:dyDescent="0.25">
      <c r="A1197" s="426">
        <v>92566</v>
      </c>
      <c r="B1197" s="427" t="s">
        <v>1415</v>
      </c>
      <c r="C1197" s="427" t="s">
        <v>501</v>
      </c>
      <c r="D1197" s="428">
        <v>11.62</v>
      </c>
    </row>
    <row r="1198" spans="1:4" ht="13.5" x14ac:dyDescent="0.25">
      <c r="A1198" s="426">
        <v>92567</v>
      </c>
      <c r="B1198" s="427" t="s">
        <v>1416</v>
      </c>
      <c r="C1198" s="427" t="s">
        <v>501</v>
      </c>
      <c r="D1198" s="428">
        <v>17.82</v>
      </c>
    </row>
    <row r="1199" spans="1:4" ht="13.5" x14ac:dyDescent="0.25">
      <c r="A1199" s="426">
        <v>100379</v>
      </c>
      <c r="B1199" s="427" t="s">
        <v>7110</v>
      </c>
      <c r="C1199" s="427" t="s">
        <v>501</v>
      </c>
      <c r="D1199" s="428">
        <v>20.27</v>
      </c>
    </row>
    <row r="1200" spans="1:4" ht="13.5" x14ac:dyDescent="0.25">
      <c r="A1200" s="426">
        <v>100380</v>
      </c>
      <c r="B1200" s="427" t="s">
        <v>7111</v>
      </c>
      <c r="C1200" s="427" t="s">
        <v>501</v>
      </c>
      <c r="D1200" s="428">
        <v>27.53</v>
      </c>
    </row>
    <row r="1201" spans="1:4" ht="13.5" x14ac:dyDescent="0.25">
      <c r="A1201" s="426">
        <v>100381</v>
      </c>
      <c r="B1201" s="427" t="s">
        <v>7112</v>
      </c>
      <c r="C1201" s="427" t="s">
        <v>501</v>
      </c>
      <c r="D1201" s="428">
        <v>31.36</v>
      </c>
    </row>
    <row r="1202" spans="1:4" ht="13.5" x14ac:dyDescent="0.25">
      <c r="A1202" s="426">
        <v>100383</v>
      </c>
      <c r="B1202" s="427" t="s">
        <v>7113</v>
      </c>
      <c r="C1202" s="427" t="s">
        <v>501</v>
      </c>
      <c r="D1202" s="428">
        <v>12.73</v>
      </c>
    </row>
    <row r="1203" spans="1:4" ht="13.5" x14ac:dyDescent="0.25">
      <c r="A1203" s="426">
        <v>100384</v>
      </c>
      <c r="B1203" s="427" t="s">
        <v>7114</v>
      </c>
      <c r="C1203" s="427" t="s">
        <v>501</v>
      </c>
      <c r="D1203" s="428">
        <v>13.6</v>
      </c>
    </row>
    <row r="1204" spans="1:4" ht="13.5" x14ac:dyDescent="0.25">
      <c r="A1204" s="426">
        <v>100385</v>
      </c>
      <c r="B1204" s="427" t="s">
        <v>7115</v>
      </c>
      <c r="C1204" s="427" t="s">
        <v>501</v>
      </c>
      <c r="D1204" s="428">
        <v>17.82</v>
      </c>
    </row>
    <row r="1205" spans="1:4" ht="13.5" x14ac:dyDescent="0.25">
      <c r="A1205" s="426">
        <v>100386</v>
      </c>
      <c r="B1205" s="427" t="s">
        <v>7116</v>
      </c>
      <c r="C1205" s="427" t="s">
        <v>501</v>
      </c>
      <c r="D1205" s="428">
        <v>23.29</v>
      </c>
    </row>
    <row r="1206" spans="1:4" ht="13.5" x14ac:dyDescent="0.25">
      <c r="A1206" s="426">
        <v>100387</v>
      </c>
      <c r="B1206" s="427" t="s">
        <v>7117</v>
      </c>
      <c r="C1206" s="427" t="s">
        <v>501</v>
      </c>
      <c r="D1206" s="428">
        <v>28.41</v>
      </c>
    </row>
    <row r="1207" spans="1:4" ht="13.5" x14ac:dyDescent="0.25">
      <c r="A1207" s="426">
        <v>100388</v>
      </c>
      <c r="B1207" s="427" t="s">
        <v>7118</v>
      </c>
      <c r="C1207" s="427" t="s">
        <v>501</v>
      </c>
      <c r="D1207" s="428">
        <v>11.84</v>
      </c>
    </row>
    <row r="1208" spans="1:4" ht="13.5" x14ac:dyDescent="0.25">
      <c r="A1208" s="426">
        <v>100389</v>
      </c>
      <c r="B1208" s="427" t="s">
        <v>7119</v>
      </c>
      <c r="C1208" s="427" t="s">
        <v>501</v>
      </c>
      <c r="D1208" s="428">
        <v>10.45</v>
      </c>
    </row>
    <row r="1209" spans="1:4" ht="13.5" x14ac:dyDescent="0.25">
      <c r="A1209" s="426">
        <v>100390</v>
      </c>
      <c r="B1209" s="427" t="s">
        <v>7120</v>
      </c>
      <c r="C1209" s="427" t="s">
        <v>501</v>
      </c>
      <c r="D1209" s="428">
        <v>14.34</v>
      </c>
    </row>
    <row r="1210" spans="1:4" ht="13.5" x14ac:dyDescent="0.25">
      <c r="A1210" s="426">
        <v>100391</v>
      </c>
      <c r="B1210" s="427" t="s">
        <v>7121</v>
      </c>
      <c r="C1210" s="427" t="s">
        <v>501</v>
      </c>
      <c r="D1210" s="428">
        <v>12.02</v>
      </c>
    </row>
    <row r="1211" spans="1:4" ht="13.5" x14ac:dyDescent="0.25">
      <c r="A1211" s="426">
        <v>100392</v>
      </c>
      <c r="B1211" s="427" t="s">
        <v>7122</v>
      </c>
      <c r="C1211" s="427" t="s">
        <v>501</v>
      </c>
      <c r="D1211" s="428">
        <v>9.32</v>
      </c>
    </row>
    <row r="1212" spans="1:4" ht="13.5" x14ac:dyDescent="0.25">
      <c r="A1212" s="426">
        <v>100393</v>
      </c>
      <c r="B1212" s="427" t="s">
        <v>7123</v>
      </c>
      <c r="C1212" s="427" t="s">
        <v>501</v>
      </c>
      <c r="D1212" s="428">
        <v>11.81</v>
      </c>
    </row>
    <row r="1213" spans="1:4" ht="13.5" x14ac:dyDescent="0.25">
      <c r="A1213" s="426">
        <v>100394</v>
      </c>
      <c r="B1213" s="427" t="s">
        <v>7124</v>
      </c>
      <c r="C1213" s="427" t="s">
        <v>501</v>
      </c>
      <c r="D1213" s="428">
        <v>11.29</v>
      </c>
    </row>
    <row r="1214" spans="1:4" ht="13.5" x14ac:dyDescent="0.25">
      <c r="A1214" s="426">
        <v>100395</v>
      </c>
      <c r="B1214" s="427" t="s">
        <v>7125</v>
      </c>
      <c r="C1214" s="427" t="s">
        <v>501</v>
      </c>
      <c r="D1214" s="428">
        <v>14.31</v>
      </c>
    </row>
    <row r="1215" spans="1:4" ht="13.5" x14ac:dyDescent="0.25">
      <c r="A1215" s="426">
        <v>94189</v>
      </c>
      <c r="B1215" s="427" t="s">
        <v>7126</v>
      </c>
      <c r="C1215" s="427" t="s">
        <v>501</v>
      </c>
      <c r="D1215" s="428">
        <v>34.69</v>
      </c>
    </row>
    <row r="1216" spans="1:4" ht="13.5" x14ac:dyDescent="0.25">
      <c r="A1216" s="426">
        <v>94192</v>
      </c>
      <c r="B1216" s="427" t="s">
        <v>7127</v>
      </c>
      <c r="C1216" s="427" t="s">
        <v>501</v>
      </c>
      <c r="D1216" s="428">
        <v>36.51</v>
      </c>
    </row>
    <row r="1217" spans="1:4" ht="13.5" x14ac:dyDescent="0.25">
      <c r="A1217" s="426">
        <v>94195</v>
      </c>
      <c r="B1217" s="427" t="s">
        <v>7128</v>
      </c>
      <c r="C1217" s="427" t="s">
        <v>501</v>
      </c>
      <c r="D1217" s="428">
        <v>36.64</v>
      </c>
    </row>
    <row r="1218" spans="1:4" ht="13.5" x14ac:dyDescent="0.25">
      <c r="A1218" s="426">
        <v>94198</v>
      </c>
      <c r="B1218" s="427" t="s">
        <v>7129</v>
      </c>
      <c r="C1218" s="427" t="s">
        <v>501</v>
      </c>
      <c r="D1218" s="428">
        <v>39.04</v>
      </c>
    </row>
    <row r="1219" spans="1:4" ht="13.5" x14ac:dyDescent="0.25">
      <c r="A1219" s="426">
        <v>94201</v>
      </c>
      <c r="B1219" s="427" t="s">
        <v>7130</v>
      </c>
      <c r="C1219" s="427" t="s">
        <v>501</v>
      </c>
      <c r="D1219" s="428">
        <v>51.78</v>
      </c>
    </row>
    <row r="1220" spans="1:4" ht="13.5" x14ac:dyDescent="0.25">
      <c r="A1220" s="426">
        <v>94204</v>
      </c>
      <c r="B1220" s="427" t="s">
        <v>7131</v>
      </c>
      <c r="C1220" s="427" t="s">
        <v>501</v>
      </c>
      <c r="D1220" s="428">
        <v>55.86</v>
      </c>
    </row>
    <row r="1221" spans="1:4" ht="13.5" x14ac:dyDescent="0.25">
      <c r="A1221" s="426">
        <v>94224</v>
      </c>
      <c r="B1221" s="427" t="s">
        <v>7132</v>
      </c>
      <c r="C1221" s="427" t="s">
        <v>249</v>
      </c>
      <c r="D1221" s="428">
        <v>18.52</v>
      </c>
    </row>
    <row r="1222" spans="1:4" ht="13.5" x14ac:dyDescent="0.25">
      <c r="A1222" s="426">
        <v>94225</v>
      </c>
      <c r="B1222" s="427" t="s">
        <v>7133</v>
      </c>
      <c r="C1222" s="427" t="s">
        <v>501</v>
      </c>
      <c r="D1222" s="428">
        <v>27.65</v>
      </c>
    </row>
    <row r="1223" spans="1:4" ht="13.5" x14ac:dyDescent="0.25">
      <c r="A1223" s="426">
        <v>94226</v>
      </c>
      <c r="B1223" s="427" t="s">
        <v>7134</v>
      </c>
      <c r="C1223" s="427" t="s">
        <v>501</v>
      </c>
      <c r="D1223" s="428">
        <v>16.59</v>
      </c>
    </row>
    <row r="1224" spans="1:4" ht="13.5" x14ac:dyDescent="0.25">
      <c r="A1224" s="426">
        <v>94232</v>
      </c>
      <c r="B1224" s="427" t="s">
        <v>7135</v>
      </c>
      <c r="C1224" s="427" t="s">
        <v>330</v>
      </c>
      <c r="D1224" s="428">
        <v>1.9</v>
      </c>
    </row>
    <row r="1225" spans="1:4" ht="13.5" x14ac:dyDescent="0.25">
      <c r="A1225" s="426">
        <v>94440</v>
      </c>
      <c r="B1225" s="427" t="s">
        <v>7136</v>
      </c>
      <c r="C1225" s="427" t="s">
        <v>501</v>
      </c>
      <c r="D1225" s="428">
        <v>36.64</v>
      </c>
    </row>
    <row r="1226" spans="1:4" ht="13.5" x14ac:dyDescent="0.25">
      <c r="A1226" s="426">
        <v>94441</v>
      </c>
      <c r="B1226" s="427" t="s">
        <v>7137</v>
      </c>
      <c r="C1226" s="427" t="s">
        <v>501</v>
      </c>
      <c r="D1226" s="428">
        <v>39.04</v>
      </c>
    </row>
    <row r="1227" spans="1:4" ht="13.5" x14ac:dyDescent="0.25">
      <c r="A1227" s="426">
        <v>94442</v>
      </c>
      <c r="B1227" s="427" t="s">
        <v>7138</v>
      </c>
      <c r="C1227" s="427" t="s">
        <v>501</v>
      </c>
      <c r="D1227" s="428">
        <v>36.64</v>
      </c>
    </row>
    <row r="1228" spans="1:4" ht="13.5" x14ac:dyDescent="0.25">
      <c r="A1228" s="426">
        <v>94443</v>
      </c>
      <c r="B1228" s="427" t="s">
        <v>7139</v>
      </c>
      <c r="C1228" s="427" t="s">
        <v>501</v>
      </c>
      <c r="D1228" s="428">
        <v>39.04</v>
      </c>
    </row>
    <row r="1229" spans="1:4" ht="13.5" x14ac:dyDescent="0.25">
      <c r="A1229" s="426">
        <v>94445</v>
      </c>
      <c r="B1229" s="427" t="s">
        <v>7140</v>
      </c>
      <c r="C1229" s="427" t="s">
        <v>501</v>
      </c>
      <c r="D1229" s="428">
        <v>51.78</v>
      </c>
    </row>
    <row r="1230" spans="1:4" ht="13.5" x14ac:dyDescent="0.25">
      <c r="A1230" s="426">
        <v>94446</v>
      </c>
      <c r="B1230" s="427" t="s">
        <v>7141</v>
      </c>
      <c r="C1230" s="427" t="s">
        <v>501</v>
      </c>
      <c r="D1230" s="428">
        <v>55.86</v>
      </c>
    </row>
    <row r="1231" spans="1:4" ht="13.5" x14ac:dyDescent="0.25">
      <c r="A1231" s="426">
        <v>94447</v>
      </c>
      <c r="B1231" s="427" t="s">
        <v>7142</v>
      </c>
      <c r="C1231" s="427" t="s">
        <v>501</v>
      </c>
      <c r="D1231" s="428">
        <v>51.78</v>
      </c>
    </row>
    <row r="1232" spans="1:4" ht="13.5" x14ac:dyDescent="0.25">
      <c r="A1232" s="426">
        <v>94448</v>
      </c>
      <c r="B1232" s="427" t="s">
        <v>7143</v>
      </c>
      <c r="C1232" s="427" t="s">
        <v>501</v>
      </c>
      <c r="D1232" s="428">
        <v>55.86</v>
      </c>
    </row>
    <row r="1233" spans="1:4" ht="13.5" x14ac:dyDescent="0.25">
      <c r="A1233" s="426">
        <v>94207</v>
      </c>
      <c r="B1233" s="427" t="s">
        <v>7144</v>
      </c>
      <c r="C1233" s="427" t="s">
        <v>501</v>
      </c>
      <c r="D1233" s="428">
        <v>31.58</v>
      </c>
    </row>
    <row r="1234" spans="1:4" ht="13.5" x14ac:dyDescent="0.25">
      <c r="A1234" s="426">
        <v>94210</v>
      </c>
      <c r="B1234" s="427" t="s">
        <v>7145</v>
      </c>
      <c r="C1234" s="427" t="s">
        <v>501</v>
      </c>
      <c r="D1234" s="428">
        <v>33.6</v>
      </c>
    </row>
    <row r="1235" spans="1:4" ht="13.5" x14ac:dyDescent="0.25">
      <c r="A1235" s="426">
        <v>94218</v>
      </c>
      <c r="B1235" s="427" t="s">
        <v>7146</v>
      </c>
      <c r="C1235" s="427" t="s">
        <v>501</v>
      </c>
      <c r="D1235" s="428">
        <v>69.099999999999994</v>
      </c>
    </row>
    <row r="1236" spans="1:4" ht="13.5" x14ac:dyDescent="0.25">
      <c r="A1236" s="427" t="s">
        <v>1417</v>
      </c>
      <c r="B1236" s="427" t="s">
        <v>1418</v>
      </c>
      <c r="C1236" s="427" t="s">
        <v>501</v>
      </c>
      <c r="D1236" s="428">
        <v>439.44</v>
      </c>
    </row>
    <row r="1237" spans="1:4" ht="13.5" x14ac:dyDescent="0.25">
      <c r="A1237" s="427" t="s">
        <v>1419</v>
      </c>
      <c r="B1237" s="427" t="s">
        <v>1420</v>
      </c>
      <c r="C1237" s="427" t="s">
        <v>501</v>
      </c>
      <c r="D1237" s="428">
        <v>467.42</v>
      </c>
    </row>
    <row r="1238" spans="1:4" ht="13.5" x14ac:dyDescent="0.25">
      <c r="A1238" s="427" t="s">
        <v>1421</v>
      </c>
      <c r="B1238" s="427" t="s">
        <v>1422</v>
      </c>
      <c r="C1238" s="427" t="s">
        <v>501</v>
      </c>
      <c r="D1238" s="428">
        <v>489.93</v>
      </c>
    </row>
    <row r="1239" spans="1:4" ht="13.5" x14ac:dyDescent="0.25">
      <c r="A1239" s="427" t="s">
        <v>1423</v>
      </c>
      <c r="B1239" s="427" t="s">
        <v>1424</v>
      </c>
      <c r="C1239" s="427" t="s">
        <v>501</v>
      </c>
      <c r="D1239" s="428">
        <v>528.71</v>
      </c>
    </row>
    <row r="1240" spans="1:4" ht="13.5" x14ac:dyDescent="0.25">
      <c r="A1240" s="427" t="s">
        <v>1425</v>
      </c>
      <c r="B1240" s="427" t="s">
        <v>1426</v>
      </c>
      <c r="C1240" s="427" t="s">
        <v>501</v>
      </c>
      <c r="D1240" s="428">
        <v>634.32000000000005</v>
      </c>
    </row>
    <row r="1241" spans="1:4" ht="13.5" x14ac:dyDescent="0.25">
      <c r="A1241" s="427" t="s">
        <v>1427</v>
      </c>
      <c r="B1241" s="427" t="s">
        <v>1428</v>
      </c>
      <c r="C1241" s="427" t="s">
        <v>501</v>
      </c>
      <c r="D1241" s="428">
        <v>657.84</v>
      </c>
    </row>
    <row r="1242" spans="1:4" ht="13.5" x14ac:dyDescent="0.25">
      <c r="A1242" s="427" t="s">
        <v>1429</v>
      </c>
      <c r="B1242" s="427" t="s">
        <v>1430</v>
      </c>
      <c r="C1242" s="427" t="s">
        <v>501</v>
      </c>
      <c r="D1242" s="428">
        <v>216.93</v>
      </c>
    </row>
    <row r="1243" spans="1:4" ht="13.5" x14ac:dyDescent="0.25">
      <c r="A1243" s="427" t="s">
        <v>1431</v>
      </c>
      <c r="B1243" s="427" t="s">
        <v>1432</v>
      </c>
      <c r="C1243" s="427" t="s">
        <v>501</v>
      </c>
      <c r="D1243" s="428">
        <v>241.48</v>
      </c>
    </row>
    <row r="1244" spans="1:4" ht="13.5" x14ac:dyDescent="0.25">
      <c r="A1244" s="427" t="s">
        <v>1433</v>
      </c>
      <c r="B1244" s="427" t="s">
        <v>1434</v>
      </c>
      <c r="C1244" s="427" t="s">
        <v>501</v>
      </c>
      <c r="D1244" s="428">
        <v>296.04000000000002</v>
      </c>
    </row>
    <row r="1245" spans="1:4" ht="13.5" x14ac:dyDescent="0.25">
      <c r="A1245" s="427" t="s">
        <v>1435</v>
      </c>
      <c r="B1245" s="427" t="s">
        <v>1436</v>
      </c>
      <c r="C1245" s="427" t="s">
        <v>501</v>
      </c>
      <c r="D1245" s="428">
        <v>306.95999999999998</v>
      </c>
    </row>
    <row r="1246" spans="1:4" ht="13.5" x14ac:dyDescent="0.25">
      <c r="A1246" s="426">
        <v>94213</v>
      </c>
      <c r="B1246" s="427" t="s">
        <v>7147</v>
      </c>
      <c r="C1246" s="427" t="s">
        <v>501</v>
      </c>
      <c r="D1246" s="428">
        <v>48.22</v>
      </c>
    </row>
    <row r="1247" spans="1:4" ht="13.5" x14ac:dyDescent="0.25">
      <c r="A1247" s="426">
        <v>94216</v>
      </c>
      <c r="B1247" s="427" t="s">
        <v>7148</v>
      </c>
      <c r="C1247" s="427" t="s">
        <v>501</v>
      </c>
      <c r="D1247" s="428">
        <v>165.21</v>
      </c>
    </row>
    <row r="1248" spans="1:4" ht="13.5" x14ac:dyDescent="0.25">
      <c r="A1248" s="426">
        <v>94219</v>
      </c>
      <c r="B1248" s="427" t="s">
        <v>7149</v>
      </c>
      <c r="C1248" s="427" t="s">
        <v>249</v>
      </c>
      <c r="D1248" s="428">
        <v>27.79</v>
      </c>
    </row>
    <row r="1249" spans="1:4" ht="13.5" x14ac:dyDescent="0.25">
      <c r="A1249" s="426">
        <v>94220</v>
      </c>
      <c r="B1249" s="427" t="s">
        <v>7150</v>
      </c>
      <c r="C1249" s="427" t="s">
        <v>249</v>
      </c>
      <c r="D1249" s="428">
        <v>45.79</v>
      </c>
    </row>
    <row r="1250" spans="1:4" ht="13.5" x14ac:dyDescent="0.25">
      <c r="A1250" s="426">
        <v>94221</v>
      </c>
      <c r="B1250" s="427" t="s">
        <v>7151</v>
      </c>
      <c r="C1250" s="427" t="s">
        <v>249</v>
      </c>
      <c r="D1250" s="428">
        <v>23.05</v>
      </c>
    </row>
    <row r="1251" spans="1:4" ht="13.5" x14ac:dyDescent="0.25">
      <c r="A1251" s="426">
        <v>94222</v>
      </c>
      <c r="B1251" s="427" t="s">
        <v>7152</v>
      </c>
      <c r="C1251" s="427" t="s">
        <v>249</v>
      </c>
      <c r="D1251" s="428">
        <v>41.05</v>
      </c>
    </row>
    <row r="1252" spans="1:4" ht="13.5" x14ac:dyDescent="0.25">
      <c r="A1252" s="426">
        <v>94223</v>
      </c>
      <c r="B1252" s="427" t="s">
        <v>7153</v>
      </c>
      <c r="C1252" s="427" t="s">
        <v>249</v>
      </c>
      <c r="D1252" s="428">
        <v>39.659999999999997</v>
      </c>
    </row>
    <row r="1253" spans="1:4" ht="13.5" x14ac:dyDescent="0.25">
      <c r="A1253" s="426">
        <v>94451</v>
      </c>
      <c r="B1253" s="427" t="s">
        <v>7154</v>
      </c>
      <c r="C1253" s="427" t="s">
        <v>249</v>
      </c>
      <c r="D1253" s="428">
        <v>89.71</v>
      </c>
    </row>
    <row r="1254" spans="1:4" ht="13.5" x14ac:dyDescent="0.25">
      <c r="A1254" s="426">
        <v>100325</v>
      </c>
      <c r="B1254" s="427" t="s">
        <v>7155</v>
      </c>
      <c r="C1254" s="427" t="s">
        <v>249</v>
      </c>
      <c r="D1254" s="428">
        <v>38.11</v>
      </c>
    </row>
    <row r="1255" spans="1:4" ht="13.5" x14ac:dyDescent="0.25">
      <c r="A1255" s="426">
        <v>100327</v>
      </c>
      <c r="B1255" s="427" t="s">
        <v>7156</v>
      </c>
      <c r="C1255" s="427" t="s">
        <v>249</v>
      </c>
      <c r="D1255" s="428">
        <v>43.26</v>
      </c>
    </row>
    <row r="1256" spans="1:4" ht="13.5" x14ac:dyDescent="0.25">
      <c r="A1256" s="426">
        <v>100328</v>
      </c>
      <c r="B1256" s="427" t="s">
        <v>7157</v>
      </c>
      <c r="C1256" s="427" t="s">
        <v>501</v>
      </c>
      <c r="D1256" s="428">
        <v>12.04</v>
      </c>
    </row>
    <row r="1257" spans="1:4" ht="13.5" x14ac:dyDescent="0.25">
      <c r="A1257" s="426">
        <v>100329</v>
      </c>
      <c r="B1257" s="427" t="s">
        <v>7158</v>
      </c>
      <c r="C1257" s="427" t="s">
        <v>501</v>
      </c>
      <c r="D1257" s="428">
        <v>14.44</v>
      </c>
    </row>
    <row r="1258" spans="1:4" ht="13.5" x14ac:dyDescent="0.25">
      <c r="A1258" s="426">
        <v>100330</v>
      </c>
      <c r="B1258" s="427" t="s">
        <v>7159</v>
      </c>
      <c r="C1258" s="427" t="s">
        <v>501</v>
      </c>
      <c r="D1258" s="428">
        <v>16.38</v>
      </c>
    </row>
    <row r="1259" spans="1:4" ht="13.5" x14ac:dyDescent="0.25">
      <c r="A1259" s="426">
        <v>100331</v>
      </c>
      <c r="B1259" s="427" t="s">
        <v>7160</v>
      </c>
      <c r="C1259" s="427" t="s">
        <v>501</v>
      </c>
      <c r="D1259" s="428">
        <v>20.48</v>
      </c>
    </row>
    <row r="1260" spans="1:4" ht="13.5" x14ac:dyDescent="0.25">
      <c r="A1260" s="426">
        <v>100434</v>
      </c>
      <c r="B1260" s="427" t="s">
        <v>7161</v>
      </c>
      <c r="C1260" s="427" t="s">
        <v>249</v>
      </c>
      <c r="D1260" s="428">
        <v>52.86</v>
      </c>
    </row>
    <row r="1261" spans="1:4" ht="13.5" x14ac:dyDescent="0.25">
      <c r="A1261" s="426">
        <v>100435</v>
      </c>
      <c r="B1261" s="427" t="s">
        <v>7162</v>
      </c>
      <c r="C1261" s="427" t="s">
        <v>249</v>
      </c>
      <c r="D1261" s="428">
        <v>21.53</v>
      </c>
    </row>
    <row r="1262" spans="1:4" ht="13.5" x14ac:dyDescent="0.25">
      <c r="A1262" s="426">
        <v>94227</v>
      </c>
      <c r="B1262" s="427" t="s">
        <v>7163</v>
      </c>
      <c r="C1262" s="427" t="s">
        <v>249</v>
      </c>
      <c r="D1262" s="428">
        <v>41.89</v>
      </c>
    </row>
    <row r="1263" spans="1:4" ht="13.5" x14ac:dyDescent="0.25">
      <c r="A1263" s="426">
        <v>94228</v>
      </c>
      <c r="B1263" s="427" t="s">
        <v>7164</v>
      </c>
      <c r="C1263" s="427" t="s">
        <v>249</v>
      </c>
      <c r="D1263" s="428">
        <v>62.52</v>
      </c>
    </row>
    <row r="1264" spans="1:4" ht="13.5" x14ac:dyDescent="0.25">
      <c r="A1264" s="426">
        <v>94229</v>
      </c>
      <c r="B1264" s="427" t="s">
        <v>7165</v>
      </c>
      <c r="C1264" s="427" t="s">
        <v>249</v>
      </c>
      <c r="D1264" s="428">
        <v>122.12</v>
      </c>
    </row>
    <row r="1265" spans="1:4" ht="13.5" x14ac:dyDescent="0.25">
      <c r="A1265" s="426">
        <v>94231</v>
      </c>
      <c r="B1265" s="427" t="s">
        <v>7166</v>
      </c>
      <c r="C1265" s="427" t="s">
        <v>249</v>
      </c>
      <c r="D1265" s="428">
        <v>37.03</v>
      </c>
    </row>
    <row r="1266" spans="1:4" ht="13.5" x14ac:dyDescent="0.25">
      <c r="A1266" s="426">
        <v>94449</v>
      </c>
      <c r="B1266" s="427" t="s">
        <v>7167</v>
      </c>
      <c r="C1266" s="427" t="s">
        <v>501</v>
      </c>
      <c r="D1266" s="428">
        <v>43.16</v>
      </c>
    </row>
    <row r="1267" spans="1:4" ht="13.5" x14ac:dyDescent="0.25">
      <c r="A1267" s="427" t="s">
        <v>1437</v>
      </c>
      <c r="B1267" s="427" t="s">
        <v>1438</v>
      </c>
      <c r="C1267" s="427" t="s">
        <v>480</v>
      </c>
      <c r="D1267" s="428">
        <v>11.22</v>
      </c>
    </row>
    <row r="1268" spans="1:4" ht="13.5" x14ac:dyDescent="0.25">
      <c r="A1268" s="427" t="s">
        <v>1439</v>
      </c>
      <c r="B1268" s="427" t="s">
        <v>1440</v>
      </c>
      <c r="C1268" s="427" t="s">
        <v>480</v>
      </c>
      <c r="D1268" s="428">
        <v>8.49</v>
      </c>
    </row>
    <row r="1269" spans="1:4" ht="13.5" x14ac:dyDescent="0.25">
      <c r="A1269" s="426">
        <v>92255</v>
      </c>
      <c r="B1269" s="427" t="s">
        <v>7168</v>
      </c>
      <c r="C1269" s="427" t="s">
        <v>330</v>
      </c>
      <c r="D1269" s="428">
        <v>146.35</v>
      </c>
    </row>
    <row r="1270" spans="1:4" ht="13.5" x14ac:dyDescent="0.25">
      <c r="A1270" s="426">
        <v>92256</v>
      </c>
      <c r="B1270" s="427" t="s">
        <v>7169</v>
      </c>
      <c r="C1270" s="427" t="s">
        <v>330</v>
      </c>
      <c r="D1270" s="428">
        <v>182.55</v>
      </c>
    </row>
    <row r="1271" spans="1:4" ht="13.5" x14ac:dyDescent="0.25">
      <c r="A1271" s="426">
        <v>92257</v>
      </c>
      <c r="B1271" s="427" t="s">
        <v>7170</v>
      </c>
      <c r="C1271" s="427" t="s">
        <v>330</v>
      </c>
      <c r="D1271" s="428">
        <v>218.27</v>
      </c>
    </row>
    <row r="1272" spans="1:4" ht="13.5" x14ac:dyDescent="0.25">
      <c r="A1272" s="426">
        <v>92258</v>
      </c>
      <c r="B1272" s="427" t="s">
        <v>7171</v>
      </c>
      <c r="C1272" s="427" t="s">
        <v>330</v>
      </c>
      <c r="D1272" s="428">
        <v>275.74</v>
      </c>
    </row>
    <row r="1273" spans="1:4" ht="13.5" x14ac:dyDescent="0.25">
      <c r="A1273" s="426">
        <v>92568</v>
      </c>
      <c r="B1273" s="427" t="s">
        <v>7172</v>
      </c>
      <c r="C1273" s="427" t="s">
        <v>501</v>
      </c>
      <c r="D1273" s="428">
        <v>82.36</v>
      </c>
    </row>
    <row r="1274" spans="1:4" ht="13.5" x14ac:dyDescent="0.25">
      <c r="A1274" s="426">
        <v>92569</v>
      </c>
      <c r="B1274" s="427" t="s">
        <v>7173</v>
      </c>
      <c r="C1274" s="427" t="s">
        <v>501</v>
      </c>
      <c r="D1274" s="428">
        <v>37.51</v>
      </c>
    </row>
    <row r="1275" spans="1:4" ht="13.5" x14ac:dyDescent="0.25">
      <c r="A1275" s="426">
        <v>92570</v>
      </c>
      <c r="B1275" s="427" t="s">
        <v>7174</v>
      </c>
      <c r="C1275" s="427" t="s">
        <v>501</v>
      </c>
      <c r="D1275" s="428">
        <v>17.09</v>
      </c>
    </row>
    <row r="1276" spans="1:4" ht="13.5" x14ac:dyDescent="0.25">
      <c r="A1276" s="426">
        <v>92571</v>
      </c>
      <c r="B1276" s="427" t="s">
        <v>7175</v>
      </c>
      <c r="C1276" s="427" t="s">
        <v>501</v>
      </c>
      <c r="D1276" s="428">
        <v>89.21</v>
      </c>
    </row>
    <row r="1277" spans="1:4" ht="13.5" x14ac:dyDescent="0.25">
      <c r="A1277" s="426">
        <v>92572</v>
      </c>
      <c r="B1277" s="427" t="s">
        <v>7176</v>
      </c>
      <c r="C1277" s="427" t="s">
        <v>501</v>
      </c>
      <c r="D1277" s="428">
        <v>45.97</v>
      </c>
    </row>
    <row r="1278" spans="1:4" ht="13.5" x14ac:dyDescent="0.25">
      <c r="A1278" s="426">
        <v>92573</v>
      </c>
      <c r="B1278" s="427" t="s">
        <v>7177</v>
      </c>
      <c r="C1278" s="427" t="s">
        <v>501</v>
      </c>
      <c r="D1278" s="428">
        <v>19.93</v>
      </c>
    </row>
    <row r="1279" spans="1:4" ht="13.5" x14ac:dyDescent="0.25">
      <c r="A1279" s="426">
        <v>92574</v>
      </c>
      <c r="B1279" s="427" t="s">
        <v>7178</v>
      </c>
      <c r="C1279" s="427" t="s">
        <v>501</v>
      </c>
      <c r="D1279" s="428">
        <v>88.25</v>
      </c>
    </row>
    <row r="1280" spans="1:4" ht="13.5" x14ac:dyDescent="0.25">
      <c r="A1280" s="426">
        <v>92575</v>
      </c>
      <c r="B1280" s="427" t="s">
        <v>7179</v>
      </c>
      <c r="C1280" s="427" t="s">
        <v>501</v>
      </c>
      <c r="D1280" s="428">
        <v>36.85</v>
      </c>
    </row>
    <row r="1281" spans="1:4" ht="13.5" x14ac:dyDescent="0.25">
      <c r="A1281" s="426">
        <v>92576</v>
      </c>
      <c r="B1281" s="427" t="s">
        <v>7180</v>
      </c>
      <c r="C1281" s="427" t="s">
        <v>501</v>
      </c>
      <c r="D1281" s="428">
        <v>13.62</v>
      </c>
    </row>
    <row r="1282" spans="1:4" ht="13.5" x14ac:dyDescent="0.25">
      <c r="A1282" s="426">
        <v>92577</v>
      </c>
      <c r="B1282" s="427" t="s">
        <v>7181</v>
      </c>
      <c r="C1282" s="427" t="s">
        <v>501</v>
      </c>
      <c r="D1282" s="428">
        <v>95.47</v>
      </c>
    </row>
    <row r="1283" spans="1:4" ht="13.5" x14ac:dyDescent="0.25">
      <c r="A1283" s="426">
        <v>92578</v>
      </c>
      <c r="B1283" s="427" t="s">
        <v>7182</v>
      </c>
      <c r="C1283" s="427" t="s">
        <v>501</v>
      </c>
      <c r="D1283" s="428">
        <v>40.840000000000003</v>
      </c>
    </row>
    <row r="1284" spans="1:4" ht="13.5" x14ac:dyDescent="0.25">
      <c r="A1284" s="426">
        <v>92579</v>
      </c>
      <c r="B1284" s="427" t="s">
        <v>7183</v>
      </c>
      <c r="C1284" s="427" t="s">
        <v>501</v>
      </c>
      <c r="D1284" s="428">
        <v>15.9</v>
      </c>
    </row>
    <row r="1285" spans="1:4" ht="13.5" x14ac:dyDescent="0.25">
      <c r="A1285" s="426">
        <v>92580</v>
      </c>
      <c r="B1285" s="427" t="s">
        <v>7184</v>
      </c>
      <c r="C1285" s="427" t="s">
        <v>501</v>
      </c>
      <c r="D1285" s="428">
        <v>38.68</v>
      </c>
    </row>
    <row r="1286" spans="1:4" ht="13.5" x14ac:dyDescent="0.25">
      <c r="A1286" s="426">
        <v>92581</v>
      </c>
      <c r="B1286" s="427" t="s">
        <v>7185</v>
      </c>
      <c r="C1286" s="427" t="s">
        <v>501</v>
      </c>
      <c r="D1286" s="428">
        <v>40.29</v>
      </c>
    </row>
    <row r="1287" spans="1:4" ht="13.5" x14ac:dyDescent="0.25">
      <c r="A1287" s="426">
        <v>92582</v>
      </c>
      <c r="B1287" s="427" t="s">
        <v>1441</v>
      </c>
      <c r="C1287" s="427" t="s">
        <v>330</v>
      </c>
      <c r="D1287" s="428">
        <v>545.59</v>
      </c>
    </row>
    <row r="1288" spans="1:4" ht="13.5" x14ac:dyDescent="0.25">
      <c r="A1288" s="426">
        <v>92584</v>
      </c>
      <c r="B1288" s="427" t="s">
        <v>1442</v>
      </c>
      <c r="C1288" s="427" t="s">
        <v>330</v>
      </c>
      <c r="D1288" s="428">
        <v>637.85</v>
      </c>
    </row>
    <row r="1289" spans="1:4" ht="13.5" x14ac:dyDescent="0.25">
      <c r="A1289" s="426">
        <v>92586</v>
      </c>
      <c r="B1289" s="427" t="s">
        <v>1443</v>
      </c>
      <c r="C1289" s="427" t="s">
        <v>330</v>
      </c>
      <c r="D1289" s="428">
        <v>730.1</v>
      </c>
    </row>
    <row r="1290" spans="1:4" ht="13.5" x14ac:dyDescent="0.25">
      <c r="A1290" s="426">
        <v>92588</v>
      </c>
      <c r="B1290" s="427" t="s">
        <v>1444</v>
      </c>
      <c r="C1290" s="427" t="s">
        <v>330</v>
      </c>
      <c r="D1290" s="428">
        <v>914.16</v>
      </c>
    </row>
    <row r="1291" spans="1:4" ht="13.5" x14ac:dyDescent="0.25">
      <c r="A1291" s="426">
        <v>92590</v>
      </c>
      <c r="B1291" s="427" t="s">
        <v>1445</v>
      </c>
      <c r="C1291" s="427" t="s">
        <v>330</v>
      </c>
      <c r="D1291" s="429">
        <v>1006.41</v>
      </c>
    </row>
    <row r="1292" spans="1:4" ht="13.5" x14ac:dyDescent="0.25">
      <c r="A1292" s="426">
        <v>92592</v>
      </c>
      <c r="B1292" s="427" t="s">
        <v>1446</v>
      </c>
      <c r="C1292" s="427" t="s">
        <v>330</v>
      </c>
      <c r="D1292" s="429">
        <v>1134.3900000000001</v>
      </c>
    </row>
    <row r="1293" spans="1:4" ht="13.5" x14ac:dyDescent="0.25">
      <c r="A1293" s="426">
        <v>92593</v>
      </c>
      <c r="B1293" s="427" t="s">
        <v>1447</v>
      </c>
      <c r="C1293" s="427" t="s">
        <v>480</v>
      </c>
      <c r="D1293" s="428">
        <v>8.61</v>
      </c>
    </row>
    <row r="1294" spans="1:4" ht="13.5" x14ac:dyDescent="0.25">
      <c r="A1294" s="426">
        <v>92594</v>
      </c>
      <c r="B1294" s="427" t="s">
        <v>1448</v>
      </c>
      <c r="C1294" s="427" t="s">
        <v>330</v>
      </c>
      <c r="D1294" s="429">
        <v>1300.22</v>
      </c>
    </row>
    <row r="1295" spans="1:4" ht="13.5" x14ac:dyDescent="0.25">
      <c r="A1295" s="426">
        <v>92596</v>
      </c>
      <c r="B1295" s="427" t="s">
        <v>1449</v>
      </c>
      <c r="C1295" s="427" t="s">
        <v>330</v>
      </c>
      <c r="D1295" s="429">
        <v>1452.99</v>
      </c>
    </row>
    <row r="1296" spans="1:4" ht="13.5" x14ac:dyDescent="0.25">
      <c r="A1296" s="426">
        <v>92598</v>
      </c>
      <c r="B1296" s="427" t="s">
        <v>1450</v>
      </c>
      <c r="C1296" s="427" t="s">
        <v>330</v>
      </c>
      <c r="D1296" s="429">
        <v>1545.24</v>
      </c>
    </row>
    <row r="1297" spans="1:4" ht="13.5" x14ac:dyDescent="0.25">
      <c r="A1297" s="426">
        <v>92600</v>
      </c>
      <c r="B1297" s="427" t="s">
        <v>1451</v>
      </c>
      <c r="C1297" s="427" t="s">
        <v>330</v>
      </c>
      <c r="D1297" s="429">
        <v>1655.47</v>
      </c>
    </row>
    <row r="1298" spans="1:4" ht="13.5" x14ac:dyDescent="0.25">
      <c r="A1298" s="426">
        <v>92602</v>
      </c>
      <c r="B1298" s="427" t="s">
        <v>1452</v>
      </c>
      <c r="C1298" s="427" t="s">
        <v>330</v>
      </c>
      <c r="D1298" s="428">
        <v>545.59</v>
      </c>
    </row>
    <row r="1299" spans="1:4" ht="13.5" x14ac:dyDescent="0.25">
      <c r="A1299" s="426">
        <v>92604</v>
      </c>
      <c r="B1299" s="427" t="s">
        <v>1453</v>
      </c>
      <c r="C1299" s="427" t="s">
        <v>330</v>
      </c>
      <c r="D1299" s="428">
        <v>619.88</v>
      </c>
    </row>
    <row r="1300" spans="1:4" ht="13.5" x14ac:dyDescent="0.25">
      <c r="A1300" s="426">
        <v>92606</v>
      </c>
      <c r="B1300" s="427" t="s">
        <v>1454</v>
      </c>
      <c r="C1300" s="427" t="s">
        <v>330</v>
      </c>
      <c r="D1300" s="428">
        <v>712.13</v>
      </c>
    </row>
    <row r="1301" spans="1:4" ht="13.5" x14ac:dyDescent="0.25">
      <c r="A1301" s="426">
        <v>92608</v>
      </c>
      <c r="B1301" s="427" t="s">
        <v>1455</v>
      </c>
      <c r="C1301" s="427" t="s">
        <v>330</v>
      </c>
      <c r="D1301" s="428">
        <v>878.22</v>
      </c>
    </row>
    <row r="1302" spans="1:4" ht="13.5" x14ac:dyDescent="0.25">
      <c r="A1302" s="426">
        <v>92610</v>
      </c>
      <c r="B1302" s="427" t="s">
        <v>1456</v>
      </c>
      <c r="C1302" s="427" t="s">
        <v>330</v>
      </c>
      <c r="D1302" s="428">
        <v>970.47</v>
      </c>
    </row>
    <row r="1303" spans="1:4" ht="13.5" x14ac:dyDescent="0.25">
      <c r="A1303" s="426">
        <v>92612</v>
      </c>
      <c r="B1303" s="427" t="s">
        <v>1457</v>
      </c>
      <c r="C1303" s="427" t="s">
        <v>330</v>
      </c>
      <c r="D1303" s="429">
        <v>1098.45</v>
      </c>
    </row>
    <row r="1304" spans="1:4" ht="13.5" x14ac:dyDescent="0.25">
      <c r="A1304" s="426">
        <v>92614</v>
      </c>
      <c r="B1304" s="427" t="s">
        <v>1458</v>
      </c>
      <c r="C1304" s="427" t="s">
        <v>330</v>
      </c>
      <c r="D1304" s="429">
        <v>1228.3399999999999</v>
      </c>
    </row>
    <row r="1305" spans="1:4" ht="13.5" x14ac:dyDescent="0.25">
      <c r="A1305" s="426">
        <v>92616</v>
      </c>
      <c r="B1305" s="427" t="s">
        <v>1459</v>
      </c>
      <c r="C1305" s="427" t="s">
        <v>330</v>
      </c>
      <c r="D1305" s="429">
        <v>1399.08</v>
      </c>
    </row>
    <row r="1306" spans="1:4" ht="13.5" x14ac:dyDescent="0.25">
      <c r="A1306" s="426">
        <v>92618</v>
      </c>
      <c r="B1306" s="427" t="s">
        <v>1460</v>
      </c>
      <c r="C1306" s="427" t="s">
        <v>330</v>
      </c>
      <c r="D1306" s="429">
        <v>1491.33</v>
      </c>
    </row>
    <row r="1307" spans="1:4" ht="13.5" x14ac:dyDescent="0.25">
      <c r="A1307" s="426">
        <v>92620</v>
      </c>
      <c r="B1307" s="427" t="s">
        <v>1461</v>
      </c>
      <c r="C1307" s="427" t="s">
        <v>330</v>
      </c>
      <c r="D1307" s="429">
        <v>1583.59</v>
      </c>
    </row>
    <row r="1308" spans="1:4" ht="13.5" x14ac:dyDescent="0.25">
      <c r="A1308" s="426">
        <v>100357</v>
      </c>
      <c r="B1308" s="427" t="s">
        <v>7186</v>
      </c>
      <c r="C1308" s="427" t="s">
        <v>330</v>
      </c>
      <c r="D1308" s="428">
        <v>549.86</v>
      </c>
    </row>
    <row r="1309" spans="1:4" ht="13.5" x14ac:dyDescent="0.25">
      <c r="A1309" s="426">
        <v>100358</v>
      </c>
      <c r="B1309" s="427" t="s">
        <v>7187</v>
      </c>
      <c r="C1309" s="427" t="s">
        <v>330</v>
      </c>
      <c r="D1309" s="428">
        <v>764.7</v>
      </c>
    </row>
    <row r="1310" spans="1:4" ht="13.5" x14ac:dyDescent="0.25">
      <c r="A1310" s="426">
        <v>100359</v>
      </c>
      <c r="B1310" s="427" t="s">
        <v>7188</v>
      </c>
      <c r="C1310" s="427" t="s">
        <v>330</v>
      </c>
      <c r="D1310" s="428">
        <v>794.43</v>
      </c>
    </row>
    <row r="1311" spans="1:4" ht="13.5" x14ac:dyDescent="0.25">
      <c r="A1311" s="426">
        <v>100360</v>
      </c>
      <c r="B1311" s="427" t="s">
        <v>7189</v>
      </c>
      <c r="C1311" s="427" t="s">
        <v>330</v>
      </c>
      <c r="D1311" s="428">
        <v>877.24</v>
      </c>
    </row>
    <row r="1312" spans="1:4" ht="13.5" x14ac:dyDescent="0.25">
      <c r="A1312" s="426">
        <v>100361</v>
      </c>
      <c r="B1312" s="427" t="s">
        <v>7190</v>
      </c>
      <c r="C1312" s="427" t="s">
        <v>330</v>
      </c>
      <c r="D1312" s="429">
        <v>1104.4100000000001</v>
      </c>
    </row>
    <row r="1313" spans="1:4" ht="13.5" x14ac:dyDescent="0.25">
      <c r="A1313" s="426">
        <v>100362</v>
      </c>
      <c r="B1313" s="427" t="s">
        <v>7191</v>
      </c>
      <c r="C1313" s="427" t="s">
        <v>330</v>
      </c>
      <c r="D1313" s="429">
        <v>1432.06</v>
      </c>
    </row>
    <row r="1314" spans="1:4" ht="13.5" x14ac:dyDescent="0.25">
      <c r="A1314" s="426">
        <v>100363</v>
      </c>
      <c r="B1314" s="427" t="s">
        <v>7192</v>
      </c>
      <c r="C1314" s="427" t="s">
        <v>330</v>
      </c>
      <c r="D1314" s="429">
        <v>1476.5</v>
      </c>
    </row>
    <row r="1315" spans="1:4" ht="13.5" x14ac:dyDescent="0.25">
      <c r="A1315" s="426">
        <v>100364</v>
      </c>
      <c r="B1315" s="427" t="s">
        <v>7193</v>
      </c>
      <c r="C1315" s="427" t="s">
        <v>330</v>
      </c>
      <c r="D1315" s="429">
        <v>1606.45</v>
      </c>
    </row>
    <row r="1316" spans="1:4" ht="13.5" x14ac:dyDescent="0.25">
      <c r="A1316" s="426">
        <v>100365</v>
      </c>
      <c r="B1316" s="427" t="s">
        <v>7194</v>
      </c>
      <c r="C1316" s="427" t="s">
        <v>330</v>
      </c>
      <c r="D1316" s="429">
        <v>1858.94</v>
      </c>
    </row>
    <row r="1317" spans="1:4" ht="13.5" x14ac:dyDescent="0.25">
      <c r="A1317" s="426">
        <v>100366</v>
      </c>
      <c r="B1317" s="427" t="s">
        <v>7195</v>
      </c>
      <c r="C1317" s="427" t="s">
        <v>330</v>
      </c>
      <c r="D1317" s="429">
        <v>1962.18</v>
      </c>
    </row>
    <row r="1318" spans="1:4" ht="13.5" x14ac:dyDescent="0.25">
      <c r="A1318" s="426">
        <v>100367</v>
      </c>
      <c r="B1318" s="427" t="s">
        <v>7196</v>
      </c>
      <c r="C1318" s="427" t="s">
        <v>330</v>
      </c>
      <c r="D1318" s="428">
        <v>538.73</v>
      </c>
    </row>
    <row r="1319" spans="1:4" ht="13.5" x14ac:dyDescent="0.25">
      <c r="A1319" s="426">
        <v>100368</v>
      </c>
      <c r="B1319" s="427" t="s">
        <v>7197</v>
      </c>
      <c r="C1319" s="427" t="s">
        <v>330</v>
      </c>
      <c r="D1319" s="428">
        <v>750.42</v>
      </c>
    </row>
    <row r="1320" spans="1:4" ht="13.5" x14ac:dyDescent="0.25">
      <c r="A1320" s="426">
        <v>100369</v>
      </c>
      <c r="B1320" s="427" t="s">
        <v>7198</v>
      </c>
      <c r="C1320" s="427" t="s">
        <v>330</v>
      </c>
      <c r="D1320" s="428">
        <v>780.15</v>
      </c>
    </row>
    <row r="1321" spans="1:4" ht="13.5" x14ac:dyDescent="0.25">
      <c r="A1321" s="426">
        <v>100370</v>
      </c>
      <c r="B1321" s="427" t="s">
        <v>7199</v>
      </c>
      <c r="C1321" s="427" t="s">
        <v>330</v>
      </c>
      <c r="D1321" s="428">
        <v>904.95</v>
      </c>
    </row>
    <row r="1322" spans="1:4" ht="13.5" x14ac:dyDescent="0.25">
      <c r="A1322" s="426">
        <v>100371</v>
      </c>
      <c r="B1322" s="427" t="s">
        <v>7200</v>
      </c>
      <c r="C1322" s="427" t="s">
        <v>330</v>
      </c>
      <c r="D1322" s="429">
        <v>1065.8800000000001</v>
      </c>
    </row>
    <row r="1323" spans="1:4" ht="13.5" x14ac:dyDescent="0.25">
      <c r="A1323" s="426">
        <v>100372</v>
      </c>
      <c r="B1323" s="427" t="s">
        <v>7201</v>
      </c>
      <c r="C1323" s="427" t="s">
        <v>330</v>
      </c>
      <c r="D1323" s="429">
        <v>1370.48</v>
      </c>
    </row>
    <row r="1324" spans="1:4" ht="13.5" x14ac:dyDescent="0.25">
      <c r="A1324" s="426">
        <v>100373</v>
      </c>
      <c r="B1324" s="427" t="s">
        <v>7202</v>
      </c>
      <c r="C1324" s="427" t="s">
        <v>330</v>
      </c>
      <c r="D1324" s="429">
        <v>1406.88</v>
      </c>
    </row>
    <row r="1325" spans="1:4" ht="13.5" x14ac:dyDescent="0.25">
      <c r="A1325" s="426">
        <v>100374</v>
      </c>
      <c r="B1325" s="427" t="s">
        <v>7203</v>
      </c>
      <c r="C1325" s="427" t="s">
        <v>330</v>
      </c>
      <c r="D1325" s="429">
        <v>1512.34</v>
      </c>
    </row>
    <row r="1326" spans="1:4" ht="13.5" x14ac:dyDescent="0.25">
      <c r="A1326" s="426">
        <v>100375</v>
      </c>
      <c r="B1326" s="427" t="s">
        <v>7204</v>
      </c>
      <c r="C1326" s="427" t="s">
        <v>330</v>
      </c>
      <c r="D1326" s="429">
        <v>1722.91</v>
      </c>
    </row>
    <row r="1327" spans="1:4" ht="13.5" x14ac:dyDescent="0.25">
      <c r="A1327" s="426">
        <v>100376</v>
      </c>
      <c r="B1327" s="427" t="s">
        <v>7205</v>
      </c>
      <c r="C1327" s="427" t="s">
        <v>330</v>
      </c>
      <c r="D1327" s="429">
        <v>1685.96</v>
      </c>
    </row>
    <row r="1328" spans="1:4" ht="13.5" x14ac:dyDescent="0.25">
      <c r="A1328" s="426">
        <v>100377</v>
      </c>
      <c r="B1328" s="427" t="s">
        <v>7206</v>
      </c>
      <c r="C1328" s="427" t="s">
        <v>480</v>
      </c>
      <c r="D1328" s="428">
        <v>9.1</v>
      </c>
    </row>
    <row r="1329" spans="1:4" ht="13.5" x14ac:dyDescent="0.25">
      <c r="A1329" s="426">
        <v>100378</v>
      </c>
      <c r="B1329" s="427" t="s">
        <v>7207</v>
      </c>
      <c r="C1329" s="427" t="s">
        <v>480</v>
      </c>
      <c r="D1329" s="428">
        <v>8.19</v>
      </c>
    </row>
    <row r="1330" spans="1:4" ht="13.5" x14ac:dyDescent="0.25">
      <c r="A1330" s="426">
        <v>100382</v>
      </c>
      <c r="B1330" s="427" t="s">
        <v>7208</v>
      </c>
      <c r="C1330" s="427" t="s">
        <v>501</v>
      </c>
      <c r="D1330" s="428">
        <v>11.62</v>
      </c>
    </row>
    <row r="1331" spans="1:4" ht="13.5" x14ac:dyDescent="0.25">
      <c r="A1331" s="426">
        <v>94444</v>
      </c>
      <c r="B1331" s="427" t="s">
        <v>7209</v>
      </c>
      <c r="C1331" s="427" t="s">
        <v>501</v>
      </c>
      <c r="D1331" s="428">
        <v>798.61</v>
      </c>
    </row>
    <row r="1332" spans="1:4" ht="13.5" x14ac:dyDescent="0.25">
      <c r="A1332" s="427" t="s">
        <v>1462</v>
      </c>
      <c r="B1332" s="427" t="s">
        <v>1463</v>
      </c>
      <c r="C1332" s="427" t="s">
        <v>249</v>
      </c>
      <c r="D1332" s="428">
        <v>27.3</v>
      </c>
    </row>
    <row r="1333" spans="1:4" ht="13.5" x14ac:dyDescent="0.25">
      <c r="A1333" s="427" t="s">
        <v>1464</v>
      </c>
      <c r="B1333" s="427" t="s">
        <v>1465</v>
      </c>
      <c r="C1333" s="427" t="s">
        <v>249</v>
      </c>
      <c r="D1333" s="428">
        <v>77.09</v>
      </c>
    </row>
    <row r="1334" spans="1:4" ht="13.5" x14ac:dyDescent="0.25">
      <c r="A1334" s="427" t="s">
        <v>1466</v>
      </c>
      <c r="B1334" s="427" t="s">
        <v>1467</v>
      </c>
      <c r="C1334" s="427" t="s">
        <v>249</v>
      </c>
      <c r="D1334" s="428">
        <v>30.46</v>
      </c>
    </row>
    <row r="1335" spans="1:4" ht="13.5" x14ac:dyDescent="0.25">
      <c r="A1335" s="427" t="s">
        <v>1468</v>
      </c>
      <c r="B1335" s="427" t="s">
        <v>1469</v>
      </c>
      <c r="C1335" s="427" t="s">
        <v>249</v>
      </c>
      <c r="D1335" s="428">
        <v>26.66</v>
      </c>
    </row>
    <row r="1336" spans="1:4" ht="13.5" x14ac:dyDescent="0.25">
      <c r="A1336" s="427" t="s">
        <v>1470</v>
      </c>
      <c r="B1336" s="427" t="s">
        <v>1471</v>
      </c>
      <c r="C1336" s="427" t="s">
        <v>501</v>
      </c>
      <c r="D1336" s="428">
        <v>6.19</v>
      </c>
    </row>
    <row r="1337" spans="1:4" ht="13.5" x14ac:dyDescent="0.25">
      <c r="A1337" s="427" t="s">
        <v>1472</v>
      </c>
      <c r="B1337" s="427" t="s">
        <v>1473</v>
      </c>
      <c r="C1337" s="427" t="s">
        <v>501</v>
      </c>
      <c r="D1337" s="428">
        <v>12.11</v>
      </c>
    </row>
    <row r="1338" spans="1:4" ht="13.5" x14ac:dyDescent="0.25">
      <c r="A1338" s="427" t="s">
        <v>1474</v>
      </c>
      <c r="B1338" s="427" t="s">
        <v>1475</v>
      </c>
      <c r="C1338" s="427" t="s">
        <v>1476</v>
      </c>
      <c r="D1338" s="428">
        <v>92.59</v>
      </c>
    </row>
    <row r="1339" spans="1:4" ht="13.5" x14ac:dyDescent="0.25">
      <c r="A1339" s="427" t="s">
        <v>1477</v>
      </c>
      <c r="B1339" s="427" t="s">
        <v>1478</v>
      </c>
      <c r="C1339" s="427" t="s">
        <v>1476</v>
      </c>
      <c r="D1339" s="428">
        <v>129.43</v>
      </c>
    </row>
    <row r="1340" spans="1:4" ht="13.5" x14ac:dyDescent="0.25">
      <c r="A1340" s="427" t="s">
        <v>1479</v>
      </c>
      <c r="B1340" s="427" t="s">
        <v>1480</v>
      </c>
      <c r="C1340" s="427" t="s">
        <v>1476</v>
      </c>
      <c r="D1340" s="428">
        <v>79.83</v>
      </c>
    </row>
    <row r="1341" spans="1:4" ht="13.5" x14ac:dyDescent="0.25">
      <c r="A1341" s="427" t="s">
        <v>1481</v>
      </c>
      <c r="B1341" s="427" t="s">
        <v>1482</v>
      </c>
      <c r="C1341" s="427" t="s">
        <v>249</v>
      </c>
      <c r="D1341" s="428">
        <v>73.87</v>
      </c>
    </row>
    <row r="1342" spans="1:4" ht="13.5" x14ac:dyDescent="0.25">
      <c r="A1342" s="427" t="s">
        <v>1483</v>
      </c>
      <c r="B1342" s="427" t="s">
        <v>1484</v>
      </c>
      <c r="C1342" s="427" t="s">
        <v>249</v>
      </c>
      <c r="D1342" s="428">
        <v>51.24</v>
      </c>
    </row>
    <row r="1343" spans="1:4" ht="13.5" x14ac:dyDescent="0.25">
      <c r="A1343" s="427" t="s">
        <v>1485</v>
      </c>
      <c r="B1343" s="427" t="s">
        <v>1486</v>
      </c>
      <c r="C1343" s="427" t="s">
        <v>249</v>
      </c>
      <c r="D1343" s="428">
        <v>68.97</v>
      </c>
    </row>
    <row r="1344" spans="1:4" ht="13.5" x14ac:dyDescent="0.25">
      <c r="A1344" s="427" t="s">
        <v>1487</v>
      </c>
      <c r="B1344" s="427" t="s">
        <v>1488</v>
      </c>
      <c r="C1344" s="427" t="s">
        <v>249</v>
      </c>
      <c r="D1344" s="428">
        <v>43.85</v>
      </c>
    </row>
    <row r="1345" spans="1:4" ht="13.5" x14ac:dyDescent="0.25">
      <c r="A1345" s="426">
        <v>83651</v>
      </c>
      <c r="B1345" s="427" t="s">
        <v>1489</v>
      </c>
      <c r="C1345" s="427" t="s">
        <v>249</v>
      </c>
      <c r="D1345" s="428">
        <v>29.92</v>
      </c>
    </row>
    <row r="1346" spans="1:4" ht="13.5" x14ac:dyDescent="0.25">
      <c r="A1346" s="426">
        <v>83658</v>
      </c>
      <c r="B1346" s="427" t="s">
        <v>1490</v>
      </c>
      <c r="C1346" s="427" t="s">
        <v>249</v>
      </c>
      <c r="D1346" s="428">
        <v>160.5</v>
      </c>
    </row>
    <row r="1347" spans="1:4" ht="13.5" x14ac:dyDescent="0.25">
      <c r="A1347" s="426">
        <v>83661</v>
      </c>
      <c r="B1347" s="427" t="s">
        <v>1491</v>
      </c>
      <c r="C1347" s="427" t="s">
        <v>249</v>
      </c>
      <c r="D1347" s="428">
        <v>109.68</v>
      </c>
    </row>
    <row r="1348" spans="1:4" ht="13.5" x14ac:dyDescent="0.25">
      <c r="A1348" s="426">
        <v>83662</v>
      </c>
      <c r="B1348" s="427" t="s">
        <v>1492</v>
      </c>
      <c r="C1348" s="427" t="s">
        <v>1476</v>
      </c>
      <c r="D1348" s="428">
        <v>117.13</v>
      </c>
    </row>
    <row r="1349" spans="1:4" ht="13.5" x14ac:dyDescent="0.25">
      <c r="A1349" s="426">
        <v>83664</v>
      </c>
      <c r="B1349" s="427" t="s">
        <v>1493</v>
      </c>
      <c r="C1349" s="427" t="s">
        <v>249</v>
      </c>
      <c r="D1349" s="428">
        <v>66.84</v>
      </c>
    </row>
    <row r="1350" spans="1:4" ht="13.5" x14ac:dyDescent="0.25">
      <c r="A1350" s="426">
        <v>83665</v>
      </c>
      <c r="B1350" s="427" t="s">
        <v>1494</v>
      </c>
      <c r="C1350" s="427" t="s">
        <v>501</v>
      </c>
      <c r="D1350" s="428">
        <v>8.01</v>
      </c>
    </row>
    <row r="1351" spans="1:4" ht="13.5" x14ac:dyDescent="0.25">
      <c r="A1351" s="426">
        <v>83669</v>
      </c>
      <c r="B1351" s="427" t="s">
        <v>1495</v>
      </c>
      <c r="C1351" s="427" t="s">
        <v>501</v>
      </c>
      <c r="D1351" s="428">
        <v>9.5299999999999994</v>
      </c>
    </row>
    <row r="1352" spans="1:4" ht="13.5" x14ac:dyDescent="0.25">
      <c r="A1352" s="426">
        <v>83670</v>
      </c>
      <c r="B1352" s="427" t="s">
        <v>1496</v>
      </c>
      <c r="C1352" s="427" t="s">
        <v>249</v>
      </c>
      <c r="D1352" s="428">
        <v>49.11</v>
      </c>
    </row>
    <row r="1353" spans="1:4" ht="13.5" x14ac:dyDescent="0.25">
      <c r="A1353" s="426">
        <v>83671</v>
      </c>
      <c r="B1353" s="427" t="s">
        <v>1497</v>
      </c>
      <c r="C1353" s="427" t="s">
        <v>249</v>
      </c>
      <c r="D1353" s="428">
        <v>52.58</v>
      </c>
    </row>
    <row r="1354" spans="1:4" ht="13.5" x14ac:dyDescent="0.25">
      <c r="A1354" s="426">
        <v>83679</v>
      </c>
      <c r="B1354" s="427" t="s">
        <v>1498</v>
      </c>
      <c r="C1354" s="427" t="s">
        <v>249</v>
      </c>
      <c r="D1354" s="428">
        <v>13.91</v>
      </c>
    </row>
    <row r="1355" spans="1:4" ht="13.5" x14ac:dyDescent="0.25">
      <c r="A1355" s="426">
        <v>83680</v>
      </c>
      <c r="B1355" s="427" t="s">
        <v>1499</v>
      </c>
      <c r="C1355" s="427" t="s">
        <v>249</v>
      </c>
      <c r="D1355" s="428">
        <v>16.62</v>
      </c>
    </row>
    <row r="1356" spans="1:4" ht="13.5" x14ac:dyDescent="0.25">
      <c r="A1356" s="426">
        <v>83681</v>
      </c>
      <c r="B1356" s="427" t="s">
        <v>1500</v>
      </c>
      <c r="C1356" s="427" t="s">
        <v>249</v>
      </c>
      <c r="D1356" s="428">
        <v>17.88</v>
      </c>
    </row>
    <row r="1357" spans="1:4" ht="13.5" x14ac:dyDescent="0.25">
      <c r="A1357" s="426">
        <v>83682</v>
      </c>
      <c r="B1357" s="427" t="s">
        <v>1501</v>
      </c>
      <c r="C1357" s="427" t="s">
        <v>1476</v>
      </c>
      <c r="D1357" s="428">
        <v>133.1</v>
      </c>
    </row>
    <row r="1358" spans="1:4" ht="13.5" x14ac:dyDescent="0.25">
      <c r="A1358" s="426">
        <v>83729</v>
      </c>
      <c r="B1358" s="427" t="s">
        <v>1502</v>
      </c>
      <c r="C1358" s="427" t="s">
        <v>501</v>
      </c>
      <c r="D1358" s="428">
        <v>18.670000000000002</v>
      </c>
    </row>
    <row r="1359" spans="1:4" ht="13.5" x14ac:dyDescent="0.25">
      <c r="A1359" s="426">
        <v>83739</v>
      </c>
      <c r="B1359" s="427" t="s">
        <v>1503</v>
      </c>
      <c r="C1359" s="427" t="s">
        <v>501</v>
      </c>
      <c r="D1359" s="428">
        <v>6.51</v>
      </c>
    </row>
    <row r="1360" spans="1:4" ht="13.5" x14ac:dyDescent="0.25">
      <c r="A1360" s="426">
        <v>6454</v>
      </c>
      <c r="B1360" s="427" t="s">
        <v>1504</v>
      </c>
      <c r="C1360" s="427" t="s">
        <v>1476</v>
      </c>
      <c r="D1360" s="428">
        <v>192.79</v>
      </c>
    </row>
    <row r="1361" spans="1:4" ht="13.5" x14ac:dyDescent="0.25">
      <c r="A1361" s="426">
        <v>73611</v>
      </c>
      <c r="B1361" s="427" t="s">
        <v>1505</v>
      </c>
      <c r="C1361" s="427" t="s">
        <v>1476</v>
      </c>
      <c r="D1361" s="428">
        <v>413.72</v>
      </c>
    </row>
    <row r="1362" spans="1:4" ht="13.5" x14ac:dyDescent="0.25">
      <c r="A1362" s="426">
        <v>73697</v>
      </c>
      <c r="B1362" s="427" t="s">
        <v>1506</v>
      </c>
      <c r="C1362" s="427" t="s">
        <v>1476</v>
      </c>
      <c r="D1362" s="428">
        <v>187.28</v>
      </c>
    </row>
    <row r="1363" spans="1:4" ht="13.5" x14ac:dyDescent="0.25">
      <c r="A1363" s="426">
        <v>73698</v>
      </c>
      <c r="B1363" s="427" t="s">
        <v>1507</v>
      </c>
      <c r="C1363" s="427" t="s">
        <v>1476</v>
      </c>
      <c r="D1363" s="428">
        <v>238.01</v>
      </c>
    </row>
    <row r="1364" spans="1:4" ht="13.5" x14ac:dyDescent="0.25">
      <c r="A1364" s="427" t="s">
        <v>1508</v>
      </c>
      <c r="B1364" s="427" t="s">
        <v>1509</v>
      </c>
      <c r="C1364" s="427" t="s">
        <v>501</v>
      </c>
      <c r="D1364" s="428">
        <v>107.27</v>
      </c>
    </row>
    <row r="1365" spans="1:4" ht="13.5" x14ac:dyDescent="0.25">
      <c r="A1365" s="427" t="s">
        <v>1510</v>
      </c>
      <c r="B1365" s="427" t="s">
        <v>1511</v>
      </c>
      <c r="C1365" s="427" t="s">
        <v>501</v>
      </c>
      <c r="D1365" s="428">
        <v>269.51</v>
      </c>
    </row>
    <row r="1366" spans="1:4" ht="13.5" x14ac:dyDescent="0.25">
      <c r="A1366" s="426">
        <v>92743</v>
      </c>
      <c r="B1366" s="427" t="s">
        <v>1512</v>
      </c>
      <c r="C1366" s="427" t="s">
        <v>1476</v>
      </c>
      <c r="D1366" s="428">
        <v>520.54</v>
      </c>
    </row>
    <row r="1367" spans="1:4" ht="13.5" x14ac:dyDescent="0.25">
      <c r="A1367" s="426">
        <v>92744</v>
      </c>
      <c r="B1367" s="427" t="s">
        <v>1513</v>
      </c>
      <c r="C1367" s="427" t="s">
        <v>1476</v>
      </c>
      <c r="D1367" s="428">
        <v>505.66</v>
      </c>
    </row>
    <row r="1368" spans="1:4" ht="13.5" x14ac:dyDescent="0.25">
      <c r="A1368" s="426">
        <v>92745</v>
      </c>
      <c r="B1368" s="427" t="s">
        <v>1514</v>
      </c>
      <c r="C1368" s="427" t="s">
        <v>1476</v>
      </c>
      <c r="D1368" s="428">
        <v>641.91</v>
      </c>
    </row>
    <row r="1369" spans="1:4" ht="13.5" x14ac:dyDescent="0.25">
      <c r="A1369" s="426">
        <v>92746</v>
      </c>
      <c r="B1369" s="427" t="s">
        <v>1515</v>
      </c>
      <c r="C1369" s="427" t="s">
        <v>1476</v>
      </c>
      <c r="D1369" s="428">
        <v>595.01</v>
      </c>
    </row>
    <row r="1370" spans="1:4" ht="13.5" x14ac:dyDescent="0.25">
      <c r="A1370" s="426">
        <v>92747</v>
      </c>
      <c r="B1370" s="427" t="s">
        <v>1516</v>
      </c>
      <c r="C1370" s="427" t="s">
        <v>1476</v>
      </c>
      <c r="D1370" s="428">
        <v>711.27</v>
      </c>
    </row>
    <row r="1371" spans="1:4" ht="13.5" x14ac:dyDescent="0.25">
      <c r="A1371" s="426">
        <v>92748</v>
      </c>
      <c r="B1371" s="427" t="s">
        <v>1517</v>
      </c>
      <c r="C1371" s="427" t="s">
        <v>1476</v>
      </c>
      <c r="D1371" s="428">
        <v>646.39</v>
      </c>
    </row>
    <row r="1372" spans="1:4" ht="13.5" x14ac:dyDescent="0.25">
      <c r="A1372" s="426">
        <v>92749</v>
      </c>
      <c r="B1372" s="427" t="s">
        <v>1518</v>
      </c>
      <c r="C1372" s="427" t="s">
        <v>1476</v>
      </c>
      <c r="D1372" s="428">
        <v>739.16</v>
      </c>
    </row>
    <row r="1373" spans="1:4" ht="13.5" x14ac:dyDescent="0.25">
      <c r="A1373" s="426">
        <v>92750</v>
      </c>
      <c r="B1373" s="427" t="s">
        <v>1519</v>
      </c>
      <c r="C1373" s="427" t="s">
        <v>1476</v>
      </c>
      <c r="D1373" s="429">
        <v>1262.01</v>
      </c>
    </row>
    <row r="1374" spans="1:4" ht="13.5" x14ac:dyDescent="0.25">
      <c r="A1374" s="426">
        <v>92751</v>
      </c>
      <c r="B1374" s="427" t="s">
        <v>1520</v>
      </c>
      <c r="C1374" s="427" t="s">
        <v>1476</v>
      </c>
      <c r="D1374" s="429">
        <v>1566.27</v>
      </c>
    </row>
    <row r="1375" spans="1:4" ht="13.5" x14ac:dyDescent="0.25">
      <c r="A1375" s="426">
        <v>92752</v>
      </c>
      <c r="B1375" s="427" t="s">
        <v>1521</v>
      </c>
      <c r="C1375" s="427" t="s">
        <v>1476</v>
      </c>
      <c r="D1375" s="429">
        <v>1869.44</v>
      </c>
    </row>
    <row r="1376" spans="1:4" ht="13.5" x14ac:dyDescent="0.25">
      <c r="A1376" s="426">
        <v>92753</v>
      </c>
      <c r="B1376" s="427" t="s">
        <v>1522</v>
      </c>
      <c r="C1376" s="427" t="s">
        <v>1476</v>
      </c>
      <c r="D1376" s="428">
        <v>470.96</v>
      </c>
    </row>
    <row r="1377" spans="1:4" ht="13.5" x14ac:dyDescent="0.25">
      <c r="A1377" s="426">
        <v>92754</v>
      </c>
      <c r="B1377" s="427" t="s">
        <v>1523</v>
      </c>
      <c r="C1377" s="427" t="s">
        <v>1476</v>
      </c>
      <c r="D1377" s="428">
        <v>431.03</v>
      </c>
    </row>
    <row r="1378" spans="1:4" ht="13.5" x14ac:dyDescent="0.25">
      <c r="A1378" s="426">
        <v>92755</v>
      </c>
      <c r="B1378" s="427" t="s">
        <v>1524</v>
      </c>
      <c r="C1378" s="427" t="s">
        <v>501</v>
      </c>
      <c r="D1378" s="428">
        <v>187</v>
      </c>
    </row>
    <row r="1379" spans="1:4" ht="13.5" x14ac:dyDescent="0.25">
      <c r="A1379" s="426">
        <v>92756</v>
      </c>
      <c r="B1379" s="427" t="s">
        <v>1525</v>
      </c>
      <c r="C1379" s="427" t="s">
        <v>501</v>
      </c>
      <c r="D1379" s="428">
        <v>212.91</v>
      </c>
    </row>
    <row r="1380" spans="1:4" ht="13.5" x14ac:dyDescent="0.25">
      <c r="A1380" s="426">
        <v>92757</v>
      </c>
      <c r="B1380" s="427" t="s">
        <v>1526</v>
      </c>
      <c r="C1380" s="427" t="s">
        <v>501</v>
      </c>
      <c r="D1380" s="428">
        <v>244.31</v>
      </c>
    </row>
    <row r="1381" spans="1:4" ht="13.5" x14ac:dyDescent="0.25">
      <c r="A1381" s="426">
        <v>92758</v>
      </c>
      <c r="B1381" s="427" t="s">
        <v>1527</v>
      </c>
      <c r="C1381" s="427" t="s">
        <v>1476</v>
      </c>
      <c r="D1381" s="428">
        <v>595.24</v>
      </c>
    </row>
    <row r="1382" spans="1:4" ht="13.5" x14ac:dyDescent="0.25">
      <c r="A1382" s="426">
        <v>91069</v>
      </c>
      <c r="B1382" s="427" t="s">
        <v>1528</v>
      </c>
      <c r="C1382" s="427" t="s">
        <v>501</v>
      </c>
      <c r="D1382" s="428">
        <v>94.75</v>
      </c>
    </row>
    <row r="1383" spans="1:4" ht="13.5" x14ac:dyDescent="0.25">
      <c r="A1383" s="426">
        <v>91070</v>
      </c>
      <c r="B1383" s="427" t="s">
        <v>1529</v>
      </c>
      <c r="C1383" s="427" t="s">
        <v>501</v>
      </c>
      <c r="D1383" s="428">
        <v>105.84</v>
      </c>
    </row>
    <row r="1384" spans="1:4" ht="13.5" x14ac:dyDescent="0.25">
      <c r="A1384" s="426">
        <v>91071</v>
      </c>
      <c r="B1384" s="427" t="s">
        <v>1530</v>
      </c>
      <c r="C1384" s="427" t="s">
        <v>501</v>
      </c>
      <c r="D1384" s="428">
        <v>128.49</v>
      </c>
    </row>
    <row r="1385" spans="1:4" ht="13.5" x14ac:dyDescent="0.25">
      <c r="A1385" s="426">
        <v>91072</v>
      </c>
      <c r="B1385" s="427" t="s">
        <v>1531</v>
      </c>
      <c r="C1385" s="427" t="s">
        <v>501</v>
      </c>
      <c r="D1385" s="428">
        <v>139.52000000000001</v>
      </c>
    </row>
    <row r="1386" spans="1:4" ht="13.5" x14ac:dyDescent="0.25">
      <c r="A1386" s="426">
        <v>91073</v>
      </c>
      <c r="B1386" s="427" t="s">
        <v>1532</v>
      </c>
      <c r="C1386" s="427" t="s">
        <v>501</v>
      </c>
      <c r="D1386" s="428">
        <v>107.26</v>
      </c>
    </row>
    <row r="1387" spans="1:4" ht="13.5" x14ac:dyDescent="0.25">
      <c r="A1387" s="426">
        <v>91074</v>
      </c>
      <c r="B1387" s="427" t="s">
        <v>1533</v>
      </c>
      <c r="C1387" s="427" t="s">
        <v>501</v>
      </c>
      <c r="D1387" s="428">
        <v>119.61</v>
      </c>
    </row>
    <row r="1388" spans="1:4" ht="13.5" x14ac:dyDescent="0.25">
      <c r="A1388" s="426">
        <v>91075</v>
      </c>
      <c r="B1388" s="427" t="s">
        <v>1534</v>
      </c>
      <c r="C1388" s="427" t="s">
        <v>501</v>
      </c>
      <c r="D1388" s="428">
        <v>143.03</v>
      </c>
    </row>
    <row r="1389" spans="1:4" ht="13.5" x14ac:dyDescent="0.25">
      <c r="A1389" s="426">
        <v>91076</v>
      </c>
      <c r="B1389" s="427" t="s">
        <v>1535</v>
      </c>
      <c r="C1389" s="427" t="s">
        <v>501</v>
      </c>
      <c r="D1389" s="428">
        <v>155.35</v>
      </c>
    </row>
    <row r="1390" spans="1:4" ht="13.5" x14ac:dyDescent="0.25">
      <c r="A1390" s="426">
        <v>91077</v>
      </c>
      <c r="B1390" s="427" t="s">
        <v>1536</v>
      </c>
      <c r="C1390" s="427" t="s">
        <v>501</v>
      </c>
      <c r="D1390" s="428">
        <v>131.02000000000001</v>
      </c>
    </row>
    <row r="1391" spans="1:4" ht="13.5" x14ac:dyDescent="0.25">
      <c r="A1391" s="426">
        <v>91078</v>
      </c>
      <c r="B1391" s="427" t="s">
        <v>1537</v>
      </c>
      <c r="C1391" s="427" t="s">
        <v>501</v>
      </c>
      <c r="D1391" s="428">
        <v>154.88</v>
      </c>
    </row>
    <row r="1392" spans="1:4" ht="13.5" x14ac:dyDescent="0.25">
      <c r="A1392" s="426">
        <v>91079</v>
      </c>
      <c r="B1392" s="427" t="s">
        <v>1538</v>
      </c>
      <c r="C1392" s="427" t="s">
        <v>501</v>
      </c>
      <c r="D1392" s="428">
        <v>135.51</v>
      </c>
    </row>
    <row r="1393" spans="1:4" ht="13.5" x14ac:dyDescent="0.25">
      <c r="A1393" s="426">
        <v>91080</v>
      </c>
      <c r="B1393" s="427" t="s">
        <v>1539</v>
      </c>
      <c r="C1393" s="427" t="s">
        <v>501</v>
      </c>
      <c r="D1393" s="428">
        <v>159.19</v>
      </c>
    </row>
    <row r="1394" spans="1:4" ht="13.5" x14ac:dyDescent="0.25">
      <c r="A1394" s="426">
        <v>91081</v>
      </c>
      <c r="B1394" s="427" t="s">
        <v>1540</v>
      </c>
      <c r="C1394" s="427" t="s">
        <v>501</v>
      </c>
      <c r="D1394" s="428">
        <v>144.9</v>
      </c>
    </row>
    <row r="1395" spans="1:4" ht="13.5" x14ac:dyDescent="0.25">
      <c r="A1395" s="426">
        <v>91082</v>
      </c>
      <c r="B1395" s="427" t="s">
        <v>1541</v>
      </c>
      <c r="C1395" s="427" t="s">
        <v>501</v>
      </c>
      <c r="D1395" s="428">
        <v>169.91</v>
      </c>
    </row>
    <row r="1396" spans="1:4" ht="13.5" x14ac:dyDescent="0.25">
      <c r="A1396" s="426">
        <v>91083</v>
      </c>
      <c r="B1396" s="427" t="s">
        <v>1542</v>
      </c>
      <c r="C1396" s="427" t="s">
        <v>501</v>
      </c>
      <c r="D1396" s="428">
        <v>152.80000000000001</v>
      </c>
    </row>
    <row r="1397" spans="1:4" ht="13.5" x14ac:dyDescent="0.25">
      <c r="A1397" s="426">
        <v>91084</v>
      </c>
      <c r="B1397" s="427" t="s">
        <v>1543</v>
      </c>
      <c r="C1397" s="427" t="s">
        <v>501</v>
      </c>
      <c r="D1397" s="428">
        <v>177.55</v>
      </c>
    </row>
    <row r="1398" spans="1:4" ht="13.5" x14ac:dyDescent="0.25">
      <c r="A1398" s="426">
        <v>91086</v>
      </c>
      <c r="B1398" s="427" t="s">
        <v>1544</v>
      </c>
      <c r="C1398" s="427" t="s">
        <v>501</v>
      </c>
      <c r="D1398" s="428">
        <v>103.88</v>
      </c>
    </row>
    <row r="1399" spans="1:4" ht="13.5" x14ac:dyDescent="0.25">
      <c r="A1399" s="426">
        <v>91087</v>
      </c>
      <c r="B1399" s="427" t="s">
        <v>1545</v>
      </c>
      <c r="C1399" s="427" t="s">
        <v>501</v>
      </c>
      <c r="D1399" s="428">
        <v>115.24</v>
      </c>
    </row>
    <row r="1400" spans="1:4" ht="13.5" x14ac:dyDescent="0.25">
      <c r="A1400" s="426">
        <v>91088</v>
      </c>
      <c r="B1400" s="427" t="s">
        <v>1546</v>
      </c>
      <c r="C1400" s="427" t="s">
        <v>501</v>
      </c>
      <c r="D1400" s="428">
        <v>138.66999999999999</v>
      </c>
    </row>
    <row r="1401" spans="1:4" ht="13.5" x14ac:dyDescent="0.25">
      <c r="A1401" s="426">
        <v>91089</v>
      </c>
      <c r="B1401" s="427" t="s">
        <v>1547</v>
      </c>
      <c r="C1401" s="427" t="s">
        <v>501</v>
      </c>
      <c r="D1401" s="428">
        <v>150.1</v>
      </c>
    </row>
    <row r="1402" spans="1:4" ht="13.5" x14ac:dyDescent="0.25">
      <c r="A1402" s="426">
        <v>91090</v>
      </c>
      <c r="B1402" s="427" t="s">
        <v>1548</v>
      </c>
      <c r="C1402" s="427" t="s">
        <v>501</v>
      </c>
      <c r="D1402" s="428">
        <v>114.76</v>
      </c>
    </row>
    <row r="1403" spans="1:4" ht="13.5" x14ac:dyDescent="0.25">
      <c r="A1403" s="426">
        <v>91091</v>
      </c>
      <c r="B1403" s="427" t="s">
        <v>1549</v>
      </c>
      <c r="C1403" s="427" t="s">
        <v>501</v>
      </c>
      <c r="D1403" s="428">
        <v>127.55</v>
      </c>
    </row>
    <row r="1404" spans="1:4" ht="13.5" x14ac:dyDescent="0.25">
      <c r="A1404" s="426">
        <v>91092</v>
      </c>
      <c r="B1404" s="427" t="s">
        <v>1550</v>
      </c>
      <c r="C1404" s="427" t="s">
        <v>501</v>
      </c>
      <c r="D1404" s="428">
        <v>151.16999999999999</v>
      </c>
    </row>
    <row r="1405" spans="1:4" ht="13.5" x14ac:dyDescent="0.25">
      <c r="A1405" s="426">
        <v>91093</v>
      </c>
      <c r="B1405" s="427" t="s">
        <v>1551</v>
      </c>
      <c r="C1405" s="427" t="s">
        <v>501</v>
      </c>
      <c r="D1405" s="428">
        <v>164.18</v>
      </c>
    </row>
    <row r="1406" spans="1:4" ht="13.5" x14ac:dyDescent="0.25">
      <c r="A1406" s="426">
        <v>91094</v>
      </c>
      <c r="B1406" s="427" t="s">
        <v>1552</v>
      </c>
      <c r="C1406" s="427" t="s">
        <v>501</v>
      </c>
      <c r="D1406" s="428">
        <v>136.6</v>
      </c>
    </row>
    <row r="1407" spans="1:4" ht="13.5" x14ac:dyDescent="0.25">
      <c r="A1407" s="426">
        <v>91095</v>
      </c>
      <c r="B1407" s="427" t="s">
        <v>1553</v>
      </c>
      <c r="C1407" s="427" t="s">
        <v>501</v>
      </c>
      <c r="D1407" s="428">
        <v>160.80000000000001</v>
      </c>
    </row>
    <row r="1408" spans="1:4" ht="13.5" x14ac:dyDescent="0.25">
      <c r="A1408" s="426">
        <v>91096</v>
      </c>
      <c r="B1408" s="427" t="s">
        <v>1554</v>
      </c>
      <c r="C1408" s="427" t="s">
        <v>501</v>
      </c>
      <c r="D1408" s="428">
        <v>138.51</v>
      </c>
    </row>
    <row r="1409" spans="1:4" ht="13.5" x14ac:dyDescent="0.25">
      <c r="A1409" s="426">
        <v>91097</v>
      </c>
      <c r="B1409" s="427" t="s">
        <v>1555</v>
      </c>
      <c r="C1409" s="427" t="s">
        <v>501</v>
      </c>
      <c r="D1409" s="428">
        <v>162.55000000000001</v>
      </c>
    </row>
    <row r="1410" spans="1:4" ht="13.5" x14ac:dyDescent="0.25">
      <c r="A1410" s="426">
        <v>91098</v>
      </c>
      <c r="B1410" s="427" t="s">
        <v>1556</v>
      </c>
      <c r="C1410" s="427" t="s">
        <v>501</v>
      </c>
      <c r="D1410" s="428">
        <v>150.41</v>
      </c>
    </row>
    <row r="1411" spans="1:4" ht="13.5" x14ac:dyDescent="0.25">
      <c r="A1411" s="426">
        <v>91099</v>
      </c>
      <c r="B1411" s="427" t="s">
        <v>1557</v>
      </c>
      <c r="C1411" s="427" t="s">
        <v>501</v>
      </c>
      <c r="D1411" s="428">
        <v>175.83</v>
      </c>
    </row>
    <row r="1412" spans="1:4" ht="13.5" x14ac:dyDescent="0.25">
      <c r="A1412" s="426">
        <v>91100</v>
      </c>
      <c r="B1412" s="427" t="s">
        <v>1558</v>
      </c>
      <c r="C1412" s="427" t="s">
        <v>501</v>
      </c>
      <c r="D1412" s="428">
        <v>156.38</v>
      </c>
    </row>
    <row r="1413" spans="1:4" ht="13.5" x14ac:dyDescent="0.25">
      <c r="A1413" s="426">
        <v>91101</v>
      </c>
      <c r="B1413" s="427" t="s">
        <v>1559</v>
      </c>
      <c r="C1413" s="427" t="s">
        <v>501</v>
      </c>
      <c r="D1413" s="428">
        <v>181.65</v>
      </c>
    </row>
    <row r="1414" spans="1:4" ht="13.5" x14ac:dyDescent="0.25">
      <c r="A1414" s="426">
        <v>93952</v>
      </c>
      <c r="B1414" s="427" t="s">
        <v>1560</v>
      </c>
      <c r="C1414" s="427" t="s">
        <v>249</v>
      </c>
      <c r="D1414" s="428">
        <v>168.4</v>
      </c>
    </row>
    <row r="1415" spans="1:4" ht="13.5" x14ac:dyDescent="0.25">
      <c r="A1415" s="426">
        <v>93953</v>
      </c>
      <c r="B1415" s="427" t="s">
        <v>1561</v>
      </c>
      <c r="C1415" s="427" t="s">
        <v>249</v>
      </c>
      <c r="D1415" s="428">
        <v>156.85</v>
      </c>
    </row>
    <row r="1416" spans="1:4" ht="13.5" x14ac:dyDescent="0.25">
      <c r="A1416" s="426">
        <v>93954</v>
      </c>
      <c r="B1416" s="427" t="s">
        <v>1562</v>
      </c>
      <c r="C1416" s="427" t="s">
        <v>249</v>
      </c>
      <c r="D1416" s="428">
        <v>149.94999999999999</v>
      </c>
    </row>
    <row r="1417" spans="1:4" ht="13.5" x14ac:dyDescent="0.25">
      <c r="A1417" s="426">
        <v>93955</v>
      </c>
      <c r="B1417" s="427" t="s">
        <v>1563</v>
      </c>
      <c r="C1417" s="427" t="s">
        <v>249</v>
      </c>
      <c r="D1417" s="428">
        <v>145.11000000000001</v>
      </c>
    </row>
    <row r="1418" spans="1:4" ht="13.5" x14ac:dyDescent="0.25">
      <c r="A1418" s="426">
        <v>93956</v>
      </c>
      <c r="B1418" s="427" t="s">
        <v>1564</v>
      </c>
      <c r="C1418" s="427" t="s">
        <v>249</v>
      </c>
      <c r="D1418" s="428">
        <v>141.24</v>
      </c>
    </row>
    <row r="1419" spans="1:4" ht="13.5" x14ac:dyDescent="0.25">
      <c r="A1419" s="426">
        <v>93957</v>
      </c>
      <c r="B1419" s="427" t="s">
        <v>1565</v>
      </c>
      <c r="C1419" s="427" t="s">
        <v>249</v>
      </c>
      <c r="D1419" s="428">
        <v>175.54</v>
      </c>
    </row>
    <row r="1420" spans="1:4" ht="13.5" x14ac:dyDescent="0.25">
      <c r="A1420" s="426">
        <v>93958</v>
      </c>
      <c r="B1420" s="427" t="s">
        <v>1566</v>
      </c>
      <c r="C1420" s="427" t="s">
        <v>249</v>
      </c>
      <c r="D1420" s="428">
        <v>163.34</v>
      </c>
    </row>
    <row r="1421" spans="1:4" ht="13.5" x14ac:dyDescent="0.25">
      <c r="A1421" s="426">
        <v>93959</v>
      </c>
      <c r="B1421" s="427" t="s">
        <v>1567</v>
      </c>
      <c r="C1421" s="427" t="s">
        <v>249</v>
      </c>
      <c r="D1421" s="428">
        <v>156.13999999999999</v>
      </c>
    </row>
    <row r="1422" spans="1:4" ht="13.5" x14ac:dyDescent="0.25">
      <c r="A1422" s="426">
        <v>93960</v>
      </c>
      <c r="B1422" s="427" t="s">
        <v>1568</v>
      </c>
      <c r="C1422" s="427" t="s">
        <v>249</v>
      </c>
      <c r="D1422" s="428">
        <v>151.09</v>
      </c>
    </row>
    <row r="1423" spans="1:4" ht="13.5" x14ac:dyDescent="0.25">
      <c r="A1423" s="426">
        <v>93961</v>
      </c>
      <c r="B1423" s="427" t="s">
        <v>1569</v>
      </c>
      <c r="C1423" s="427" t="s">
        <v>249</v>
      </c>
      <c r="D1423" s="428">
        <v>147.09</v>
      </c>
    </row>
    <row r="1424" spans="1:4" ht="13.5" x14ac:dyDescent="0.25">
      <c r="A1424" s="426">
        <v>93962</v>
      </c>
      <c r="B1424" s="427" t="s">
        <v>1570</v>
      </c>
      <c r="C1424" s="427" t="s">
        <v>249</v>
      </c>
      <c r="D1424" s="428">
        <v>156.63</v>
      </c>
    </row>
    <row r="1425" spans="1:4" ht="13.5" x14ac:dyDescent="0.25">
      <c r="A1425" s="426">
        <v>93963</v>
      </c>
      <c r="B1425" s="427" t="s">
        <v>1571</v>
      </c>
      <c r="C1425" s="427" t="s">
        <v>249</v>
      </c>
      <c r="D1425" s="428">
        <v>145.12</v>
      </c>
    </row>
    <row r="1426" spans="1:4" ht="13.5" x14ac:dyDescent="0.25">
      <c r="A1426" s="426">
        <v>93964</v>
      </c>
      <c r="B1426" s="427" t="s">
        <v>1572</v>
      </c>
      <c r="C1426" s="427" t="s">
        <v>249</v>
      </c>
      <c r="D1426" s="428">
        <v>138.25</v>
      </c>
    </row>
    <row r="1427" spans="1:4" ht="13.5" x14ac:dyDescent="0.25">
      <c r="A1427" s="426">
        <v>93965</v>
      </c>
      <c r="B1427" s="427" t="s">
        <v>1573</v>
      </c>
      <c r="C1427" s="427" t="s">
        <v>249</v>
      </c>
      <c r="D1427" s="428">
        <v>131.06</v>
      </c>
    </row>
    <row r="1428" spans="1:4" ht="13.5" x14ac:dyDescent="0.25">
      <c r="A1428" s="426">
        <v>93966</v>
      </c>
      <c r="B1428" s="427" t="s">
        <v>1574</v>
      </c>
      <c r="C1428" s="427" t="s">
        <v>249</v>
      </c>
      <c r="D1428" s="428">
        <v>129.59</v>
      </c>
    </row>
    <row r="1429" spans="1:4" ht="13.5" x14ac:dyDescent="0.25">
      <c r="A1429" s="426">
        <v>93967</v>
      </c>
      <c r="B1429" s="427" t="s">
        <v>1575</v>
      </c>
      <c r="C1429" s="427" t="s">
        <v>249</v>
      </c>
      <c r="D1429" s="428">
        <v>163.76</v>
      </c>
    </row>
    <row r="1430" spans="1:4" ht="13.5" x14ac:dyDescent="0.25">
      <c r="A1430" s="426">
        <v>93968</v>
      </c>
      <c r="B1430" s="427" t="s">
        <v>1576</v>
      </c>
      <c r="C1430" s="427" t="s">
        <v>249</v>
      </c>
      <c r="D1430" s="428">
        <v>151.61000000000001</v>
      </c>
    </row>
    <row r="1431" spans="1:4" ht="13.5" x14ac:dyDescent="0.25">
      <c r="A1431" s="426">
        <v>93969</v>
      </c>
      <c r="B1431" s="427" t="s">
        <v>1577</v>
      </c>
      <c r="C1431" s="427" t="s">
        <v>249</v>
      </c>
      <c r="D1431" s="428">
        <v>144.41</v>
      </c>
    </row>
    <row r="1432" spans="1:4" ht="13.5" x14ac:dyDescent="0.25">
      <c r="A1432" s="426">
        <v>93970</v>
      </c>
      <c r="B1432" s="427" t="s">
        <v>1578</v>
      </c>
      <c r="C1432" s="427" t="s">
        <v>249</v>
      </c>
      <c r="D1432" s="428">
        <v>139.38999999999999</v>
      </c>
    </row>
    <row r="1433" spans="1:4" ht="13.5" x14ac:dyDescent="0.25">
      <c r="A1433" s="426">
        <v>93971</v>
      </c>
      <c r="B1433" s="427" t="s">
        <v>1579</v>
      </c>
      <c r="C1433" s="427" t="s">
        <v>249</v>
      </c>
      <c r="D1433" s="428">
        <v>131.47999999999999</v>
      </c>
    </row>
    <row r="1434" spans="1:4" ht="13.5" x14ac:dyDescent="0.25">
      <c r="A1434" s="426">
        <v>95108</v>
      </c>
      <c r="B1434" s="427" t="s">
        <v>1580</v>
      </c>
      <c r="C1434" s="427" t="s">
        <v>330</v>
      </c>
      <c r="D1434" s="428">
        <v>22.53</v>
      </c>
    </row>
    <row r="1435" spans="1:4" ht="13.5" x14ac:dyDescent="0.25">
      <c r="A1435" s="426">
        <v>100332</v>
      </c>
      <c r="B1435" s="427" t="s">
        <v>7210</v>
      </c>
      <c r="C1435" s="427" t="s">
        <v>501</v>
      </c>
      <c r="D1435" s="428">
        <v>527.20000000000005</v>
      </c>
    </row>
    <row r="1436" spans="1:4" ht="13.5" x14ac:dyDescent="0.25">
      <c r="A1436" s="426">
        <v>100333</v>
      </c>
      <c r="B1436" s="427" t="s">
        <v>7211</v>
      </c>
      <c r="C1436" s="427" t="s">
        <v>501</v>
      </c>
      <c r="D1436" s="428">
        <v>321.19</v>
      </c>
    </row>
    <row r="1437" spans="1:4" ht="13.5" x14ac:dyDescent="0.25">
      <c r="A1437" s="426">
        <v>100334</v>
      </c>
      <c r="B1437" s="427" t="s">
        <v>7212</v>
      </c>
      <c r="C1437" s="427" t="s">
        <v>501</v>
      </c>
      <c r="D1437" s="428">
        <v>415.35</v>
      </c>
    </row>
    <row r="1438" spans="1:4" ht="13.5" x14ac:dyDescent="0.25">
      <c r="A1438" s="426">
        <v>100335</v>
      </c>
      <c r="B1438" s="427" t="s">
        <v>7213</v>
      </c>
      <c r="C1438" s="427" t="s">
        <v>501</v>
      </c>
      <c r="D1438" s="428">
        <v>260.85000000000002</v>
      </c>
    </row>
    <row r="1439" spans="1:4" ht="13.5" x14ac:dyDescent="0.25">
      <c r="A1439" s="426">
        <v>100341</v>
      </c>
      <c r="B1439" s="427" t="s">
        <v>7214</v>
      </c>
      <c r="C1439" s="427" t="s">
        <v>501</v>
      </c>
      <c r="D1439" s="428">
        <v>19.21</v>
      </c>
    </row>
    <row r="1440" spans="1:4" ht="13.5" x14ac:dyDescent="0.25">
      <c r="A1440" s="426">
        <v>100342</v>
      </c>
      <c r="B1440" s="427" t="s">
        <v>7215</v>
      </c>
      <c r="C1440" s="427" t="s">
        <v>480</v>
      </c>
      <c r="D1440" s="428">
        <v>10.93</v>
      </c>
    </row>
    <row r="1441" spans="1:4" ht="13.5" x14ac:dyDescent="0.25">
      <c r="A1441" s="426">
        <v>100343</v>
      </c>
      <c r="B1441" s="427" t="s">
        <v>7216</v>
      </c>
      <c r="C1441" s="427" t="s">
        <v>480</v>
      </c>
      <c r="D1441" s="428">
        <v>10.99</v>
      </c>
    </row>
    <row r="1442" spans="1:4" ht="13.5" x14ac:dyDescent="0.25">
      <c r="A1442" s="426">
        <v>100344</v>
      </c>
      <c r="B1442" s="427" t="s">
        <v>7217</v>
      </c>
      <c r="C1442" s="427" t="s">
        <v>480</v>
      </c>
      <c r="D1442" s="428">
        <v>9.0299999999999994</v>
      </c>
    </row>
    <row r="1443" spans="1:4" ht="13.5" x14ac:dyDescent="0.25">
      <c r="A1443" s="426">
        <v>100345</v>
      </c>
      <c r="B1443" s="427" t="s">
        <v>7218</v>
      </c>
      <c r="C1443" s="427" t="s">
        <v>480</v>
      </c>
      <c r="D1443" s="428">
        <v>8.19</v>
      </c>
    </row>
    <row r="1444" spans="1:4" ht="13.5" x14ac:dyDescent="0.25">
      <c r="A1444" s="426">
        <v>100346</v>
      </c>
      <c r="B1444" s="427" t="s">
        <v>7219</v>
      </c>
      <c r="C1444" s="427" t="s">
        <v>480</v>
      </c>
      <c r="D1444" s="428">
        <v>7.74</v>
      </c>
    </row>
    <row r="1445" spans="1:4" ht="13.5" x14ac:dyDescent="0.25">
      <c r="A1445" s="426">
        <v>100347</v>
      </c>
      <c r="B1445" s="427" t="s">
        <v>7220</v>
      </c>
      <c r="C1445" s="427" t="s">
        <v>480</v>
      </c>
      <c r="D1445" s="428">
        <v>7.19</v>
      </c>
    </row>
    <row r="1446" spans="1:4" ht="13.5" x14ac:dyDescent="0.25">
      <c r="A1446" s="426">
        <v>100348</v>
      </c>
      <c r="B1446" s="427" t="s">
        <v>7221</v>
      </c>
      <c r="C1446" s="427" t="s">
        <v>480</v>
      </c>
      <c r="D1446" s="428">
        <v>7.96</v>
      </c>
    </row>
    <row r="1447" spans="1:4" ht="13.5" x14ac:dyDescent="0.25">
      <c r="A1447" s="426">
        <v>100349</v>
      </c>
      <c r="B1447" s="427" t="s">
        <v>7222</v>
      </c>
      <c r="C1447" s="427" t="s">
        <v>1476</v>
      </c>
      <c r="D1447" s="428">
        <v>519.04</v>
      </c>
    </row>
    <row r="1448" spans="1:4" ht="13.5" x14ac:dyDescent="0.25">
      <c r="A1448" s="427" t="s">
        <v>1581</v>
      </c>
      <c r="B1448" s="427" t="s">
        <v>1582</v>
      </c>
      <c r="C1448" s="427" t="s">
        <v>330</v>
      </c>
      <c r="D1448" s="428">
        <v>288.22000000000003</v>
      </c>
    </row>
    <row r="1449" spans="1:4" ht="13.5" x14ac:dyDescent="0.25">
      <c r="A1449" s="427" t="s">
        <v>1583</v>
      </c>
      <c r="B1449" s="427" t="s">
        <v>1584</v>
      </c>
      <c r="C1449" s="427" t="s">
        <v>330</v>
      </c>
      <c r="D1449" s="428">
        <v>516.66</v>
      </c>
    </row>
    <row r="1450" spans="1:4" ht="13.5" x14ac:dyDescent="0.25">
      <c r="A1450" s="427" t="s">
        <v>1585</v>
      </c>
      <c r="B1450" s="427" t="s">
        <v>1586</v>
      </c>
      <c r="C1450" s="427" t="s">
        <v>330</v>
      </c>
      <c r="D1450" s="428">
        <v>853.43</v>
      </c>
    </row>
    <row r="1451" spans="1:4" ht="13.5" x14ac:dyDescent="0.25">
      <c r="A1451" s="427" t="s">
        <v>1587</v>
      </c>
      <c r="B1451" s="427" t="s">
        <v>1588</v>
      </c>
      <c r="C1451" s="427" t="s">
        <v>330</v>
      </c>
      <c r="D1451" s="429">
        <v>1287.47</v>
      </c>
    </row>
    <row r="1452" spans="1:4" ht="13.5" x14ac:dyDescent="0.25">
      <c r="A1452" s="427" t="s">
        <v>1589</v>
      </c>
      <c r="B1452" s="427" t="s">
        <v>1590</v>
      </c>
      <c r="C1452" s="427" t="s">
        <v>330</v>
      </c>
      <c r="D1452" s="429">
        <v>1826.2</v>
      </c>
    </row>
    <row r="1453" spans="1:4" ht="13.5" x14ac:dyDescent="0.25">
      <c r="A1453" s="427" t="s">
        <v>1591</v>
      </c>
      <c r="B1453" s="427" t="s">
        <v>1592</v>
      </c>
      <c r="C1453" s="427" t="s">
        <v>330</v>
      </c>
      <c r="D1453" s="429">
        <v>2475.4</v>
      </c>
    </row>
    <row r="1454" spans="1:4" ht="13.5" x14ac:dyDescent="0.25">
      <c r="A1454" s="427" t="s">
        <v>1593</v>
      </c>
      <c r="B1454" s="427" t="s">
        <v>1594</v>
      </c>
      <c r="C1454" s="427" t="s">
        <v>330</v>
      </c>
      <c r="D1454" s="428">
        <v>734.47</v>
      </c>
    </row>
    <row r="1455" spans="1:4" ht="13.5" x14ac:dyDescent="0.25">
      <c r="A1455" s="427" t="s">
        <v>1595</v>
      </c>
      <c r="B1455" s="427" t="s">
        <v>1596</v>
      </c>
      <c r="C1455" s="427" t="s">
        <v>330</v>
      </c>
      <c r="D1455" s="429">
        <v>1219.55</v>
      </c>
    </row>
    <row r="1456" spans="1:4" ht="13.5" x14ac:dyDescent="0.25">
      <c r="A1456" s="427" t="s">
        <v>1597</v>
      </c>
      <c r="B1456" s="427" t="s">
        <v>1598</v>
      </c>
      <c r="C1456" s="427" t="s">
        <v>330</v>
      </c>
      <c r="D1456" s="429">
        <v>1841.74</v>
      </c>
    </row>
    <row r="1457" spans="1:4" ht="13.5" x14ac:dyDescent="0.25">
      <c r="A1457" s="427" t="s">
        <v>1599</v>
      </c>
      <c r="B1457" s="427" t="s">
        <v>1600</v>
      </c>
      <c r="C1457" s="427" t="s">
        <v>330</v>
      </c>
      <c r="D1457" s="429">
        <v>2354.15</v>
      </c>
    </row>
    <row r="1458" spans="1:4" ht="13.5" x14ac:dyDescent="0.25">
      <c r="A1458" s="427" t="s">
        <v>1601</v>
      </c>
      <c r="B1458" s="427" t="s">
        <v>1602</v>
      </c>
      <c r="C1458" s="427" t="s">
        <v>330</v>
      </c>
      <c r="D1458" s="429">
        <v>3529.48</v>
      </c>
    </row>
    <row r="1459" spans="1:4" ht="13.5" x14ac:dyDescent="0.25">
      <c r="A1459" s="427" t="s">
        <v>1603</v>
      </c>
      <c r="B1459" s="427" t="s">
        <v>1604</v>
      </c>
      <c r="C1459" s="427" t="s">
        <v>330</v>
      </c>
      <c r="D1459" s="428">
        <v>951.81</v>
      </c>
    </row>
    <row r="1460" spans="1:4" ht="13.5" x14ac:dyDescent="0.25">
      <c r="A1460" s="427" t="s">
        <v>1605</v>
      </c>
      <c r="B1460" s="427" t="s">
        <v>1606</v>
      </c>
      <c r="C1460" s="427" t="s">
        <v>330</v>
      </c>
      <c r="D1460" s="429">
        <v>1585.18</v>
      </c>
    </row>
    <row r="1461" spans="1:4" ht="13.5" x14ac:dyDescent="0.25">
      <c r="A1461" s="427" t="s">
        <v>1607</v>
      </c>
      <c r="B1461" s="427" t="s">
        <v>1608</v>
      </c>
      <c r="C1461" s="427" t="s">
        <v>330</v>
      </c>
      <c r="D1461" s="429">
        <v>2395.56</v>
      </c>
    </row>
    <row r="1462" spans="1:4" ht="13.5" x14ac:dyDescent="0.25">
      <c r="A1462" s="427" t="s">
        <v>1609</v>
      </c>
      <c r="B1462" s="427" t="s">
        <v>1610</v>
      </c>
      <c r="C1462" s="427" t="s">
        <v>330</v>
      </c>
      <c r="D1462" s="429">
        <v>3392.11</v>
      </c>
    </row>
    <row r="1463" spans="1:4" ht="13.5" x14ac:dyDescent="0.25">
      <c r="A1463" s="427" t="s">
        <v>1611</v>
      </c>
      <c r="B1463" s="427" t="s">
        <v>1612</v>
      </c>
      <c r="C1463" s="427" t="s">
        <v>330</v>
      </c>
      <c r="D1463" s="429">
        <v>4583.6499999999996</v>
      </c>
    </row>
    <row r="1464" spans="1:4" ht="13.5" x14ac:dyDescent="0.25">
      <c r="A1464" s="427" t="s">
        <v>1613</v>
      </c>
      <c r="B1464" s="427" t="s">
        <v>1614</v>
      </c>
      <c r="C1464" s="427" t="s">
        <v>330</v>
      </c>
      <c r="D1464" s="429">
        <v>1475.48</v>
      </c>
    </row>
    <row r="1465" spans="1:4" ht="13.5" x14ac:dyDescent="0.25">
      <c r="A1465" s="426">
        <v>83659</v>
      </c>
      <c r="B1465" s="427" t="s">
        <v>1615</v>
      </c>
      <c r="C1465" s="427" t="s">
        <v>330</v>
      </c>
      <c r="D1465" s="428">
        <v>738.85</v>
      </c>
    </row>
    <row r="1466" spans="1:4" ht="13.5" x14ac:dyDescent="0.25">
      <c r="A1466" s="426">
        <v>83716</v>
      </c>
      <c r="B1466" s="427" t="s">
        <v>1616</v>
      </c>
      <c r="C1466" s="427" t="s">
        <v>330</v>
      </c>
      <c r="D1466" s="428">
        <v>287.41000000000003</v>
      </c>
    </row>
    <row r="1467" spans="1:4" ht="13.5" x14ac:dyDescent="0.25">
      <c r="A1467" s="426">
        <v>97976</v>
      </c>
      <c r="B1467" s="427" t="s">
        <v>1617</v>
      </c>
      <c r="C1467" s="427" t="s">
        <v>330</v>
      </c>
      <c r="D1467" s="428">
        <v>903.21</v>
      </c>
    </row>
    <row r="1468" spans="1:4" ht="13.5" x14ac:dyDescent="0.25">
      <c r="A1468" s="426">
        <v>97977</v>
      </c>
      <c r="B1468" s="427" t="s">
        <v>1618</v>
      </c>
      <c r="C1468" s="427" t="s">
        <v>330</v>
      </c>
      <c r="D1468" s="429">
        <v>1290.4100000000001</v>
      </c>
    </row>
    <row r="1469" spans="1:4" ht="13.5" x14ac:dyDescent="0.25">
      <c r="A1469" s="426">
        <v>97980</v>
      </c>
      <c r="B1469" s="427" t="s">
        <v>1619</v>
      </c>
      <c r="C1469" s="427" t="s">
        <v>330</v>
      </c>
      <c r="D1469" s="429">
        <v>1677.29</v>
      </c>
    </row>
    <row r="1470" spans="1:4" ht="13.5" x14ac:dyDescent="0.25">
      <c r="A1470" s="426">
        <v>97981</v>
      </c>
      <c r="B1470" s="427" t="s">
        <v>1620</v>
      </c>
      <c r="C1470" s="427" t="s">
        <v>249</v>
      </c>
      <c r="D1470" s="428">
        <v>941.15</v>
      </c>
    </row>
    <row r="1471" spans="1:4" ht="13.5" x14ac:dyDescent="0.25">
      <c r="A1471" s="426">
        <v>97983</v>
      </c>
      <c r="B1471" s="427" t="s">
        <v>1621</v>
      </c>
      <c r="C1471" s="427" t="s">
        <v>249</v>
      </c>
      <c r="D1471" s="428">
        <v>416.18</v>
      </c>
    </row>
    <row r="1472" spans="1:4" ht="13.5" x14ac:dyDescent="0.25">
      <c r="A1472" s="426">
        <v>97985</v>
      </c>
      <c r="B1472" s="427" t="s">
        <v>1622</v>
      </c>
      <c r="C1472" s="427" t="s">
        <v>249</v>
      </c>
      <c r="D1472" s="429">
        <v>1132.29</v>
      </c>
    </row>
    <row r="1473" spans="1:4" ht="13.5" x14ac:dyDescent="0.25">
      <c r="A1473" s="426">
        <v>97987</v>
      </c>
      <c r="B1473" s="427" t="s">
        <v>1623</v>
      </c>
      <c r="C1473" s="427" t="s">
        <v>249</v>
      </c>
      <c r="D1473" s="428">
        <v>466.18</v>
      </c>
    </row>
    <row r="1474" spans="1:4" ht="13.5" x14ac:dyDescent="0.25">
      <c r="A1474" s="426">
        <v>97988</v>
      </c>
      <c r="B1474" s="427" t="s">
        <v>1624</v>
      </c>
      <c r="C1474" s="427" t="s">
        <v>330</v>
      </c>
      <c r="D1474" s="429">
        <v>2437.7199999999998</v>
      </c>
    </row>
    <row r="1475" spans="1:4" ht="13.5" x14ac:dyDescent="0.25">
      <c r="A1475" s="426">
        <v>97989</v>
      </c>
      <c r="B1475" s="427" t="s">
        <v>1625</v>
      </c>
      <c r="C1475" s="427" t="s">
        <v>249</v>
      </c>
      <c r="D1475" s="429">
        <v>1323.47</v>
      </c>
    </row>
    <row r="1476" spans="1:4" ht="13.5" x14ac:dyDescent="0.25">
      <c r="A1476" s="426">
        <v>97991</v>
      </c>
      <c r="B1476" s="427" t="s">
        <v>1626</v>
      </c>
      <c r="C1476" s="427" t="s">
        <v>249</v>
      </c>
      <c r="D1476" s="428">
        <v>728</v>
      </c>
    </row>
    <row r="1477" spans="1:4" ht="13.5" x14ac:dyDescent="0.25">
      <c r="A1477" s="426">
        <v>97992</v>
      </c>
      <c r="B1477" s="427" t="s">
        <v>1627</v>
      </c>
      <c r="C1477" s="427" t="s">
        <v>330</v>
      </c>
      <c r="D1477" s="429">
        <v>3107.12</v>
      </c>
    </row>
    <row r="1478" spans="1:4" ht="13.5" x14ac:dyDescent="0.25">
      <c r="A1478" s="426">
        <v>97993</v>
      </c>
      <c r="B1478" s="427" t="s">
        <v>1628</v>
      </c>
      <c r="C1478" s="427" t="s">
        <v>249</v>
      </c>
      <c r="D1478" s="429">
        <v>1610.25</v>
      </c>
    </row>
    <row r="1479" spans="1:4" ht="13.5" x14ac:dyDescent="0.25">
      <c r="A1479" s="426">
        <v>97994</v>
      </c>
      <c r="B1479" s="427" t="s">
        <v>1629</v>
      </c>
      <c r="C1479" s="427" t="s">
        <v>330</v>
      </c>
      <c r="D1479" s="429">
        <v>2255.96</v>
      </c>
    </row>
    <row r="1480" spans="1:4" ht="13.5" x14ac:dyDescent="0.25">
      <c r="A1480" s="426">
        <v>97995</v>
      </c>
      <c r="B1480" s="427" t="s">
        <v>1630</v>
      </c>
      <c r="C1480" s="427" t="s">
        <v>249</v>
      </c>
      <c r="D1480" s="429">
        <v>1134.8699999999999</v>
      </c>
    </row>
    <row r="1481" spans="1:4" ht="13.5" x14ac:dyDescent="0.25">
      <c r="A1481" s="426">
        <v>97996</v>
      </c>
      <c r="B1481" s="427" t="s">
        <v>1631</v>
      </c>
      <c r="C1481" s="427" t="s">
        <v>330</v>
      </c>
      <c r="D1481" s="429">
        <v>2851.89</v>
      </c>
    </row>
    <row r="1482" spans="1:4" ht="13.5" x14ac:dyDescent="0.25">
      <c r="A1482" s="426">
        <v>97997</v>
      </c>
      <c r="B1482" s="427" t="s">
        <v>1632</v>
      </c>
      <c r="C1482" s="427" t="s">
        <v>249</v>
      </c>
      <c r="D1482" s="429">
        <v>1358.89</v>
      </c>
    </row>
    <row r="1483" spans="1:4" ht="13.5" x14ac:dyDescent="0.25">
      <c r="A1483" s="426">
        <v>97999</v>
      </c>
      <c r="B1483" s="427" t="s">
        <v>1633</v>
      </c>
      <c r="C1483" s="427" t="s">
        <v>249</v>
      </c>
      <c r="D1483" s="429">
        <v>1582.92</v>
      </c>
    </row>
    <row r="1484" spans="1:4" ht="13.5" x14ac:dyDescent="0.25">
      <c r="A1484" s="426">
        <v>98001</v>
      </c>
      <c r="B1484" s="427" t="s">
        <v>1634</v>
      </c>
      <c r="C1484" s="427" t="s">
        <v>249</v>
      </c>
      <c r="D1484" s="429">
        <v>1806.95</v>
      </c>
    </row>
    <row r="1485" spans="1:4" ht="13.5" x14ac:dyDescent="0.25">
      <c r="A1485" s="426">
        <v>98002</v>
      </c>
      <c r="B1485" s="427" t="s">
        <v>1635</v>
      </c>
      <c r="C1485" s="427" t="s">
        <v>330</v>
      </c>
      <c r="D1485" s="429">
        <v>4667.58</v>
      </c>
    </row>
    <row r="1486" spans="1:4" ht="13.5" x14ac:dyDescent="0.25">
      <c r="A1486" s="426">
        <v>98003</v>
      </c>
      <c r="B1486" s="427" t="s">
        <v>1636</v>
      </c>
      <c r="C1486" s="427" t="s">
        <v>249</v>
      </c>
      <c r="D1486" s="429">
        <v>2031.01</v>
      </c>
    </row>
    <row r="1487" spans="1:4" ht="13.5" x14ac:dyDescent="0.25">
      <c r="A1487" s="426">
        <v>98005</v>
      </c>
      <c r="B1487" s="427" t="s">
        <v>1637</v>
      </c>
      <c r="C1487" s="427" t="s">
        <v>249</v>
      </c>
      <c r="D1487" s="429">
        <v>2255.06</v>
      </c>
    </row>
    <row r="1488" spans="1:4" ht="13.5" x14ac:dyDescent="0.25">
      <c r="A1488" s="426">
        <v>98006</v>
      </c>
      <c r="B1488" s="427" t="s">
        <v>1638</v>
      </c>
      <c r="C1488" s="427" t="s">
        <v>330</v>
      </c>
      <c r="D1488" s="429">
        <v>5866.42</v>
      </c>
    </row>
    <row r="1489" spans="1:4" ht="13.5" x14ac:dyDescent="0.25">
      <c r="A1489" s="426">
        <v>98007</v>
      </c>
      <c r="B1489" s="427" t="s">
        <v>1639</v>
      </c>
      <c r="C1489" s="427" t="s">
        <v>249</v>
      </c>
      <c r="D1489" s="429">
        <v>2479.08</v>
      </c>
    </row>
    <row r="1490" spans="1:4" ht="13.5" x14ac:dyDescent="0.25">
      <c r="A1490" s="426">
        <v>98008</v>
      </c>
      <c r="B1490" s="427" t="s">
        <v>1640</v>
      </c>
      <c r="C1490" s="427" t="s">
        <v>330</v>
      </c>
      <c r="D1490" s="429">
        <v>3543.17</v>
      </c>
    </row>
    <row r="1491" spans="1:4" ht="13.5" x14ac:dyDescent="0.25">
      <c r="A1491" s="426">
        <v>98009</v>
      </c>
      <c r="B1491" s="427" t="s">
        <v>1641</v>
      </c>
      <c r="C1491" s="427" t="s">
        <v>249</v>
      </c>
      <c r="D1491" s="429">
        <v>1582.92</v>
      </c>
    </row>
    <row r="1492" spans="1:4" ht="13.5" x14ac:dyDescent="0.25">
      <c r="A1492" s="426">
        <v>98010</v>
      </c>
      <c r="B1492" s="427" t="s">
        <v>1642</v>
      </c>
      <c r="C1492" s="427" t="s">
        <v>330</v>
      </c>
      <c r="D1492" s="429">
        <v>4320.47</v>
      </c>
    </row>
    <row r="1493" spans="1:4" ht="13.5" x14ac:dyDescent="0.25">
      <c r="A1493" s="426">
        <v>98011</v>
      </c>
      <c r="B1493" s="427" t="s">
        <v>1643</v>
      </c>
      <c r="C1493" s="427" t="s">
        <v>249</v>
      </c>
      <c r="D1493" s="429">
        <v>1806.95</v>
      </c>
    </row>
    <row r="1494" spans="1:4" ht="13.5" x14ac:dyDescent="0.25">
      <c r="A1494" s="426">
        <v>98012</v>
      </c>
      <c r="B1494" s="427" t="s">
        <v>1644</v>
      </c>
      <c r="C1494" s="427" t="s">
        <v>330</v>
      </c>
      <c r="D1494" s="429">
        <v>5075.74</v>
      </c>
    </row>
    <row r="1495" spans="1:4" ht="13.5" x14ac:dyDescent="0.25">
      <c r="A1495" s="426">
        <v>98013</v>
      </c>
      <c r="B1495" s="427" t="s">
        <v>1645</v>
      </c>
      <c r="C1495" s="427" t="s">
        <v>249</v>
      </c>
      <c r="D1495" s="429">
        <v>2031.01</v>
      </c>
    </row>
    <row r="1496" spans="1:4" ht="13.5" x14ac:dyDescent="0.25">
      <c r="A1496" s="426">
        <v>98014</v>
      </c>
      <c r="B1496" s="427" t="s">
        <v>1646</v>
      </c>
      <c r="C1496" s="427" t="s">
        <v>330</v>
      </c>
      <c r="D1496" s="429">
        <v>5830.92</v>
      </c>
    </row>
    <row r="1497" spans="1:4" ht="13.5" x14ac:dyDescent="0.25">
      <c r="A1497" s="426">
        <v>98015</v>
      </c>
      <c r="B1497" s="427" t="s">
        <v>1647</v>
      </c>
      <c r="C1497" s="427" t="s">
        <v>249</v>
      </c>
      <c r="D1497" s="429">
        <v>2255.06</v>
      </c>
    </row>
    <row r="1498" spans="1:4" ht="13.5" x14ac:dyDescent="0.25">
      <c r="A1498" s="426">
        <v>98016</v>
      </c>
      <c r="B1498" s="427" t="s">
        <v>1648</v>
      </c>
      <c r="C1498" s="427" t="s">
        <v>330</v>
      </c>
      <c r="D1498" s="429">
        <v>6586.2</v>
      </c>
    </row>
    <row r="1499" spans="1:4" ht="13.5" x14ac:dyDescent="0.25">
      <c r="A1499" s="426">
        <v>98017</v>
      </c>
      <c r="B1499" s="427" t="s">
        <v>1649</v>
      </c>
      <c r="C1499" s="427" t="s">
        <v>249</v>
      </c>
      <c r="D1499" s="429">
        <v>2479.08</v>
      </c>
    </row>
    <row r="1500" spans="1:4" ht="13.5" x14ac:dyDescent="0.25">
      <c r="A1500" s="426">
        <v>98018</v>
      </c>
      <c r="B1500" s="427" t="s">
        <v>1650</v>
      </c>
      <c r="C1500" s="427" t="s">
        <v>330</v>
      </c>
      <c r="D1500" s="429">
        <v>7341.43</v>
      </c>
    </row>
    <row r="1501" spans="1:4" ht="13.5" x14ac:dyDescent="0.25">
      <c r="A1501" s="426">
        <v>98019</v>
      </c>
      <c r="B1501" s="427" t="s">
        <v>1651</v>
      </c>
      <c r="C1501" s="427" t="s">
        <v>249</v>
      </c>
      <c r="D1501" s="429">
        <v>2735.71</v>
      </c>
    </row>
    <row r="1502" spans="1:4" ht="13.5" x14ac:dyDescent="0.25">
      <c r="A1502" s="426">
        <v>98020</v>
      </c>
      <c r="B1502" s="427" t="s">
        <v>1652</v>
      </c>
      <c r="C1502" s="427" t="s">
        <v>330</v>
      </c>
      <c r="D1502" s="429">
        <v>5236.54</v>
      </c>
    </row>
    <row r="1503" spans="1:4" ht="13.5" x14ac:dyDescent="0.25">
      <c r="A1503" s="426">
        <v>98021</v>
      </c>
      <c r="B1503" s="427" t="s">
        <v>1653</v>
      </c>
      <c r="C1503" s="427" t="s">
        <v>249</v>
      </c>
      <c r="D1503" s="429">
        <v>2063.61</v>
      </c>
    </row>
    <row r="1504" spans="1:4" ht="13.5" x14ac:dyDescent="0.25">
      <c r="A1504" s="426">
        <v>98022</v>
      </c>
      <c r="B1504" s="427" t="s">
        <v>1654</v>
      </c>
      <c r="C1504" s="427" t="s">
        <v>330</v>
      </c>
      <c r="D1504" s="429">
        <v>6138.85</v>
      </c>
    </row>
    <row r="1505" spans="1:4" ht="13.5" x14ac:dyDescent="0.25">
      <c r="A1505" s="426">
        <v>98023</v>
      </c>
      <c r="B1505" s="427" t="s">
        <v>1655</v>
      </c>
      <c r="C1505" s="427" t="s">
        <v>249</v>
      </c>
      <c r="D1505" s="429">
        <v>2287.67</v>
      </c>
    </row>
    <row r="1506" spans="1:4" ht="13.5" x14ac:dyDescent="0.25">
      <c r="A1506" s="426">
        <v>98024</v>
      </c>
      <c r="B1506" s="427" t="s">
        <v>1656</v>
      </c>
      <c r="C1506" s="427" t="s">
        <v>330</v>
      </c>
      <c r="D1506" s="429">
        <v>7091.47</v>
      </c>
    </row>
    <row r="1507" spans="1:4" ht="13.5" x14ac:dyDescent="0.25">
      <c r="A1507" s="426">
        <v>98025</v>
      </c>
      <c r="B1507" s="427" t="s">
        <v>1657</v>
      </c>
      <c r="C1507" s="427" t="s">
        <v>249</v>
      </c>
      <c r="D1507" s="429">
        <v>2511.6799999999998</v>
      </c>
    </row>
    <row r="1508" spans="1:4" ht="13.5" x14ac:dyDescent="0.25">
      <c r="A1508" s="426">
        <v>98026</v>
      </c>
      <c r="B1508" s="427" t="s">
        <v>1658</v>
      </c>
      <c r="C1508" s="427" t="s">
        <v>330</v>
      </c>
      <c r="D1508" s="429">
        <v>7999.99</v>
      </c>
    </row>
    <row r="1509" spans="1:4" ht="13.5" x14ac:dyDescent="0.25">
      <c r="A1509" s="426">
        <v>98027</v>
      </c>
      <c r="B1509" s="427" t="s">
        <v>1659</v>
      </c>
      <c r="C1509" s="427" t="s">
        <v>249</v>
      </c>
      <c r="D1509" s="429">
        <v>2735.71</v>
      </c>
    </row>
    <row r="1510" spans="1:4" ht="13.5" x14ac:dyDescent="0.25">
      <c r="A1510" s="426">
        <v>98028</v>
      </c>
      <c r="B1510" s="427" t="s">
        <v>1660</v>
      </c>
      <c r="C1510" s="427" t="s">
        <v>330</v>
      </c>
      <c r="D1510" s="429">
        <v>8908.5300000000007</v>
      </c>
    </row>
    <row r="1511" spans="1:4" ht="13.5" x14ac:dyDescent="0.25">
      <c r="A1511" s="426">
        <v>98029</v>
      </c>
      <c r="B1511" s="427" t="s">
        <v>1661</v>
      </c>
      <c r="C1511" s="427" t="s">
        <v>249</v>
      </c>
      <c r="D1511" s="429">
        <v>2966.49</v>
      </c>
    </row>
    <row r="1512" spans="1:4" ht="13.5" x14ac:dyDescent="0.25">
      <c r="A1512" s="426">
        <v>98030</v>
      </c>
      <c r="B1512" s="427" t="s">
        <v>1662</v>
      </c>
      <c r="C1512" s="427" t="s">
        <v>330</v>
      </c>
      <c r="D1512" s="429">
        <v>7290.43</v>
      </c>
    </row>
    <row r="1513" spans="1:4" ht="13.5" x14ac:dyDescent="0.25">
      <c r="A1513" s="426">
        <v>98031</v>
      </c>
      <c r="B1513" s="427" t="s">
        <v>1663</v>
      </c>
      <c r="C1513" s="427" t="s">
        <v>249</v>
      </c>
      <c r="D1513" s="429">
        <v>2518.4899999999998</v>
      </c>
    </row>
    <row r="1514" spans="1:4" ht="13.5" x14ac:dyDescent="0.25">
      <c r="A1514" s="426">
        <v>98032</v>
      </c>
      <c r="B1514" s="427" t="s">
        <v>1664</v>
      </c>
      <c r="C1514" s="427" t="s">
        <v>330</v>
      </c>
      <c r="D1514" s="429">
        <v>8391.77</v>
      </c>
    </row>
    <row r="1515" spans="1:4" ht="13.5" x14ac:dyDescent="0.25">
      <c r="A1515" s="426">
        <v>98033</v>
      </c>
      <c r="B1515" s="427" t="s">
        <v>1665</v>
      </c>
      <c r="C1515" s="427" t="s">
        <v>249</v>
      </c>
      <c r="D1515" s="429">
        <v>2742.52</v>
      </c>
    </row>
    <row r="1516" spans="1:4" ht="13.5" x14ac:dyDescent="0.25">
      <c r="A1516" s="426">
        <v>98034</v>
      </c>
      <c r="B1516" s="427" t="s">
        <v>1666</v>
      </c>
      <c r="C1516" s="427" t="s">
        <v>330</v>
      </c>
      <c r="D1516" s="429">
        <v>9493.15</v>
      </c>
    </row>
    <row r="1517" spans="1:4" ht="13.5" x14ac:dyDescent="0.25">
      <c r="A1517" s="426">
        <v>98035</v>
      </c>
      <c r="B1517" s="427" t="s">
        <v>1667</v>
      </c>
      <c r="C1517" s="427" t="s">
        <v>249</v>
      </c>
      <c r="D1517" s="429">
        <v>2966.49</v>
      </c>
    </row>
    <row r="1518" spans="1:4" ht="13.5" x14ac:dyDescent="0.25">
      <c r="A1518" s="426">
        <v>98036</v>
      </c>
      <c r="B1518" s="427" t="s">
        <v>1668</v>
      </c>
      <c r="C1518" s="427" t="s">
        <v>330</v>
      </c>
      <c r="D1518" s="429">
        <v>10594.53</v>
      </c>
    </row>
    <row r="1519" spans="1:4" ht="13.5" x14ac:dyDescent="0.25">
      <c r="A1519" s="426">
        <v>98037</v>
      </c>
      <c r="B1519" s="427" t="s">
        <v>1669</v>
      </c>
      <c r="C1519" s="427" t="s">
        <v>249</v>
      </c>
      <c r="D1519" s="429">
        <v>3197.32</v>
      </c>
    </row>
    <row r="1520" spans="1:4" ht="13.5" x14ac:dyDescent="0.25">
      <c r="A1520" s="426">
        <v>98038</v>
      </c>
      <c r="B1520" s="427" t="s">
        <v>1670</v>
      </c>
      <c r="C1520" s="427" t="s">
        <v>330</v>
      </c>
      <c r="D1520" s="429">
        <v>9723.41</v>
      </c>
    </row>
    <row r="1521" spans="1:4" ht="13.5" x14ac:dyDescent="0.25">
      <c r="A1521" s="426">
        <v>98039</v>
      </c>
      <c r="B1521" s="427" t="s">
        <v>1671</v>
      </c>
      <c r="C1521" s="427" t="s">
        <v>249</v>
      </c>
      <c r="D1521" s="429">
        <v>2973.3</v>
      </c>
    </row>
    <row r="1522" spans="1:4" ht="13.5" x14ac:dyDescent="0.25">
      <c r="A1522" s="426">
        <v>98040</v>
      </c>
      <c r="B1522" s="427" t="s">
        <v>1672</v>
      </c>
      <c r="C1522" s="427" t="s">
        <v>330</v>
      </c>
      <c r="D1522" s="429">
        <v>10996.11</v>
      </c>
    </row>
    <row r="1523" spans="1:4" ht="13.5" x14ac:dyDescent="0.25">
      <c r="A1523" s="426">
        <v>98041</v>
      </c>
      <c r="B1523" s="427" t="s">
        <v>1673</v>
      </c>
      <c r="C1523" s="427" t="s">
        <v>249</v>
      </c>
      <c r="D1523" s="429">
        <v>3197.32</v>
      </c>
    </row>
    <row r="1524" spans="1:4" ht="13.5" x14ac:dyDescent="0.25">
      <c r="A1524" s="426">
        <v>98042</v>
      </c>
      <c r="B1524" s="427" t="s">
        <v>1674</v>
      </c>
      <c r="C1524" s="427" t="s">
        <v>330</v>
      </c>
      <c r="D1524" s="429">
        <v>12268.81</v>
      </c>
    </row>
    <row r="1525" spans="1:4" ht="13.5" x14ac:dyDescent="0.25">
      <c r="A1525" s="426">
        <v>98043</v>
      </c>
      <c r="B1525" s="427" t="s">
        <v>1675</v>
      </c>
      <c r="C1525" s="427" t="s">
        <v>249</v>
      </c>
      <c r="D1525" s="429">
        <v>3428.16</v>
      </c>
    </row>
    <row r="1526" spans="1:4" ht="13.5" x14ac:dyDescent="0.25">
      <c r="A1526" s="426">
        <v>98044</v>
      </c>
      <c r="B1526" s="427" t="s">
        <v>1676</v>
      </c>
      <c r="C1526" s="427" t="s">
        <v>330</v>
      </c>
      <c r="D1526" s="429">
        <v>12509.69</v>
      </c>
    </row>
    <row r="1527" spans="1:4" ht="13.5" x14ac:dyDescent="0.25">
      <c r="A1527" s="426">
        <v>98045</v>
      </c>
      <c r="B1527" s="427" t="s">
        <v>1677</v>
      </c>
      <c r="C1527" s="427" t="s">
        <v>249</v>
      </c>
      <c r="D1527" s="429">
        <v>3428.16</v>
      </c>
    </row>
    <row r="1528" spans="1:4" ht="13.5" x14ac:dyDescent="0.25">
      <c r="A1528" s="426">
        <v>98046</v>
      </c>
      <c r="B1528" s="427" t="s">
        <v>1678</v>
      </c>
      <c r="C1528" s="427" t="s">
        <v>330</v>
      </c>
      <c r="D1528" s="429">
        <v>13955.29</v>
      </c>
    </row>
    <row r="1529" spans="1:4" ht="13.5" x14ac:dyDescent="0.25">
      <c r="A1529" s="426">
        <v>98047</v>
      </c>
      <c r="B1529" s="427" t="s">
        <v>1679</v>
      </c>
      <c r="C1529" s="427" t="s">
        <v>249</v>
      </c>
      <c r="D1529" s="429">
        <v>3658.99</v>
      </c>
    </row>
    <row r="1530" spans="1:4" ht="13.5" x14ac:dyDescent="0.25">
      <c r="A1530" s="426">
        <v>98048</v>
      </c>
      <c r="B1530" s="427" t="s">
        <v>1680</v>
      </c>
      <c r="C1530" s="427" t="s">
        <v>330</v>
      </c>
      <c r="D1530" s="429">
        <v>15654.09</v>
      </c>
    </row>
    <row r="1531" spans="1:4" ht="13.5" x14ac:dyDescent="0.25">
      <c r="A1531" s="426">
        <v>98049</v>
      </c>
      <c r="B1531" s="427" t="s">
        <v>1681</v>
      </c>
      <c r="C1531" s="427" t="s">
        <v>249</v>
      </c>
      <c r="D1531" s="429">
        <v>3823.23</v>
      </c>
    </row>
    <row r="1532" spans="1:4" ht="13.5" x14ac:dyDescent="0.25">
      <c r="A1532" s="426">
        <v>98050</v>
      </c>
      <c r="B1532" s="427" t="s">
        <v>1682</v>
      </c>
      <c r="C1532" s="427" t="s">
        <v>249</v>
      </c>
      <c r="D1532" s="428">
        <v>224.32</v>
      </c>
    </row>
    <row r="1533" spans="1:4" ht="13.5" x14ac:dyDescent="0.25">
      <c r="A1533" s="426">
        <v>98051</v>
      </c>
      <c r="B1533" s="427" t="s">
        <v>1683</v>
      </c>
      <c r="C1533" s="427" t="s">
        <v>249</v>
      </c>
      <c r="D1533" s="428">
        <v>749.76</v>
      </c>
    </row>
    <row r="1534" spans="1:4" ht="13.5" x14ac:dyDescent="0.25">
      <c r="A1534" s="426">
        <v>98405</v>
      </c>
      <c r="B1534" s="427" t="s">
        <v>1684</v>
      </c>
      <c r="C1534" s="427" t="s">
        <v>330</v>
      </c>
      <c r="D1534" s="429">
        <v>2057.8000000000002</v>
      </c>
    </row>
    <row r="1535" spans="1:4" ht="13.5" x14ac:dyDescent="0.25">
      <c r="A1535" s="426">
        <v>98406</v>
      </c>
      <c r="B1535" s="427" t="s">
        <v>1685</v>
      </c>
      <c r="C1535" s="427" t="s">
        <v>330</v>
      </c>
      <c r="D1535" s="429">
        <v>5266.92</v>
      </c>
    </row>
    <row r="1536" spans="1:4" ht="13.5" x14ac:dyDescent="0.25">
      <c r="A1536" s="426">
        <v>98407</v>
      </c>
      <c r="B1536" s="427" t="s">
        <v>1686</v>
      </c>
      <c r="C1536" s="427" t="s">
        <v>330</v>
      </c>
      <c r="D1536" s="429">
        <v>3447.77</v>
      </c>
    </row>
    <row r="1537" spans="1:4" ht="13.5" x14ac:dyDescent="0.25">
      <c r="A1537" s="426">
        <v>98408</v>
      </c>
      <c r="B1537" s="427" t="s">
        <v>1687</v>
      </c>
      <c r="C1537" s="427" t="s">
        <v>330</v>
      </c>
      <c r="D1537" s="429">
        <v>4043.63</v>
      </c>
    </row>
    <row r="1538" spans="1:4" ht="13.5" x14ac:dyDescent="0.25">
      <c r="A1538" s="426">
        <v>98409</v>
      </c>
      <c r="B1538" s="427" t="s">
        <v>1688</v>
      </c>
      <c r="C1538" s="427" t="s">
        <v>249</v>
      </c>
      <c r="D1538" s="428">
        <v>343.59</v>
      </c>
    </row>
    <row r="1539" spans="1:4" ht="13.5" x14ac:dyDescent="0.25">
      <c r="A1539" s="426">
        <v>98414</v>
      </c>
      <c r="B1539" s="427" t="s">
        <v>1689</v>
      </c>
      <c r="C1539" s="427" t="s">
        <v>330</v>
      </c>
      <c r="D1539" s="429">
        <v>1060.22</v>
      </c>
    </row>
    <row r="1540" spans="1:4" ht="13.5" x14ac:dyDescent="0.25">
      <c r="A1540" s="426">
        <v>98415</v>
      </c>
      <c r="B1540" s="427" t="s">
        <v>1690</v>
      </c>
      <c r="C1540" s="427" t="s">
        <v>330</v>
      </c>
      <c r="D1540" s="429">
        <v>1060.22</v>
      </c>
    </row>
    <row r="1541" spans="1:4" ht="13.5" x14ac:dyDescent="0.25">
      <c r="A1541" s="426">
        <v>98416</v>
      </c>
      <c r="B1541" s="427" t="s">
        <v>1691</v>
      </c>
      <c r="C1541" s="427" t="s">
        <v>330</v>
      </c>
      <c r="D1541" s="429">
        <v>1268.31</v>
      </c>
    </row>
    <row r="1542" spans="1:4" ht="13.5" x14ac:dyDescent="0.25">
      <c r="A1542" s="426">
        <v>98417</v>
      </c>
      <c r="B1542" s="427" t="s">
        <v>1692</v>
      </c>
      <c r="C1542" s="427" t="s">
        <v>330</v>
      </c>
      <c r="D1542" s="429">
        <v>1476.4</v>
      </c>
    </row>
    <row r="1543" spans="1:4" ht="13.5" x14ac:dyDescent="0.25">
      <c r="A1543" s="426">
        <v>98418</v>
      </c>
      <c r="B1543" s="427" t="s">
        <v>1693</v>
      </c>
      <c r="C1543" s="427" t="s">
        <v>330</v>
      </c>
      <c r="D1543" s="429">
        <v>1588.56</v>
      </c>
    </row>
    <row r="1544" spans="1:4" ht="13.5" x14ac:dyDescent="0.25">
      <c r="A1544" s="426">
        <v>98419</v>
      </c>
      <c r="B1544" s="427" t="s">
        <v>1694</v>
      </c>
      <c r="C1544" s="427" t="s">
        <v>330</v>
      </c>
      <c r="D1544" s="429">
        <v>1700.72</v>
      </c>
    </row>
    <row r="1545" spans="1:4" ht="13.5" x14ac:dyDescent="0.25">
      <c r="A1545" s="426">
        <v>98420</v>
      </c>
      <c r="B1545" s="427" t="s">
        <v>1695</v>
      </c>
      <c r="C1545" s="427" t="s">
        <v>330</v>
      </c>
      <c r="D1545" s="429">
        <v>1438.07</v>
      </c>
    </row>
    <row r="1546" spans="1:4" ht="13.5" x14ac:dyDescent="0.25">
      <c r="A1546" s="426">
        <v>98421</v>
      </c>
      <c r="B1546" s="427" t="s">
        <v>1696</v>
      </c>
      <c r="C1546" s="427" t="s">
        <v>330</v>
      </c>
      <c r="D1546" s="429">
        <v>1646.16</v>
      </c>
    </row>
    <row r="1547" spans="1:4" ht="13.5" x14ac:dyDescent="0.25">
      <c r="A1547" s="426">
        <v>98422</v>
      </c>
      <c r="B1547" s="427" t="s">
        <v>1697</v>
      </c>
      <c r="C1547" s="427" t="s">
        <v>330</v>
      </c>
      <c r="D1547" s="429">
        <v>1854.25</v>
      </c>
    </row>
    <row r="1548" spans="1:4" ht="13.5" x14ac:dyDescent="0.25">
      <c r="A1548" s="426">
        <v>98423</v>
      </c>
      <c r="B1548" s="427" t="s">
        <v>1698</v>
      </c>
      <c r="C1548" s="427" t="s">
        <v>330</v>
      </c>
      <c r="D1548" s="429">
        <v>1966.41</v>
      </c>
    </row>
    <row r="1549" spans="1:4" ht="13.5" x14ac:dyDescent="0.25">
      <c r="A1549" s="426">
        <v>98424</v>
      </c>
      <c r="B1549" s="427" t="s">
        <v>1699</v>
      </c>
      <c r="C1549" s="427" t="s">
        <v>330</v>
      </c>
      <c r="D1549" s="429">
        <v>2078.5700000000002</v>
      </c>
    </row>
    <row r="1550" spans="1:4" ht="13.5" x14ac:dyDescent="0.25">
      <c r="A1550" s="426">
        <v>98425</v>
      </c>
      <c r="B1550" s="427" t="s">
        <v>1700</v>
      </c>
      <c r="C1550" s="427" t="s">
        <v>330</v>
      </c>
      <c r="D1550" s="429">
        <v>2437.7199999999998</v>
      </c>
    </row>
    <row r="1551" spans="1:4" ht="13.5" x14ac:dyDescent="0.25">
      <c r="A1551" s="426">
        <v>98426</v>
      </c>
      <c r="B1551" s="427" t="s">
        <v>1701</v>
      </c>
      <c r="C1551" s="427" t="s">
        <v>330</v>
      </c>
      <c r="D1551" s="429">
        <v>3099.45</v>
      </c>
    </row>
    <row r="1552" spans="1:4" ht="13.5" x14ac:dyDescent="0.25">
      <c r="A1552" s="426">
        <v>98427</v>
      </c>
      <c r="B1552" s="427" t="s">
        <v>1702</v>
      </c>
      <c r="C1552" s="427" t="s">
        <v>330</v>
      </c>
      <c r="D1552" s="429">
        <v>3761.19</v>
      </c>
    </row>
    <row r="1553" spans="1:4" ht="13.5" x14ac:dyDescent="0.25">
      <c r="A1553" s="426">
        <v>98428</v>
      </c>
      <c r="B1553" s="427" t="s">
        <v>1703</v>
      </c>
      <c r="C1553" s="427" t="s">
        <v>330</v>
      </c>
      <c r="D1553" s="429">
        <v>4136.07</v>
      </c>
    </row>
    <row r="1554" spans="1:4" ht="13.5" x14ac:dyDescent="0.25">
      <c r="A1554" s="426">
        <v>98429</v>
      </c>
      <c r="B1554" s="427" t="s">
        <v>1704</v>
      </c>
      <c r="C1554" s="427" t="s">
        <v>330</v>
      </c>
      <c r="D1554" s="429">
        <v>4510.95</v>
      </c>
    </row>
    <row r="1555" spans="1:4" ht="13.5" x14ac:dyDescent="0.25">
      <c r="A1555" s="426">
        <v>98430</v>
      </c>
      <c r="B1555" s="427" t="s">
        <v>1705</v>
      </c>
      <c r="C1555" s="427" t="s">
        <v>330</v>
      </c>
      <c r="D1555" s="429">
        <v>2815.57</v>
      </c>
    </row>
    <row r="1556" spans="1:4" ht="13.5" x14ac:dyDescent="0.25">
      <c r="A1556" s="426">
        <v>98431</v>
      </c>
      <c r="B1556" s="427" t="s">
        <v>1706</v>
      </c>
      <c r="C1556" s="427" t="s">
        <v>330</v>
      </c>
      <c r="D1556" s="429">
        <v>3477.3</v>
      </c>
    </row>
    <row r="1557" spans="1:4" ht="13.5" x14ac:dyDescent="0.25">
      <c r="A1557" s="426">
        <v>98432</v>
      </c>
      <c r="B1557" s="427" t="s">
        <v>1707</v>
      </c>
      <c r="C1557" s="427" t="s">
        <v>330</v>
      </c>
      <c r="D1557" s="429">
        <v>4139.04</v>
      </c>
    </row>
    <row r="1558" spans="1:4" ht="13.5" x14ac:dyDescent="0.25">
      <c r="A1558" s="426">
        <v>98433</v>
      </c>
      <c r="B1558" s="427" t="s">
        <v>1708</v>
      </c>
      <c r="C1558" s="427" t="s">
        <v>330</v>
      </c>
      <c r="D1558" s="429">
        <v>4513.92</v>
      </c>
    </row>
    <row r="1559" spans="1:4" ht="13.5" x14ac:dyDescent="0.25">
      <c r="A1559" s="426">
        <v>98434</v>
      </c>
      <c r="B1559" s="427" t="s">
        <v>1709</v>
      </c>
      <c r="C1559" s="427" t="s">
        <v>330</v>
      </c>
      <c r="D1559" s="429">
        <v>4888.8</v>
      </c>
    </row>
    <row r="1560" spans="1:4" ht="13.5" x14ac:dyDescent="0.25">
      <c r="A1560" s="426">
        <v>99240</v>
      </c>
      <c r="B1560" s="427" t="s">
        <v>1710</v>
      </c>
      <c r="C1560" s="427" t="s">
        <v>249</v>
      </c>
      <c r="D1560" s="428">
        <v>455.57</v>
      </c>
    </row>
    <row r="1561" spans="1:4" ht="13.5" x14ac:dyDescent="0.25">
      <c r="A1561" s="426">
        <v>99241</v>
      </c>
      <c r="B1561" s="427" t="s">
        <v>1711</v>
      </c>
      <c r="C1561" s="427" t="s">
        <v>249</v>
      </c>
      <c r="D1561" s="429">
        <v>1527.31</v>
      </c>
    </row>
    <row r="1562" spans="1:4" ht="13.5" x14ac:dyDescent="0.25">
      <c r="A1562" s="426">
        <v>99242</v>
      </c>
      <c r="B1562" s="427" t="s">
        <v>1712</v>
      </c>
      <c r="C1562" s="427" t="s">
        <v>330</v>
      </c>
      <c r="D1562" s="429">
        <v>2348.34</v>
      </c>
    </row>
    <row r="1563" spans="1:4" ht="13.5" x14ac:dyDescent="0.25">
      <c r="A1563" s="426">
        <v>99243</v>
      </c>
      <c r="B1563" s="427" t="s">
        <v>1713</v>
      </c>
      <c r="C1563" s="427" t="s">
        <v>249</v>
      </c>
      <c r="D1563" s="429">
        <v>1251.8499999999999</v>
      </c>
    </row>
    <row r="1564" spans="1:4" ht="13.5" x14ac:dyDescent="0.25">
      <c r="A1564" s="426">
        <v>99244</v>
      </c>
      <c r="B1564" s="427" t="s">
        <v>1714</v>
      </c>
      <c r="C1564" s="427" t="s">
        <v>330</v>
      </c>
      <c r="D1564" s="429">
        <v>4206.0200000000004</v>
      </c>
    </row>
    <row r="1565" spans="1:4" ht="13.5" x14ac:dyDescent="0.25">
      <c r="A1565" s="426">
        <v>99246</v>
      </c>
      <c r="B1565" s="427" t="s">
        <v>1715</v>
      </c>
      <c r="C1565" s="427" t="s">
        <v>249</v>
      </c>
      <c r="D1565" s="428">
        <v>713.52</v>
      </c>
    </row>
    <row r="1566" spans="1:4" ht="13.5" x14ac:dyDescent="0.25">
      <c r="A1566" s="426">
        <v>99247</v>
      </c>
      <c r="B1566" s="427" t="s">
        <v>1716</v>
      </c>
      <c r="C1566" s="427" t="s">
        <v>249</v>
      </c>
      <c r="D1566" s="429">
        <v>1743.16</v>
      </c>
    </row>
    <row r="1567" spans="1:4" ht="13.5" x14ac:dyDescent="0.25">
      <c r="A1567" s="426">
        <v>99248</v>
      </c>
      <c r="B1567" s="427" t="s">
        <v>1717</v>
      </c>
      <c r="C1567" s="427" t="s">
        <v>330</v>
      </c>
      <c r="D1567" s="429">
        <v>2996.17</v>
      </c>
    </row>
    <row r="1568" spans="1:4" ht="13.5" x14ac:dyDescent="0.25">
      <c r="A1568" s="426">
        <v>99249</v>
      </c>
      <c r="B1568" s="427" t="s">
        <v>1718</v>
      </c>
      <c r="C1568" s="427" t="s">
        <v>249</v>
      </c>
      <c r="D1568" s="429">
        <v>1527.48</v>
      </c>
    </row>
    <row r="1569" spans="1:4" ht="13.5" x14ac:dyDescent="0.25">
      <c r="A1569" s="426">
        <v>99252</v>
      </c>
      <c r="B1569" s="427" t="s">
        <v>1719</v>
      </c>
      <c r="C1569" s="427" t="s">
        <v>330</v>
      </c>
      <c r="D1569" s="429">
        <v>2197.29</v>
      </c>
    </row>
    <row r="1570" spans="1:4" ht="13.5" x14ac:dyDescent="0.25">
      <c r="A1570" s="426">
        <v>99254</v>
      </c>
      <c r="B1570" s="427" t="s">
        <v>1720</v>
      </c>
      <c r="C1570" s="427" t="s">
        <v>249</v>
      </c>
      <c r="D1570" s="429">
        <v>1095.6099999999999</v>
      </c>
    </row>
    <row r="1571" spans="1:4" ht="13.5" x14ac:dyDescent="0.25">
      <c r="A1571" s="426">
        <v>99256</v>
      </c>
      <c r="B1571" s="427" t="s">
        <v>1721</v>
      </c>
      <c r="C1571" s="427" t="s">
        <v>330</v>
      </c>
      <c r="D1571" s="429">
        <v>4940.59</v>
      </c>
    </row>
    <row r="1572" spans="1:4" ht="13.5" x14ac:dyDescent="0.25">
      <c r="A1572" s="426">
        <v>99259</v>
      </c>
      <c r="B1572" s="427" t="s">
        <v>1722</v>
      </c>
      <c r="C1572" s="427" t="s">
        <v>330</v>
      </c>
      <c r="D1572" s="429">
        <v>2777.44</v>
      </c>
    </row>
    <row r="1573" spans="1:4" ht="13.5" x14ac:dyDescent="0.25">
      <c r="A1573" s="426">
        <v>99261</v>
      </c>
      <c r="B1573" s="427" t="s">
        <v>1723</v>
      </c>
      <c r="C1573" s="427" t="s">
        <v>249</v>
      </c>
      <c r="D1573" s="429">
        <v>1311.46</v>
      </c>
    </row>
    <row r="1574" spans="1:4" ht="13.5" x14ac:dyDescent="0.25">
      <c r="A1574" s="426">
        <v>99263</v>
      </c>
      <c r="B1574" s="427" t="s">
        <v>1724</v>
      </c>
      <c r="C1574" s="427" t="s">
        <v>249</v>
      </c>
      <c r="D1574" s="429">
        <v>1959.04</v>
      </c>
    </row>
    <row r="1575" spans="1:4" ht="13.5" x14ac:dyDescent="0.25">
      <c r="A1575" s="426">
        <v>99265</v>
      </c>
      <c r="B1575" s="427" t="s">
        <v>1725</v>
      </c>
      <c r="C1575" s="427" t="s">
        <v>330</v>
      </c>
      <c r="D1575" s="429">
        <v>3357.54</v>
      </c>
    </row>
    <row r="1576" spans="1:4" ht="13.5" x14ac:dyDescent="0.25">
      <c r="A1576" s="426">
        <v>99266</v>
      </c>
      <c r="B1576" s="427" t="s">
        <v>1726</v>
      </c>
      <c r="C1576" s="427" t="s">
        <v>249</v>
      </c>
      <c r="D1576" s="429">
        <v>1527.31</v>
      </c>
    </row>
    <row r="1577" spans="1:4" ht="13.5" x14ac:dyDescent="0.25">
      <c r="A1577" s="426">
        <v>99267</v>
      </c>
      <c r="B1577" s="427" t="s">
        <v>1727</v>
      </c>
      <c r="C1577" s="427" t="s">
        <v>330</v>
      </c>
      <c r="D1577" s="429">
        <v>3937.63</v>
      </c>
    </row>
    <row r="1578" spans="1:4" ht="13.5" x14ac:dyDescent="0.25">
      <c r="A1578" s="426">
        <v>99269</v>
      </c>
      <c r="B1578" s="427" t="s">
        <v>1728</v>
      </c>
      <c r="C1578" s="427" t="s">
        <v>249</v>
      </c>
      <c r="D1578" s="429">
        <v>1743.16</v>
      </c>
    </row>
    <row r="1579" spans="1:4" ht="13.5" x14ac:dyDescent="0.25">
      <c r="A1579" s="426">
        <v>99271</v>
      </c>
      <c r="B1579" s="427" t="s">
        <v>1729</v>
      </c>
      <c r="C1579" s="427" t="s">
        <v>330</v>
      </c>
      <c r="D1579" s="429">
        <v>5675.07</v>
      </c>
    </row>
    <row r="1580" spans="1:4" ht="13.5" x14ac:dyDescent="0.25">
      <c r="A1580" s="426">
        <v>99272</v>
      </c>
      <c r="B1580" s="427" t="s">
        <v>1730</v>
      </c>
      <c r="C1580" s="427" t="s">
        <v>330</v>
      </c>
      <c r="D1580" s="428">
        <v>865.44</v>
      </c>
    </row>
    <row r="1581" spans="1:4" ht="13.5" x14ac:dyDescent="0.25">
      <c r="A1581" s="426">
        <v>99273</v>
      </c>
      <c r="B1581" s="427" t="s">
        <v>1731</v>
      </c>
      <c r="C1581" s="427" t="s">
        <v>330</v>
      </c>
      <c r="D1581" s="429">
        <v>1226.33</v>
      </c>
    </row>
    <row r="1582" spans="1:4" ht="13.5" x14ac:dyDescent="0.25">
      <c r="A1582" s="426">
        <v>99274</v>
      </c>
      <c r="B1582" s="427" t="s">
        <v>1732</v>
      </c>
      <c r="C1582" s="427" t="s">
        <v>330</v>
      </c>
      <c r="D1582" s="429">
        <v>4545.79</v>
      </c>
    </row>
    <row r="1583" spans="1:4" ht="13.5" x14ac:dyDescent="0.25">
      <c r="A1583" s="426">
        <v>99276</v>
      </c>
      <c r="B1583" s="427" t="s">
        <v>1733</v>
      </c>
      <c r="C1583" s="427" t="s">
        <v>249</v>
      </c>
      <c r="D1583" s="429">
        <v>2174.91</v>
      </c>
    </row>
    <row r="1584" spans="1:4" ht="13.5" x14ac:dyDescent="0.25">
      <c r="A1584" s="426">
        <v>99277</v>
      </c>
      <c r="B1584" s="427" t="s">
        <v>1734</v>
      </c>
      <c r="C1584" s="427" t="s">
        <v>249</v>
      </c>
      <c r="D1584" s="429">
        <v>1959.04</v>
      </c>
    </row>
    <row r="1585" spans="1:4" ht="13.5" x14ac:dyDescent="0.25">
      <c r="A1585" s="426">
        <v>99278</v>
      </c>
      <c r="B1585" s="427" t="s">
        <v>1735</v>
      </c>
      <c r="C1585" s="427" t="s">
        <v>249</v>
      </c>
      <c r="D1585" s="428">
        <v>337.16</v>
      </c>
    </row>
    <row r="1586" spans="1:4" ht="13.5" x14ac:dyDescent="0.25">
      <c r="A1586" s="426">
        <v>99279</v>
      </c>
      <c r="B1586" s="427" t="s">
        <v>1736</v>
      </c>
      <c r="C1586" s="427" t="s">
        <v>330</v>
      </c>
      <c r="D1586" s="429">
        <v>5129.37</v>
      </c>
    </row>
    <row r="1587" spans="1:4" ht="13.5" x14ac:dyDescent="0.25">
      <c r="A1587" s="426">
        <v>99280</v>
      </c>
      <c r="B1587" s="427" t="s">
        <v>1737</v>
      </c>
      <c r="C1587" s="427" t="s">
        <v>330</v>
      </c>
      <c r="D1587" s="429">
        <v>1609.35</v>
      </c>
    </row>
    <row r="1588" spans="1:4" ht="13.5" x14ac:dyDescent="0.25">
      <c r="A1588" s="426">
        <v>99281</v>
      </c>
      <c r="B1588" s="427" t="s">
        <v>1738</v>
      </c>
      <c r="C1588" s="427" t="s">
        <v>249</v>
      </c>
      <c r="D1588" s="429">
        <v>2174.91</v>
      </c>
    </row>
    <row r="1589" spans="1:4" ht="13.5" x14ac:dyDescent="0.25">
      <c r="A1589" s="426">
        <v>99282</v>
      </c>
      <c r="B1589" s="427" t="s">
        <v>1739</v>
      </c>
      <c r="C1589" s="427" t="s">
        <v>249</v>
      </c>
      <c r="D1589" s="429">
        <v>2424.2199999999998</v>
      </c>
    </row>
    <row r="1590" spans="1:4" ht="13.5" x14ac:dyDescent="0.25">
      <c r="A1590" s="426">
        <v>99283</v>
      </c>
      <c r="B1590" s="427" t="s">
        <v>1740</v>
      </c>
      <c r="C1590" s="427" t="s">
        <v>249</v>
      </c>
      <c r="D1590" s="428">
        <v>884.38</v>
      </c>
    </row>
    <row r="1591" spans="1:4" ht="13.5" x14ac:dyDescent="0.25">
      <c r="A1591" s="426">
        <v>99284</v>
      </c>
      <c r="B1591" s="427" t="s">
        <v>1741</v>
      </c>
      <c r="C1591" s="427" t="s">
        <v>330</v>
      </c>
      <c r="D1591" s="429">
        <v>6409.65</v>
      </c>
    </row>
    <row r="1592" spans="1:4" ht="13.5" x14ac:dyDescent="0.25">
      <c r="A1592" s="426">
        <v>99286</v>
      </c>
      <c r="B1592" s="427" t="s">
        <v>1742</v>
      </c>
      <c r="C1592" s="427" t="s">
        <v>330</v>
      </c>
      <c r="D1592" s="429">
        <v>5713.09</v>
      </c>
    </row>
    <row r="1593" spans="1:4" ht="13.5" x14ac:dyDescent="0.25">
      <c r="A1593" s="426">
        <v>99287</v>
      </c>
      <c r="B1593" s="427" t="s">
        <v>1743</v>
      </c>
      <c r="C1593" s="427" t="s">
        <v>330</v>
      </c>
      <c r="D1593" s="429">
        <v>8155.06</v>
      </c>
    </row>
    <row r="1594" spans="1:4" ht="13.5" x14ac:dyDescent="0.25">
      <c r="A1594" s="426">
        <v>99288</v>
      </c>
      <c r="B1594" s="427" t="s">
        <v>1744</v>
      </c>
      <c r="C1594" s="427" t="s">
        <v>249</v>
      </c>
      <c r="D1594" s="428">
        <v>407.74</v>
      </c>
    </row>
    <row r="1595" spans="1:4" ht="13.5" x14ac:dyDescent="0.25">
      <c r="A1595" s="426">
        <v>99289</v>
      </c>
      <c r="B1595" s="427" t="s">
        <v>1745</v>
      </c>
      <c r="C1595" s="427" t="s">
        <v>249</v>
      </c>
      <c r="D1595" s="429">
        <v>2390.75</v>
      </c>
    </row>
    <row r="1596" spans="1:4" ht="13.5" x14ac:dyDescent="0.25">
      <c r="A1596" s="426">
        <v>99290</v>
      </c>
      <c r="B1596" s="427" t="s">
        <v>1746</v>
      </c>
      <c r="C1596" s="427" t="s">
        <v>330</v>
      </c>
      <c r="D1596" s="429">
        <v>3449.41</v>
      </c>
    </row>
    <row r="1597" spans="1:4" ht="13.5" x14ac:dyDescent="0.25">
      <c r="A1597" s="426">
        <v>99291</v>
      </c>
      <c r="B1597" s="427" t="s">
        <v>1747</v>
      </c>
      <c r="C1597" s="427" t="s">
        <v>249</v>
      </c>
      <c r="D1597" s="429">
        <v>2390.75</v>
      </c>
    </row>
    <row r="1598" spans="1:4" ht="13.5" x14ac:dyDescent="0.25">
      <c r="A1598" s="426">
        <v>99292</v>
      </c>
      <c r="B1598" s="427" t="s">
        <v>1748</v>
      </c>
      <c r="C1598" s="427" t="s">
        <v>330</v>
      </c>
      <c r="D1598" s="429">
        <v>1978.96</v>
      </c>
    </row>
    <row r="1599" spans="1:4" ht="13.5" x14ac:dyDescent="0.25">
      <c r="A1599" s="426">
        <v>99293</v>
      </c>
      <c r="B1599" s="427" t="s">
        <v>1749</v>
      </c>
      <c r="C1599" s="427" t="s">
        <v>249</v>
      </c>
      <c r="D1599" s="429">
        <v>1068.0899999999999</v>
      </c>
    </row>
    <row r="1600" spans="1:4" ht="13.5" x14ac:dyDescent="0.25">
      <c r="A1600" s="426">
        <v>99294</v>
      </c>
      <c r="B1600" s="427" t="s">
        <v>1750</v>
      </c>
      <c r="C1600" s="427" t="s">
        <v>330</v>
      </c>
      <c r="D1600" s="429">
        <v>7144.19</v>
      </c>
    </row>
    <row r="1601" spans="1:4" ht="13.5" x14ac:dyDescent="0.25">
      <c r="A1601" s="426">
        <v>99296</v>
      </c>
      <c r="B1601" s="427" t="s">
        <v>1751</v>
      </c>
      <c r="C1601" s="427" t="s">
        <v>249</v>
      </c>
      <c r="D1601" s="429">
        <v>2640.07</v>
      </c>
    </row>
    <row r="1602" spans="1:4" ht="13.5" x14ac:dyDescent="0.25">
      <c r="A1602" s="426">
        <v>99297</v>
      </c>
      <c r="B1602" s="427" t="s">
        <v>1752</v>
      </c>
      <c r="C1602" s="427" t="s">
        <v>249</v>
      </c>
      <c r="D1602" s="429">
        <v>2634.29</v>
      </c>
    </row>
    <row r="1603" spans="1:4" ht="13.5" x14ac:dyDescent="0.25">
      <c r="A1603" s="426">
        <v>99298</v>
      </c>
      <c r="B1603" s="427" t="s">
        <v>1753</v>
      </c>
      <c r="C1603" s="427" t="s">
        <v>330</v>
      </c>
      <c r="D1603" s="429">
        <v>9223.69</v>
      </c>
    </row>
    <row r="1604" spans="1:4" ht="13.5" x14ac:dyDescent="0.25">
      <c r="A1604" s="426">
        <v>99299</v>
      </c>
      <c r="B1604" s="427" t="s">
        <v>1754</v>
      </c>
      <c r="C1604" s="427" t="s">
        <v>249</v>
      </c>
      <c r="D1604" s="429">
        <v>2855.87</v>
      </c>
    </row>
    <row r="1605" spans="1:4" ht="13.5" x14ac:dyDescent="0.25">
      <c r="A1605" s="426">
        <v>99300</v>
      </c>
      <c r="B1605" s="427" t="s">
        <v>1755</v>
      </c>
      <c r="C1605" s="427" t="s">
        <v>330</v>
      </c>
      <c r="D1605" s="429">
        <v>10292.32</v>
      </c>
    </row>
    <row r="1606" spans="1:4" ht="13.5" x14ac:dyDescent="0.25">
      <c r="A1606" s="426">
        <v>99301</v>
      </c>
      <c r="B1606" s="427" t="s">
        <v>1756</v>
      </c>
      <c r="C1606" s="427" t="s">
        <v>330</v>
      </c>
      <c r="D1606" s="429">
        <v>5095.05</v>
      </c>
    </row>
    <row r="1607" spans="1:4" ht="13.5" x14ac:dyDescent="0.25">
      <c r="A1607" s="426">
        <v>99302</v>
      </c>
      <c r="B1607" s="427" t="s">
        <v>1757</v>
      </c>
      <c r="C1607" s="427" t="s">
        <v>249</v>
      </c>
      <c r="D1607" s="429">
        <v>3077.49</v>
      </c>
    </row>
    <row r="1608" spans="1:4" ht="13.5" x14ac:dyDescent="0.25">
      <c r="A1608" s="426">
        <v>99303</v>
      </c>
      <c r="B1608" s="427" t="s">
        <v>1758</v>
      </c>
      <c r="C1608" s="427" t="s">
        <v>330</v>
      </c>
      <c r="D1608" s="429">
        <v>9444.42</v>
      </c>
    </row>
    <row r="1609" spans="1:4" ht="13.5" x14ac:dyDescent="0.25">
      <c r="A1609" s="426">
        <v>99304</v>
      </c>
      <c r="B1609" s="427" t="s">
        <v>1759</v>
      </c>
      <c r="C1609" s="427" t="s">
        <v>249</v>
      </c>
      <c r="D1609" s="429">
        <v>2861.65</v>
      </c>
    </row>
    <row r="1610" spans="1:4" ht="13.5" x14ac:dyDescent="0.25">
      <c r="A1610" s="426">
        <v>99305</v>
      </c>
      <c r="B1610" s="427" t="s">
        <v>1760</v>
      </c>
      <c r="C1610" s="427" t="s">
        <v>330</v>
      </c>
      <c r="D1610" s="429">
        <v>10678.56</v>
      </c>
    </row>
    <row r="1611" spans="1:4" ht="13.5" x14ac:dyDescent="0.25">
      <c r="A1611" s="426">
        <v>99306</v>
      </c>
      <c r="B1611" s="427" t="s">
        <v>1761</v>
      </c>
      <c r="C1611" s="427" t="s">
        <v>249</v>
      </c>
      <c r="D1611" s="429">
        <v>3077.49</v>
      </c>
    </row>
    <row r="1612" spans="1:4" ht="13.5" x14ac:dyDescent="0.25">
      <c r="A1612" s="426">
        <v>99307</v>
      </c>
      <c r="B1612" s="427" t="s">
        <v>1762</v>
      </c>
      <c r="C1612" s="427" t="s">
        <v>249</v>
      </c>
      <c r="D1612" s="429">
        <v>1986.73</v>
      </c>
    </row>
    <row r="1613" spans="1:4" ht="13.5" x14ac:dyDescent="0.25">
      <c r="A1613" s="426">
        <v>99308</v>
      </c>
      <c r="B1613" s="427" t="s">
        <v>1763</v>
      </c>
      <c r="C1613" s="427" t="s">
        <v>330</v>
      </c>
      <c r="D1613" s="429">
        <v>11912.71</v>
      </c>
    </row>
    <row r="1614" spans="1:4" ht="13.5" x14ac:dyDescent="0.25">
      <c r="A1614" s="426">
        <v>99309</v>
      </c>
      <c r="B1614" s="427" t="s">
        <v>1764</v>
      </c>
      <c r="C1614" s="427" t="s">
        <v>249</v>
      </c>
      <c r="D1614" s="429">
        <v>3299.12</v>
      </c>
    </row>
    <row r="1615" spans="1:4" ht="13.5" x14ac:dyDescent="0.25">
      <c r="A1615" s="426">
        <v>99310</v>
      </c>
      <c r="B1615" s="427" t="s">
        <v>1765</v>
      </c>
      <c r="C1615" s="427" t="s">
        <v>330</v>
      </c>
      <c r="D1615" s="429">
        <v>12143.32</v>
      </c>
    </row>
    <row r="1616" spans="1:4" ht="13.5" x14ac:dyDescent="0.25">
      <c r="A1616" s="426">
        <v>99311</v>
      </c>
      <c r="B1616" s="427" t="s">
        <v>1766</v>
      </c>
      <c r="C1616" s="427" t="s">
        <v>249</v>
      </c>
      <c r="D1616" s="429">
        <v>3299.12</v>
      </c>
    </row>
    <row r="1617" spans="1:4" ht="13.5" x14ac:dyDescent="0.25">
      <c r="A1617" s="426">
        <v>99312</v>
      </c>
      <c r="B1617" s="427" t="s">
        <v>1767</v>
      </c>
      <c r="C1617" s="427" t="s">
        <v>330</v>
      </c>
      <c r="D1617" s="429">
        <v>5972.1</v>
      </c>
    </row>
    <row r="1618" spans="1:4" ht="13.5" x14ac:dyDescent="0.25">
      <c r="A1618" s="426">
        <v>99313</v>
      </c>
      <c r="B1618" s="427" t="s">
        <v>1768</v>
      </c>
      <c r="C1618" s="427" t="s">
        <v>330</v>
      </c>
      <c r="D1618" s="429">
        <v>13544.43</v>
      </c>
    </row>
    <row r="1619" spans="1:4" ht="13.5" x14ac:dyDescent="0.25">
      <c r="A1619" s="426">
        <v>99314</v>
      </c>
      <c r="B1619" s="427" t="s">
        <v>1769</v>
      </c>
      <c r="C1619" s="427" t="s">
        <v>249</v>
      </c>
      <c r="D1619" s="429">
        <v>3520.76</v>
      </c>
    </row>
    <row r="1620" spans="1:4" ht="13.5" x14ac:dyDescent="0.25">
      <c r="A1620" s="426">
        <v>99315</v>
      </c>
      <c r="B1620" s="427" t="s">
        <v>1770</v>
      </c>
      <c r="C1620" s="427" t="s">
        <v>330</v>
      </c>
      <c r="D1620" s="429">
        <v>15187.65</v>
      </c>
    </row>
    <row r="1621" spans="1:4" ht="13.5" x14ac:dyDescent="0.25">
      <c r="A1621" s="426">
        <v>99317</v>
      </c>
      <c r="B1621" s="427" t="s">
        <v>1771</v>
      </c>
      <c r="C1621" s="427" t="s">
        <v>249</v>
      </c>
      <c r="D1621" s="429">
        <v>2202.6</v>
      </c>
    </row>
    <row r="1622" spans="1:4" ht="13.5" x14ac:dyDescent="0.25">
      <c r="A1622" s="426">
        <v>99318</v>
      </c>
      <c r="B1622" s="427" t="s">
        <v>1772</v>
      </c>
      <c r="C1622" s="427" t="s">
        <v>249</v>
      </c>
      <c r="D1622" s="428">
        <v>221.42</v>
      </c>
    </row>
    <row r="1623" spans="1:4" ht="13.5" x14ac:dyDescent="0.25">
      <c r="A1623" s="426">
        <v>99319</v>
      </c>
      <c r="B1623" s="427" t="s">
        <v>1773</v>
      </c>
      <c r="C1623" s="427" t="s">
        <v>249</v>
      </c>
      <c r="D1623" s="428">
        <v>702.27</v>
      </c>
    </row>
    <row r="1624" spans="1:4" ht="13.5" x14ac:dyDescent="0.25">
      <c r="A1624" s="426">
        <v>99320</v>
      </c>
      <c r="B1624" s="427" t="s">
        <v>1774</v>
      </c>
      <c r="C1624" s="427" t="s">
        <v>330</v>
      </c>
      <c r="D1624" s="429">
        <v>6899.45</v>
      </c>
    </row>
    <row r="1625" spans="1:4" ht="13.5" x14ac:dyDescent="0.25">
      <c r="A1625" s="426">
        <v>99321</v>
      </c>
      <c r="B1625" s="427" t="s">
        <v>1775</v>
      </c>
      <c r="C1625" s="427" t="s">
        <v>249</v>
      </c>
      <c r="D1625" s="429">
        <v>2418.44</v>
      </c>
    </row>
    <row r="1626" spans="1:4" ht="13.5" x14ac:dyDescent="0.25">
      <c r="A1626" s="426">
        <v>99322</v>
      </c>
      <c r="B1626" s="427" t="s">
        <v>1776</v>
      </c>
      <c r="C1626" s="427" t="s">
        <v>330</v>
      </c>
      <c r="D1626" s="429">
        <v>7782.7</v>
      </c>
    </row>
    <row r="1627" spans="1:4" ht="13.5" x14ac:dyDescent="0.25">
      <c r="A1627" s="426">
        <v>99323</v>
      </c>
      <c r="B1627" s="427" t="s">
        <v>1777</v>
      </c>
      <c r="C1627" s="427" t="s">
        <v>249</v>
      </c>
      <c r="D1627" s="429">
        <v>2634.29</v>
      </c>
    </row>
    <row r="1628" spans="1:4" ht="13.5" x14ac:dyDescent="0.25">
      <c r="A1628" s="426">
        <v>99324</v>
      </c>
      <c r="B1628" s="427" t="s">
        <v>1778</v>
      </c>
      <c r="C1628" s="427" t="s">
        <v>330</v>
      </c>
      <c r="D1628" s="429">
        <v>8665.98</v>
      </c>
    </row>
    <row r="1629" spans="1:4" ht="13.5" x14ac:dyDescent="0.25">
      <c r="A1629" s="426">
        <v>99325</v>
      </c>
      <c r="B1629" s="427" t="s">
        <v>1779</v>
      </c>
      <c r="C1629" s="427" t="s">
        <v>249</v>
      </c>
      <c r="D1629" s="429">
        <v>2855.87</v>
      </c>
    </row>
    <row r="1630" spans="1:4" ht="13.5" x14ac:dyDescent="0.25">
      <c r="A1630" s="426">
        <v>99326</v>
      </c>
      <c r="B1630" s="427" t="s">
        <v>1780</v>
      </c>
      <c r="C1630" s="427" t="s">
        <v>330</v>
      </c>
      <c r="D1630" s="429">
        <v>7086.45</v>
      </c>
    </row>
    <row r="1631" spans="1:4" ht="13.5" x14ac:dyDescent="0.25">
      <c r="A1631" s="426">
        <v>99327</v>
      </c>
      <c r="B1631" s="427" t="s">
        <v>1781</v>
      </c>
      <c r="C1631" s="427" t="s">
        <v>249</v>
      </c>
      <c r="D1631" s="429">
        <v>3685.82</v>
      </c>
    </row>
    <row r="1632" spans="1:4" ht="13.5" x14ac:dyDescent="0.25">
      <c r="A1632" s="426">
        <v>94263</v>
      </c>
      <c r="B1632" s="427" t="s">
        <v>1782</v>
      </c>
      <c r="C1632" s="427" t="s">
        <v>249</v>
      </c>
      <c r="D1632" s="428">
        <v>25.58</v>
      </c>
    </row>
    <row r="1633" spans="1:4" ht="13.5" x14ac:dyDescent="0.25">
      <c r="A1633" s="426">
        <v>94264</v>
      </c>
      <c r="B1633" s="427" t="s">
        <v>1783</v>
      </c>
      <c r="C1633" s="427" t="s">
        <v>249</v>
      </c>
      <c r="D1633" s="428">
        <v>28.46</v>
      </c>
    </row>
    <row r="1634" spans="1:4" ht="13.5" x14ac:dyDescent="0.25">
      <c r="A1634" s="426">
        <v>94265</v>
      </c>
      <c r="B1634" s="427" t="s">
        <v>1784</v>
      </c>
      <c r="C1634" s="427" t="s">
        <v>249</v>
      </c>
      <c r="D1634" s="428">
        <v>33.770000000000003</v>
      </c>
    </row>
    <row r="1635" spans="1:4" ht="13.5" x14ac:dyDescent="0.25">
      <c r="A1635" s="426">
        <v>94266</v>
      </c>
      <c r="B1635" s="427" t="s">
        <v>1785</v>
      </c>
      <c r="C1635" s="427" t="s">
        <v>249</v>
      </c>
      <c r="D1635" s="428">
        <v>37.06</v>
      </c>
    </row>
    <row r="1636" spans="1:4" ht="13.5" x14ac:dyDescent="0.25">
      <c r="A1636" s="426">
        <v>94267</v>
      </c>
      <c r="B1636" s="427" t="s">
        <v>1786</v>
      </c>
      <c r="C1636" s="427" t="s">
        <v>249</v>
      </c>
      <c r="D1636" s="428">
        <v>40.17</v>
      </c>
    </row>
    <row r="1637" spans="1:4" ht="13.5" x14ac:dyDescent="0.25">
      <c r="A1637" s="426">
        <v>94268</v>
      </c>
      <c r="B1637" s="427" t="s">
        <v>1787</v>
      </c>
      <c r="C1637" s="427" t="s">
        <v>249</v>
      </c>
      <c r="D1637" s="428">
        <v>43.79</v>
      </c>
    </row>
    <row r="1638" spans="1:4" ht="13.5" x14ac:dyDescent="0.25">
      <c r="A1638" s="426">
        <v>94269</v>
      </c>
      <c r="B1638" s="427" t="s">
        <v>1788</v>
      </c>
      <c r="C1638" s="427" t="s">
        <v>249</v>
      </c>
      <c r="D1638" s="428">
        <v>57.61</v>
      </c>
    </row>
    <row r="1639" spans="1:4" ht="13.5" x14ac:dyDescent="0.25">
      <c r="A1639" s="426">
        <v>94270</v>
      </c>
      <c r="B1639" s="427" t="s">
        <v>1789</v>
      </c>
      <c r="C1639" s="427" t="s">
        <v>249</v>
      </c>
      <c r="D1639" s="428">
        <v>62.65</v>
      </c>
    </row>
    <row r="1640" spans="1:4" ht="13.5" x14ac:dyDescent="0.25">
      <c r="A1640" s="426">
        <v>94271</v>
      </c>
      <c r="B1640" s="427" t="s">
        <v>1790</v>
      </c>
      <c r="C1640" s="427" t="s">
        <v>249</v>
      </c>
      <c r="D1640" s="428">
        <v>70.39</v>
      </c>
    </row>
    <row r="1641" spans="1:4" ht="13.5" x14ac:dyDescent="0.25">
      <c r="A1641" s="426">
        <v>94272</v>
      </c>
      <c r="B1641" s="427" t="s">
        <v>1791</v>
      </c>
      <c r="C1641" s="427" t="s">
        <v>249</v>
      </c>
      <c r="D1641" s="428">
        <v>77.099999999999994</v>
      </c>
    </row>
    <row r="1642" spans="1:4" ht="13.5" x14ac:dyDescent="0.25">
      <c r="A1642" s="426">
        <v>94273</v>
      </c>
      <c r="B1642" s="427" t="s">
        <v>1792</v>
      </c>
      <c r="C1642" s="427" t="s">
        <v>249</v>
      </c>
      <c r="D1642" s="428">
        <v>39.44</v>
      </c>
    </row>
    <row r="1643" spans="1:4" ht="13.5" x14ac:dyDescent="0.25">
      <c r="A1643" s="426">
        <v>94274</v>
      </c>
      <c r="B1643" s="427" t="s">
        <v>1793</v>
      </c>
      <c r="C1643" s="427" t="s">
        <v>249</v>
      </c>
      <c r="D1643" s="428">
        <v>42.47</v>
      </c>
    </row>
    <row r="1644" spans="1:4" ht="13.5" x14ac:dyDescent="0.25">
      <c r="A1644" s="426">
        <v>94275</v>
      </c>
      <c r="B1644" s="427" t="s">
        <v>1794</v>
      </c>
      <c r="C1644" s="427" t="s">
        <v>249</v>
      </c>
      <c r="D1644" s="428">
        <v>37.729999999999997</v>
      </c>
    </row>
    <row r="1645" spans="1:4" ht="13.5" x14ac:dyDescent="0.25">
      <c r="A1645" s="426">
        <v>94276</v>
      </c>
      <c r="B1645" s="427" t="s">
        <v>1795</v>
      </c>
      <c r="C1645" s="427" t="s">
        <v>249</v>
      </c>
      <c r="D1645" s="428">
        <v>40.770000000000003</v>
      </c>
    </row>
    <row r="1646" spans="1:4" ht="13.5" x14ac:dyDescent="0.25">
      <c r="A1646" s="426">
        <v>94281</v>
      </c>
      <c r="B1646" s="427" t="s">
        <v>1796</v>
      </c>
      <c r="C1646" s="427" t="s">
        <v>249</v>
      </c>
      <c r="D1646" s="428">
        <v>39.1</v>
      </c>
    </row>
    <row r="1647" spans="1:4" ht="13.5" x14ac:dyDescent="0.25">
      <c r="A1647" s="426">
        <v>94282</v>
      </c>
      <c r="B1647" s="427" t="s">
        <v>1797</v>
      </c>
      <c r="C1647" s="427" t="s">
        <v>249</v>
      </c>
      <c r="D1647" s="428">
        <v>48.36</v>
      </c>
    </row>
    <row r="1648" spans="1:4" ht="13.5" x14ac:dyDescent="0.25">
      <c r="A1648" s="426">
        <v>94283</v>
      </c>
      <c r="B1648" s="427" t="s">
        <v>1798</v>
      </c>
      <c r="C1648" s="427" t="s">
        <v>249</v>
      </c>
      <c r="D1648" s="428">
        <v>51.05</v>
      </c>
    </row>
    <row r="1649" spans="1:4" ht="13.5" x14ac:dyDescent="0.25">
      <c r="A1649" s="426">
        <v>94284</v>
      </c>
      <c r="B1649" s="427" t="s">
        <v>1799</v>
      </c>
      <c r="C1649" s="427" t="s">
        <v>249</v>
      </c>
      <c r="D1649" s="428">
        <v>60.3</v>
      </c>
    </row>
    <row r="1650" spans="1:4" ht="13.5" x14ac:dyDescent="0.25">
      <c r="A1650" s="426">
        <v>94285</v>
      </c>
      <c r="B1650" s="427" t="s">
        <v>1800</v>
      </c>
      <c r="C1650" s="427" t="s">
        <v>249</v>
      </c>
      <c r="D1650" s="428">
        <v>62.55</v>
      </c>
    </row>
    <row r="1651" spans="1:4" ht="13.5" x14ac:dyDescent="0.25">
      <c r="A1651" s="426">
        <v>94286</v>
      </c>
      <c r="B1651" s="427" t="s">
        <v>1801</v>
      </c>
      <c r="C1651" s="427" t="s">
        <v>249</v>
      </c>
      <c r="D1651" s="428">
        <v>71.81</v>
      </c>
    </row>
    <row r="1652" spans="1:4" ht="13.5" x14ac:dyDescent="0.25">
      <c r="A1652" s="426">
        <v>94287</v>
      </c>
      <c r="B1652" s="427" t="s">
        <v>1802</v>
      </c>
      <c r="C1652" s="427" t="s">
        <v>249</v>
      </c>
      <c r="D1652" s="428">
        <v>30.37</v>
      </c>
    </row>
    <row r="1653" spans="1:4" ht="13.5" x14ac:dyDescent="0.25">
      <c r="A1653" s="426">
        <v>94288</v>
      </c>
      <c r="B1653" s="427" t="s">
        <v>1803</v>
      </c>
      <c r="C1653" s="427" t="s">
        <v>249</v>
      </c>
      <c r="D1653" s="428">
        <v>38.46</v>
      </c>
    </row>
    <row r="1654" spans="1:4" ht="13.5" x14ac:dyDescent="0.25">
      <c r="A1654" s="426">
        <v>94289</v>
      </c>
      <c r="B1654" s="427" t="s">
        <v>1804</v>
      </c>
      <c r="C1654" s="427" t="s">
        <v>249</v>
      </c>
      <c r="D1654" s="428">
        <v>38.9</v>
      </c>
    </row>
    <row r="1655" spans="1:4" ht="13.5" x14ac:dyDescent="0.25">
      <c r="A1655" s="426">
        <v>94290</v>
      </c>
      <c r="B1655" s="427" t="s">
        <v>1805</v>
      </c>
      <c r="C1655" s="427" t="s">
        <v>249</v>
      </c>
      <c r="D1655" s="428">
        <v>46.98</v>
      </c>
    </row>
    <row r="1656" spans="1:4" ht="13.5" x14ac:dyDescent="0.25">
      <c r="A1656" s="426">
        <v>94291</v>
      </c>
      <c r="B1656" s="427" t="s">
        <v>1806</v>
      </c>
      <c r="C1656" s="427" t="s">
        <v>249</v>
      </c>
      <c r="D1656" s="428">
        <v>47.01</v>
      </c>
    </row>
    <row r="1657" spans="1:4" ht="13.5" x14ac:dyDescent="0.25">
      <c r="A1657" s="426">
        <v>94292</v>
      </c>
      <c r="B1657" s="427" t="s">
        <v>1807</v>
      </c>
      <c r="C1657" s="427" t="s">
        <v>249</v>
      </c>
      <c r="D1657" s="428">
        <v>55.1</v>
      </c>
    </row>
    <row r="1658" spans="1:4" ht="13.5" x14ac:dyDescent="0.25">
      <c r="A1658" s="426">
        <v>94293</v>
      </c>
      <c r="B1658" s="427" t="s">
        <v>1808</v>
      </c>
      <c r="C1658" s="427" t="s">
        <v>249</v>
      </c>
      <c r="D1658" s="428">
        <v>123.61</v>
      </c>
    </row>
    <row r="1659" spans="1:4" ht="13.5" x14ac:dyDescent="0.25">
      <c r="A1659" s="426">
        <v>94294</v>
      </c>
      <c r="B1659" s="427" t="s">
        <v>1809</v>
      </c>
      <c r="C1659" s="427" t="s">
        <v>249</v>
      </c>
      <c r="D1659" s="428">
        <v>7.17</v>
      </c>
    </row>
    <row r="1660" spans="1:4" ht="13.5" x14ac:dyDescent="0.25">
      <c r="A1660" s="426">
        <v>94037</v>
      </c>
      <c r="B1660" s="427" t="s">
        <v>1810</v>
      </c>
      <c r="C1660" s="427" t="s">
        <v>501</v>
      </c>
      <c r="D1660" s="428">
        <v>14.59</v>
      </c>
    </row>
    <row r="1661" spans="1:4" ht="13.5" x14ac:dyDescent="0.25">
      <c r="A1661" s="426">
        <v>94038</v>
      </c>
      <c r="B1661" s="427" t="s">
        <v>1811</v>
      </c>
      <c r="C1661" s="427" t="s">
        <v>501</v>
      </c>
      <c r="D1661" s="428">
        <v>20.43</v>
      </c>
    </row>
    <row r="1662" spans="1:4" ht="13.5" x14ac:dyDescent="0.25">
      <c r="A1662" s="426">
        <v>94039</v>
      </c>
      <c r="B1662" s="427" t="s">
        <v>1812</v>
      </c>
      <c r="C1662" s="427" t="s">
        <v>501</v>
      </c>
      <c r="D1662" s="428">
        <v>11.44</v>
      </c>
    </row>
    <row r="1663" spans="1:4" ht="13.5" x14ac:dyDescent="0.25">
      <c r="A1663" s="426">
        <v>94040</v>
      </c>
      <c r="B1663" s="427" t="s">
        <v>1813</v>
      </c>
      <c r="C1663" s="427" t="s">
        <v>501</v>
      </c>
      <c r="D1663" s="428">
        <v>17.309999999999999</v>
      </c>
    </row>
    <row r="1664" spans="1:4" ht="13.5" x14ac:dyDescent="0.25">
      <c r="A1664" s="426">
        <v>94041</v>
      </c>
      <c r="B1664" s="427" t="s">
        <v>1814</v>
      </c>
      <c r="C1664" s="427" t="s">
        <v>501</v>
      </c>
      <c r="D1664" s="428">
        <v>8.67</v>
      </c>
    </row>
    <row r="1665" spans="1:4" ht="13.5" x14ac:dyDescent="0.25">
      <c r="A1665" s="426">
        <v>94042</v>
      </c>
      <c r="B1665" s="427" t="s">
        <v>1815</v>
      </c>
      <c r="C1665" s="427" t="s">
        <v>501</v>
      </c>
      <c r="D1665" s="428">
        <v>14.71</v>
      </c>
    </row>
    <row r="1666" spans="1:4" ht="13.5" x14ac:dyDescent="0.25">
      <c r="A1666" s="426">
        <v>94043</v>
      </c>
      <c r="B1666" s="427" t="s">
        <v>1816</v>
      </c>
      <c r="C1666" s="427" t="s">
        <v>501</v>
      </c>
      <c r="D1666" s="428">
        <v>13.67</v>
      </c>
    </row>
    <row r="1667" spans="1:4" ht="13.5" x14ac:dyDescent="0.25">
      <c r="A1667" s="426">
        <v>94044</v>
      </c>
      <c r="B1667" s="427" t="s">
        <v>1817</v>
      </c>
      <c r="C1667" s="427" t="s">
        <v>501</v>
      </c>
      <c r="D1667" s="428">
        <v>19.55</v>
      </c>
    </row>
    <row r="1668" spans="1:4" ht="13.5" x14ac:dyDescent="0.25">
      <c r="A1668" s="426">
        <v>94045</v>
      </c>
      <c r="B1668" s="427" t="s">
        <v>1818</v>
      </c>
      <c r="C1668" s="427" t="s">
        <v>501</v>
      </c>
      <c r="D1668" s="428">
        <v>10.55</v>
      </c>
    </row>
    <row r="1669" spans="1:4" ht="13.5" x14ac:dyDescent="0.25">
      <c r="A1669" s="426">
        <v>94046</v>
      </c>
      <c r="B1669" s="427" t="s">
        <v>1819</v>
      </c>
      <c r="C1669" s="427" t="s">
        <v>501</v>
      </c>
      <c r="D1669" s="428">
        <v>16.39</v>
      </c>
    </row>
    <row r="1670" spans="1:4" ht="13.5" x14ac:dyDescent="0.25">
      <c r="A1670" s="426">
        <v>94047</v>
      </c>
      <c r="B1670" s="427" t="s">
        <v>1820</v>
      </c>
      <c r="C1670" s="427" t="s">
        <v>501</v>
      </c>
      <c r="D1670" s="428">
        <v>7.79</v>
      </c>
    </row>
    <row r="1671" spans="1:4" ht="13.5" x14ac:dyDescent="0.25">
      <c r="A1671" s="426">
        <v>94048</v>
      </c>
      <c r="B1671" s="427" t="s">
        <v>1821</v>
      </c>
      <c r="C1671" s="427" t="s">
        <v>501</v>
      </c>
      <c r="D1671" s="428">
        <v>13.79</v>
      </c>
    </row>
    <row r="1672" spans="1:4" ht="13.5" x14ac:dyDescent="0.25">
      <c r="A1672" s="426">
        <v>94049</v>
      </c>
      <c r="B1672" s="427" t="s">
        <v>1822</v>
      </c>
      <c r="C1672" s="427" t="s">
        <v>501</v>
      </c>
      <c r="D1672" s="428">
        <v>22.97</v>
      </c>
    </row>
    <row r="1673" spans="1:4" ht="13.5" x14ac:dyDescent="0.25">
      <c r="A1673" s="426">
        <v>94050</v>
      </c>
      <c r="B1673" s="427" t="s">
        <v>1823</v>
      </c>
      <c r="C1673" s="427" t="s">
        <v>501</v>
      </c>
      <c r="D1673" s="428">
        <v>30.56</v>
      </c>
    </row>
    <row r="1674" spans="1:4" ht="13.5" x14ac:dyDescent="0.25">
      <c r="A1674" s="426">
        <v>94051</v>
      </c>
      <c r="B1674" s="427" t="s">
        <v>1824</v>
      </c>
      <c r="C1674" s="427" t="s">
        <v>501</v>
      </c>
      <c r="D1674" s="428">
        <v>18.670000000000002</v>
      </c>
    </row>
    <row r="1675" spans="1:4" ht="13.5" x14ac:dyDescent="0.25">
      <c r="A1675" s="426">
        <v>94052</v>
      </c>
      <c r="B1675" s="427" t="s">
        <v>1825</v>
      </c>
      <c r="C1675" s="427" t="s">
        <v>501</v>
      </c>
      <c r="D1675" s="428">
        <v>26.12</v>
      </c>
    </row>
    <row r="1676" spans="1:4" ht="13.5" x14ac:dyDescent="0.25">
      <c r="A1676" s="426">
        <v>94053</v>
      </c>
      <c r="B1676" s="427" t="s">
        <v>1826</v>
      </c>
      <c r="C1676" s="427" t="s">
        <v>501</v>
      </c>
      <c r="D1676" s="428">
        <v>15.62</v>
      </c>
    </row>
    <row r="1677" spans="1:4" ht="13.5" x14ac:dyDescent="0.25">
      <c r="A1677" s="426">
        <v>94054</v>
      </c>
      <c r="B1677" s="427" t="s">
        <v>1827</v>
      </c>
      <c r="C1677" s="427" t="s">
        <v>501</v>
      </c>
      <c r="D1677" s="428">
        <v>23.24</v>
      </c>
    </row>
    <row r="1678" spans="1:4" ht="13.5" x14ac:dyDescent="0.25">
      <c r="A1678" s="426">
        <v>94055</v>
      </c>
      <c r="B1678" s="427" t="s">
        <v>1828</v>
      </c>
      <c r="C1678" s="427" t="s">
        <v>501</v>
      </c>
      <c r="D1678" s="428">
        <v>21.79</v>
      </c>
    </row>
    <row r="1679" spans="1:4" ht="13.5" x14ac:dyDescent="0.25">
      <c r="A1679" s="426">
        <v>94056</v>
      </c>
      <c r="B1679" s="427" t="s">
        <v>1829</v>
      </c>
      <c r="C1679" s="427" t="s">
        <v>501</v>
      </c>
      <c r="D1679" s="428">
        <v>29.41</v>
      </c>
    </row>
    <row r="1680" spans="1:4" ht="13.5" x14ac:dyDescent="0.25">
      <c r="A1680" s="426">
        <v>94057</v>
      </c>
      <c r="B1680" s="427" t="s">
        <v>1830</v>
      </c>
      <c r="C1680" s="427" t="s">
        <v>501</v>
      </c>
      <c r="D1680" s="428">
        <v>17.510000000000002</v>
      </c>
    </row>
    <row r="1681" spans="1:4" ht="13.5" x14ac:dyDescent="0.25">
      <c r="A1681" s="426">
        <v>94058</v>
      </c>
      <c r="B1681" s="427" t="s">
        <v>1831</v>
      </c>
      <c r="C1681" s="427" t="s">
        <v>501</v>
      </c>
      <c r="D1681" s="428">
        <v>24.96</v>
      </c>
    </row>
    <row r="1682" spans="1:4" ht="13.5" x14ac:dyDescent="0.25">
      <c r="A1682" s="426">
        <v>94059</v>
      </c>
      <c r="B1682" s="427" t="s">
        <v>1832</v>
      </c>
      <c r="C1682" s="427" t="s">
        <v>501</v>
      </c>
      <c r="D1682" s="428">
        <v>14.47</v>
      </c>
    </row>
    <row r="1683" spans="1:4" ht="13.5" x14ac:dyDescent="0.25">
      <c r="A1683" s="426">
        <v>94060</v>
      </c>
      <c r="B1683" s="427" t="s">
        <v>1833</v>
      </c>
      <c r="C1683" s="427" t="s">
        <v>501</v>
      </c>
      <c r="D1683" s="428">
        <v>22.07</v>
      </c>
    </row>
    <row r="1684" spans="1:4" ht="13.5" x14ac:dyDescent="0.25">
      <c r="A1684" s="426">
        <v>83770</v>
      </c>
      <c r="B1684" s="427" t="s">
        <v>1834</v>
      </c>
      <c r="C1684" s="427" t="s">
        <v>501</v>
      </c>
      <c r="D1684" s="428">
        <v>137.49</v>
      </c>
    </row>
    <row r="1685" spans="1:4" ht="13.5" x14ac:dyDescent="0.25">
      <c r="A1685" s="426">
        <v>73301</v>
      </c>
      <c r="B1685" s="427" t="s">
        <v>1835</v>
      </c>
      <c r="C1685" s="427" t="s">
        <v>1476</v>
      </c>
      <c r="D1685" s="428">
        <v>8.16</v>
      </c>
    </row>
    <row r="1686" spans="1:4" ht="13.5" x14ac:dyDescent="0.25">
      <c r="A1686" s="426">
        <v>83515</v>
      </c>
      <c r="B1686" s="427" t="s">
        <v>1836</v>
      </c>
      <c r="C1686" s="427" t="s">
        <v>1476</v>
      </c>
      <c r="D1686" s="428">
        <v>13.49</v>
      </c>
    </row>
    <row r="1687" spans="1:4" ht="13.5" x14ac:dyDescent="0.25">
      <c r="A1687" s="426">
        <v>83516</v>
      </c>
      <c r="B1687" s="427" t="s">
        <v>1837</v>
      </c>
      <c r="C1687" s="427" t="s">
        <v>1476</v>
      </c>
      <c r="D1687" s="428">
        <v>15.56</v>
      </c>
    </row>
    <row r="1688" spans="1:4" ht="13.5" x14ac:dyDescent="0.25">
      <c r="A1688" s="426">
        <v>72144</v>
      </c>
      <c r="B1688" s="427" t="s">
        <v>1838</v>
      </c>
      <c r="C1688" s="427" t="s">
        <v>330</v>
      </c>
      <c r="D1688" s="428">
        <v>74.11</v>
      </c>
    </row>
    <row r="1689" spans="1:4" ht="13.5" x14ac:dyDescent="0.25">
      <c r="A1689" s="427" t="s">
        <v>1839</v>
      </c>
      <c r="B1689" s="427" t="s">
        <v>1840</v>
      </c>
      <c r="C1689" s="427" t="s">
        <v>330</v>
      </c>
      <c r="D1689" s="428">
        <v>539.54</v>
      </c>
    </row>
    <row r="1690" spans="1:4" ht="13.5" x14ac:dyDescent="0.25">
      <c r="A1690" s="426">
        <v>84876</v>
      </c>
      <c r="B1690" s="427" t="s">
        <v>1841</v>
      </c>
      <c r="C1690" s="427" t="s">
        <v>501</v>
      </c>
      <c r="D1690" s="428">
        <v>391.51</v>
      </c>
    </row>
    <row r="1691" spans="1:4" ht="13.5" x14ac:dyDescent="0.25">
      <c r="A1691" s="426">
        <v>90788</v>
      </c>
      <c r="B1691" s="427" t="s">
        <v>1842</v>
      </c>
      <c r="C1691" s="427" t="s">
        <v>330</v>
      </c>
      <c r="D1691" s="428">
        <v>325.89</v>
      </c>
    </row>
    <row r="1692" spans="1:4" ht="13.5" x14ac:dyDescent="0.25">
      <c r="A1692" s="426">
        <v>90789</v>
      </c>
      <c r="B1692" s="427" t="s">
        <v>1843</v>
      </c>
      <c r="C1692" s="427" t="s">
        <v>330</v>
      </c>
      <c r="D1692" s="428">
        <v>336.82</v>
      </c>
    </row>
    <row r="1693" spans="1:4" ht="13.5" x14ac:dyDescent="0.25">
      <c r="A1693" s="426">
        <v>90790</v>
      </c>
      <c r="B1693" s="427" t="s">
        <v>1844</v>
      </c>
      <c r="C1693" s="427" t="s">
        <v>330</v>
      </c>
      <c r="D1693" s="428">
        <v>339.96</v>
      </c>
    </row>
    <row r="1694" spans="1:4" ht="13.5" x14ac:dyDescent="0.25">
      <c r="A1694" s="426">
        <v>90791</v>
      </c>
      <c r="B1694" s="427" t="s">
        <v>1845</v>
      </c>
      <c r="C1694" s="427" t="s">
        <v>330</v>
      </c>
      <c r="D1694" s="428">
        <v>364.37</v>
      </c>
    </row>
    <row r="1695" spans="1:4" ht="13.5" x14ac:dyDescent="0.25">
      <c r="A1695" s="426">
        <v>90792</v>
      </c>
      <c r="B1695" s="427" t="s">
        <v>1846</v>
      </c>
      <c r="C1695" s="427" t="s">
        <v>330</v>
      </c>
      <c r="D1695" s="428">
        <v>387.81</v>
      </c>
    </row>
    <row r="1696" spans="1:4" ht="13.5" x14ac:dyDescent="0.25">
      <c r="A1696" s="426">
        <v>90793</v>
      </c>
      <c r="B1696" s="427" t="s">
        <v>1847</v>
      </c>
      <c r="C1696" s="427" t="s">
        <v>330</v>
      </c>
      <c r="D1696" s="428">
        <v>399.02</v>
      </c>
    </row>
    <row r="1697" spans="1:4" ht="13.5" x14ac:dyDescent="0.25">
      <c r="A1697" s="426">
        <v>90800</v>
      </c>
      <c r="B1697" s="427" t="s">
        <v>1848</v>
      </c>
      <c r="C1697" s="427" t="s">
        <v>330</v>
      </c>
      <c r="D1697" s="428">
        <v>122.82</v>
      </c>
    </row>
    <row r="1698" spans="1:4" ht="13.5" x14ac:dyDescent="0.25">
      <c r="A1698" s="426">
        <v>90801</v>
      </c>
      <c r="B1698" s="427" t="s">
        <v>1849</v>
      </c>
      <c r="C1698" s="427" t="s">
        <v>330</v>
      </c>
      <c r="D1698" s="428">
        <v>129.35</v>
      </c>
    </row>
    <row r="1699" spans="1:4" ht="13.5" x14ac:dyDescent="0.25">
      <c r="A1699" s="426">
        <v>90802</v>
      </c>
      <c r="B1699" s="427" t="s">
        <v>1850</v>
      </c>
      <c r="C1699" s="427" t="s">
        <v>330</v>
      </c>
      <c r="D1699" s="428">
        <v>135.88999999999999</v>
      </c>
    </row>
    <row r="1700" spans="1:4" ht="13.5" x14ac:dyDescent="0.25">
      <c r="A1700" s="426">
        <v>90803</v>
      </c>
      <c r="B1700" s="427" t="s">
        <v>1851</v>
      </c>
      <c r="C1700" s="427" t="s">
        <v>330</v>
      </c>
      <c r="D1700" s="428">
        <v>142.41999999999999</v>
      </c>
    </row>
    <row r="1701" spans="1:4" ht="13.5" x14ac:dyDescent="0.25">
      <c r="A1701" s="426">
        <v>90804</v>
      </c>
      <c r="B1701" s="427" t="s">
        <v>1852</v>
      </c>
      <c r="C1701" s="427" t="s">
        <v>330</v>
      </c>
      <c r="D1701" s="428">
        <v>183.43</v>
      </c>
    </row>
    <row r="1702" spans="1:4" ht="13.5" x14ac:dyDescent="0.25">
      <c r="A1702" s="426">
        <v>90805</v>
      </c>
      <c r="B1702" s="427" t="s">
        <v>1853</v>
      </c>
      <c r="C1702" s="427" t="s">
        <v>330</v>
      </c>
      <c r="D1702" s="428">
        <v>60.61</v>
      </c>
    </row>
    <row r="1703" spans="1:4" ht="13.5" x14ac:dyDescent="0.25">
      <c r="A1703" s="426">
        <v>90806</v>
      </c>
      <c r="B1703" s="427" t="s">
        <v>1854</v>
      </c>
      <c r="C1703" s="427" t="s">
        <v>330</v>
      </c>
      <c r="D1703" s="428">
        <v>194.81</v>
      </c>
    </row>
    <row r="1704" spans="1:4" ht="13.5" x14ac:dyDescent="0.25">
      <c r="A1704" s="426">
        <v>90807</v>
      </c>
      <c r="B1704" s="427" t="s">
        <v>1855</v>
      </c>
      <c r="C1704" s="427" t="s">
        <v>330</v>
      </c>
      <c r="D1704" s="428">
        <v>65.459999999999994</v>
      </c>
    </row>
    <row r="1705" spans="1:4" ht="13.5" x14ac:dyDescent="0.25">
      <c r="A1705" s="426">
        <v>90816</v>
      </c>
      <c r="B1705" s="427" t="s">
        <v>1856</v>
      </c>
      <c r="C1705" s="427" t="s">
        <v>330</v>
      </c>
      <c r="D1705" s="428">
        <v>206.17</v>
      </c>
    </row>
    <row r="1706" spans="1:4" ht="13.5" x14ac:dyDescent="0.25">
      <c r="A1706" s="426">
        <v>90817</v>
      </c>
      <c r="B1706" s="427" t="s">
        <v>1857</v>
      </c>
      <c r="C1706" s="427" t="s">
        <v>330</v>
      </c>
      <c r="D1706" s="428">
        <v>70.28</v>
      </c>
    </row>
    <row r="1707" spans="1:4" ht="13.5" x14ac:dyDescent="0.25">
      <c r="A1707" s="426">
        <v>90818</v>
      </c>
      <c r="B1707" s="427" t="s">
        <v>1858</v>
      </c>
      <c r="C1707" s="427" t="s">
        <v>330</v>
      </c>
      <c r="D1707" s="428">
        <v>217.61</v>
      </c>
    </row>
    <row r="1708" spans="1:4" ht="13.5" x14ac:dyDescent="0.25">
      <c r="A1708" s="426">
        <v>90819</v>
      </c>
      <c r="B1708" s="427" t="s">
        <v>1859</v>
      </c>
      <c r="C1708" s="427" t="s">
        <v>330</v>
      </c>
      <c r="D1708" s="428">
        <v>75.19</v>
      </c>
    </row>
    <row r="1709" spans="1:4" ht="13.5" x14ac:dyDescent="0.25">
      <c r="A1709" s="426">
        <v>90820</v>
      </c>
      <c r="B1709" s="427" t="s">
        <v>1860</v>
      </c>
      <c r="C1709" s="427" t="s">
        <v>330</v>
      </c>
      <c r="D1709" s="428">
        <v>257.88</v>
      </c>
    </row>
    <row r="1710" spans="1:4" ht="13.5" x14ac:dyDescent="0.25">
      <c r="A1710" s="426">
        <v>90821</v>
      </c>
      <c r="B1710" s="427" t="s">
        <v>1861</v>
      </c>
      <c r="C1710" s="427" t="s">
        <v>330</v>
      </c>
      <c r="D1710" s="428">
        <v>277.73</v>
      </c>
    </row>
    <row r="1711" spans="1:4" ht="13.5" x14ac:dyDescent="0.25">
      <c r="A1711" s="426">
        <v>90822</v>
      </c>
      <c r="B1711" s="427" t="s">
        <v>1862</v>
      </c>
      <c r="C1711" s="427" t="s">
        <v>330</v>
      </c>
      <c r="D1711" s="428">
        <v>275.69</v>
      </c>
    </row>
    <row r="1712" spans="1:4" ht="13.5" x14ac:dyDescent="0.25">
      <c r="A1712" s="426">
        <v>90823</v>
      </c>
      <c r="B1712" s="427" t="s">
        <v>1863</v>
      </c>
      <c r="C1712" s="427" t="s">
        <v>330</v>
      </c>
      <c r="D1712" s="428">
        <v>288.5</v>
      </c>
    </row>
    <row r="1713" spans="1:4" ht="13.5" x14ac:dyDescent="0.25">
      <c r="A1713" s="426">
        <v>90826</v>
      </c>
      <c r="B1713" s="427" t="s">
        <v>1864</v>
      </c>
      <c r="C1713" s="427" t="s">
        <v>330</v>
      </c>
      <c r="D1713" s="428">
        <v>17.899999999999999</v>
      </c>
    </row>
    <row r="1714" spans="1:4" ht="13.5" x14ac:dyDescent="0.25">
      <c r="A1714" s="426">
        <v>90827</v>
      </c>
      <c r="B1714" s="427" t="s">
        <v>1865</v>
      </c>
      <c r="C1714" s="427" t="s">
        <v>330</v>
      </c>
      <c r="D1714" s="428">
        <v>19.05</v>
      </c>
    </row>
    <row r="1715" spans="1:4" ht="13.5" x14ac:dyDescent="0.25">
      <c r="A1715" s="426">
        <v>90828</v>
      </c>
      <c r="B1715" s="427" t="s">
        <v>1866</v>
      </c>
      <c r="C1715" s="427" t="s">
        <v>330</v>
      </c>
      <c r="D1715" s="428">
        <v>20.22</v>
      </c>
    </row>
    <row r="1716" spans="1:4" ht="13.5" x14ac:dyDescent="0.25">
      <c r="A1716" s="426">
        <v>90829</v>
      </c>
      <c r="B1716" s="427" t="s">
        <v>1867</v>
      </c>
      <c r="C1716" s="427" t="s">
        <v>330</v>
      </c>
      <c r="D1716" s="428">
        <v>21.41</v>
      </c>
    </row>
    <row r="1717" spans="1:4" ht="13.5" x14ac:dyDescent="0.25">
      <c r="A1717" s="426">
        <v>90830</v>
      </c>
      <c r="B1717" s="427" t="s">
        <v>1868</v>
      </c>
      <c r="C1717" s="427" t="s">
        <v>330</v>
      </c>
      <c r="D1717" s="428">
        <v>86.92</v>
      </c>
    </row>
    <row r="1718" spans="1:4" ht="13.5" x14ac:dyDescent="0.25">
      <c r="A1718" s="426">
        <v>90831</v>
      </c>
      <c r="B1718" s="427" t="s">
        <v>1869</v>
      </c>
      <c r="C1718" s="427" t="s">
        <v>330</v>
      </c>
      <c r="D1718" s="428">
        <v>68.099999999999994</v>
      </c>
    </row>
    <row r="1719" spans="1:4" ht="13.5" x14ac:dyDescent="0.25">
      <c r="A1719" s="426">
        <v>90841</v>
      </c>
      <c r="B1719" s="427" t="s">
        <v>1870</v>
      </c>
      <c r="C1719" s="427" t="s">
        <v>330</v>
      </c>
      <c r="D1719" s="428">
        <v>545.21</v>
      </c>
    </row>
    <row r="1720" spans="1:4" ht="13.5" x14ac:dyDescent="0.25">
      <c r="A1720" s="426">
        <v>90842</v>
      </c>
      <c r="B1720" s="427" t="s">
        <v>1871</v>
      </c>
      <c r="C1720" s="427" t="s">
        <v>330</v>
      </c>
      <c r="D1720" s="428">
        <v>584.66999999999996</v>
      </c>
    </row>
    <row r="1721" spans="1:4" ht="13.5" x14ac:dyDescent="0.25">
      <c r="A1721" s="426">
        <v>90843</v>
      </c>
      <c r="B1721" s="427" t="s">
        <v>1872</v>
      </c>
      <c r="C1721" s="427" t="s">
        <v>330</v>
      </c>
      <c r="D1721" s="428">
        <v>609.22</v>
      </c>
    </row>
    <row r="1722" spans="1:4" ht="13.5" x14ac:dyDescent="0.25">
      <c r="A1722" s="426">
        <v>90844</v>
      </c>
      <c r="B1722" s="427" t="s">
        <v>1873</v>
      </c>
      <c r="C1722" s="427" t="s">
        <v>330</v>
      </c>
      <c r="D1722" s="428">
        <v>635.85</v>
      </c>
    </row>
    <row r="1723" spans="1:4" ht="13.5" x14ac:dyDescent="0.25">
      <c r="A1723" s="426">
        <v>90847</v>
      </c>
      <c r="B1723" s="427" t="s">
        <v>1874</v>
      </c>
      <c r="C1723" s="427" t="s">
        <v>330</v>
      </c>
      <c r="D1723" s="428">
        <v>477.11</v>
      </c>
    </row>
    <row r="1724" spans="1:4" ht="13.5" x14ac:dyDescent="0.25">
      <c r="A1724" s="426">
        <v>90848</v>
      </c>
      <c r="B1724" s="427" t="s">
        <v>1875</v>
      </c>
      <c r="C1724" s="427" t="s">
        <v>330</v>
      </c>
      <c r="D1724" s="428">
        <v>510.64</v>
      </c>
    </row>
    <row r="1725" spans="1:4" ht="13.5" x14ac:dyDescent="0.25">
      <c r="A1725" s="426">
        <v>90849</v>
      </c>
      <c r="B1725" s="427" t="s">
        <v>1876</v>
      </c>
      <c r="C1725" s="427" t="s">
        <v>330</v>
      </c>
      <c r="D1725" s="428">
        <v>522.29999999999995</v>
      </c>
    </row>
    <row r="1726" spans="1:4" ht="13.5" x14ac:dyDescent="0.25">
      <c r="A1726" s="426">
        <v>90850</v>
      </c>
      <c r="B1726" s="427" t="s">
        <v>1877</v>
      </c>
      <c r="C1726" s="427" t="s">
        <v>330</v>
      </c>
      <c r="D1726" s="428">
        <v>548.92999999999995</v>
      </c>
    </row>
    <row r="1727" spans="1:4" ht="13.5" x14ac:dyDescent="0.25">
      <c r="A1727" s="426">
        <v>91009</v>
      </c>
      <c r="B1727" s="427" t="s">
        <v>1878</v>
      </c>
      <c r="C1727" s="427" t="s">
        <v>330</v>
      </c>
      <c r="D1727" s="428">
        <v>263.02999999999997</v>
      </c>
    </row>
    <row r="1728" spans="1:4" ht="13.5" x14ac:dyDescent="0.25">
      <c r="A1728" s="426">
        <v>91010</v>
      </c>
      <c r="B1728" s="427" t="s">
        <v>1879</v>
      </c>
      <c r="C1728" s="427" t="s">
        <v>330</v>
      </c>
      <c r="D1728" s="428">
        <v>221.27</v>
      </c>
    </row>
    <row r="1729" spans="1:4" ht="13.5" x14ac:dyDescent="0.25">
      <c r="A1729" s="426">
        <v>91011</v>
      </c>
      <c r="B1729" s="427" t="s">
        <v>1880</v>
      </c>
      <c r="C1729" s="427" t="s">
        <v>330</v>
      </c>
      <c r="D1729" s="428">
        <v>294.98</v>
      </c>
    </row>
    <row r="1730" spans="1:4" ht="13.5" x14ac:dyDescent="0.25">
      <c r="A1730" s="426">
        <v>91012</v>
      </c>
      <c r="B1730" s="427" t="s">
        <v>1881</v>
      </c>
      <c r="C1730" s="427" t="s">
        <v>330</v>
      </c>
      <c r="D1730" s="428">
        <v>284.54000000000002</v>
      </c>
    </row>
    <row r="1731" spans="1:4" ht="13.5" x14ac:dyDescent="0.25">
      <c r="A1731" s="426">
        <v>91013</v>
      </c>
      <c r="B1731" s="427" t="s">
        <v>1882</v>
      </c>
      <c r="C1731" s="427" t="s">
        <v>330</v>
      </c>
      <c r="D1731" s="428">
        <v>482.26</v>
      </c>
    </row>
    <row r="1732" spans="1:4" ht="13.5" x14ac:dyDescent="0.25">
      <c r="A1732" s="426">
        <v>91014</v>
      </c>
      <c r="B1732" s="427" t="s">
        <v>1883</v>
      </c>
      <c r="C1732" s="427" t="s">
        <v>330</v>
      </c>
      <c r="D1732" s="428">
        <v>454.18</v>
      </c>
    </row>
    <row r="1733" spans="1:4" ht="13.5" x14ac:dyDescent="0.25">
      <c r="A1733" s="426">
        <v>91015</v>
      </c>
      <c r="B1733" s="427" t="s">
        <v>1884</v>
      </c>
      <c r="C1733" s="427" t="s">
        <v>330</v>
      </c>
      <c r="D1733" s="428">
        <v>541.59</v>
      </c>
    </row>
    <row r="1734" spans="1:4" ht="13.5" x14ac:dyDescent="0.25">
      <c r="A1734" s="426">
        <v>91016</v>
      </c>
      <c r="B1734" s="427" t="s">
        <v>1885</v>
      </c>
      <c r="C1734" s="427" t="s">
        <v>330</v>
      </c>
      <c r="D1734" s="428">
        <v>544.97</v>
      </c>
    </row>
    <row r="1735" spans="1:4" ht="13.5" x14ac:dyDescent="0.25">
      <c r="A1735" s="426">
        <v>91286</v>
      </c>
      <c r="B1735" s="427" t="s">
        <v>1886</v>
      </c>
      <c r="C1735" s="427" t="s">
        <v>330</v>
      </c>
      <c r="D1735" s="428">
        <v>102.81</v>
      </c>
    </row>
    <row r="1736" spans="1:4" ht="13.5" x14ac:dyDescent="0.25">
      <c r="A1736" s="426">
        <v>91287</v>
      </c>
      <c r="B1736" s="427" t="s">
        <v>1887</v>
      </c>
      <c r="C1736" s="427" t="s">
        <v>330</v>
      </c>
      <c r="D1736" s="428">
        <v>109.34</v>
      </c>
    </row>
    <row r="1737" spans="1:4" ht="13.5" x14ac:dyDescent="0.25">
      <c r="A1737" s="426">
        <v>91288</v>
      </c>
      <c r="B1737" s="427" t="s">
        <v>1888</v>
      </c>
      <c r="C1737" s="427" t="s">
        <v>330</v>
      </c>
      <c r="D1737" s="428">
        <v>115.88</v>
      </c>
    </row>
    <row r="1738" spans="1:4" ht="13.5" x14ac:dyDescent="0.25">
      <c r="A1738" s="426">
        <v>91290</v>
      </c>
      <c r="B1738" s="427" t="s">
        <v>1889</v>
      </c>
      <c r="C1738" s="427" t="s">
        <v>330</v>
      </c>
      <c r="D1738" s="428">
        <v>122.41</v>
      </c>
    </row>
    <row r="1739" spans="1:4" ht="13.5" x14ac:dyDescent="0.25">
      <c r="A1739" s="426">
        <v>91291</v>
      </c>
      <c r="B1739" s="427" t="s">
        <v>1890</v>
      </c>
      <c r="C1739" s="427" t="s">
        <v>330</v>
      </c>
      <c r="D1739" s="428">
        <v>163.41999999999999</v>
      </c>
    </row>
    <row r="1740" spans="1:4" ht="13.5" x14ac:dyDescent="0.25">
      <c r="A1740" s="426">
        <v>91292</v>
      </c>
      <c r="B1740" s="427" t="s">
        <v>1891</v>
      </c>
      <c r="C1740" s="427" t="s">
        <v>330</v>
      </c>
      <c r="D1740" s="428">
        <v>174.8</v>
      </c>
    </row>
    <row r="1741" spans="1:4" ht="13.5" x14ac:dyDescent="0.25">
      <c r="A1741" s="426">
        <v>91293</v>
      </c>
      <c r="B1741" s="427" t="s">
        <v>1892</v>
      </c>
      <c r="C1741" s="427" t="s">
        <v>330</v>
      </c>
      <c r="D1741" s="428">
        <v>186.16</v>
      </c>
    </row>
    <row r="1742" spans="1:4" ht="13.5" x14ac:dyDescent="0.25">
      <c r="A1742" s="426">
        <v>91294</v>
      </c>
      <c r="B1742" s="427" t="s">
        <v>1893</v>
      </c>
      <c r="C1742" s="427" t="s">
        <v>330</v>
      </c>
      <c r="D1742" s="428">
        <v>197.6</v>
      </c>
    </row>
    <row r="1743" spans="1:4" ht="13.5" x14ac:dyDescent="0.25">
      <c r="A1743" s="426">
        <v>91295</v>
      </c>
      <c r="B1743" s="427" t="s">
        <v>1894</v>
      </c>
      <c r="C1743" s="427" t="s">
        <v>330</v>
      </c>
      <c r="D1743" s="428">
        <v>249.19</v>
      </c>
    </row>
    <row r="1744" spans="1:4" ht="13.5" x14ac:dyDescent="0.25">
      <c r="A1744" s="426">
        <v>91296</v>
      </c>
      <c r="B1744" s="427" t="s">
        <v>1895</v>
      </c>
      <c r="C1744" s="427" t="s">
        <v>330</v>
      </c>
      <c r="D1744" s="428">
        <v>262.68</v>
      </c>
    </row>
    <row r="1745" spans="1:4" ht="13.5" x14ac:dyDescent="0.25">
      <c r="A1745" s="426">
        <v>91297</v>
      </c>
      <c r="B1745" s="427" t="s">
        <v>1896</v>
      </c>
      <c r="C1745" s="427" t="s">
        <v>330</v>
      </c>
      <c r="D1745" s="428">
        <v>296.39</v>
      </c>
    </row>
    <row r="1746" spans="1:4" ht="13.5" x14ac:dyDescent="0.25">
      <c r="A1746" s="426">
        <v>91298</v>
      </c>
      <c r="B1746" s="427" t="s">
        <v>1897</v>
      </c>
      <c r="C1746" s="427" t="s">
        <v>330</v>
      </c>
      <c r="D1746" s="428">
        <v>373.26</v>
      </c>
    </row>
    <row r="1747" spans="1:4" ht="13.5" x14ac:dyDescent="0.25">
      <c r="A1747" s="426">
        <v>91299</v>
      </c>
      <c r="B1747" s="427" t="s">
        <v>1898</v>
      </c>
      <c r="C1747" s="427" t="s">
        <v>330</v>
      </c>
      <c r="D1747" s="428">
        <v>497.3</v>
      </c>
    </row>
    <row r="1748" spans="1:4" ht="13.5" x14ac:dyDescent="0.25">
      <c r="A1748" s="426">
        <v>91300</v>
      </c>
      <c r="B1748" s="427" t="s">
        <v>1899</v>
      </c>
      <c r="C1748" s="427" t="s">
        <v>330</v>
      </c>
      <c r="D1748" s="428">
        <v>15.61</v>
      </c>
    </row>
    <row r="1749" spans="1:4" ht="13.5" x14ac:dyDescent="0.25">
      <c r="A1749" s="426">
        <v>91301</v>
      </c>
      <c r="B1749" s="427" t="s">
        <v>1900</v>
      </c>
      <c r="C1749" s="427" t="s">
        <v>330</v>
      </c>
      <c r="D1749" s="428">
        <v>16.71</v>
      </c>
    </row>
    <row r="1750" spans="1:4" ht="13.5" x14ac:dyDescent="0.25">
      <c r="A1750" s="426">
        <v>91302</v>
      </c>
      <c r="B1750" s="427" t="s">
        <v>1901</v>
      </c>
      <c r="C1750" s="427" t="s">
        <v>330</v>
      </c>
      <c r="D1750" s="428">
        <v>17.84</v>
      </c>
    </row>
    <row r="1751" spans="1:4" ht="13.5" x14ac:dyDescent="0.25">
      <c r="A1751" s="426">
        <v>91303</v>
      </c>
      <c r="B1751" s="427" t="s">
        <v>1902</v>
      </c>
      <c r="C1751" s="427" t="s">
        <v>330</v>
      </c>
      <c r="D1751" s="428">
        <v>18.989999999999998</v>
      </c>
    </row>
    <row r="1752" spans="1:4" ht="13.5" x14ac:dyDescent="0.25">
      <c r="A1752" s="426">
        <v>91304</v>
      </c>
      <c r="B1752" s="427" t="s">
        <v>1903</v>
      </c>
      <c r="C1752" s="427" t="s">
        <v>330</v>
      </c>
      <c r="D1752" s="428">
        <v>66.19</v>
      </c>
    </row>
    <row r="1753" spans="1:4" ht="13.5" x14ac:dyDescent="0.25">
      <c r="A1753" s="426">
        <v>91305</v>
      </c>
      <c r="B1753" s="427" t="s">
        <v>1904</v>
      </c>
      <c r="C1753" s="427" t="s">
        <v>330</v>
      </c>
      <c r="D1753" s="428">
        <v>49.98</v>
      </c>
    </row>
    <row r="1754" spans="1:4" ht="13.5" x14ac:dyDescent="0.25">
      <c r="A1754" s="426">
        <v>91306</v>
      </c>
      <c r="B1754" s="427" t="s">
        <v>1905</v>
      </c>
      <c r="C1754" s="427" t="s">
        <v>330</v>
      </c>
      <c r="D1754" s="428">
        <v>74.03</v>
      </c>
    </row>
    <row r="1755" spans="1:4" ht="13.5" x14ac:dyDescent="0.25">
      <c r="A1755" s="426">
        <v>91307</v>
      </c>
      <c r="B1755" s="427" t="s">
        <v>1906</v>
      </c>
      <c r="C1755" s="427" t="s">
        <v>330</v>
      </c>
      <c r="D1755" s="428">
        <v>52.42</v>
      </c>
    </row>
    <row r="1756" spans="1:4" ht="13.5" x14ac:dyDescent="0.25">
      <c r="A1756" s="426">
        <v>91312</v>
      </c>
      <c r="B1756" s="427" t="s">
        <v>1907</v>
      </c>
      <c r="C1756" s="427" t="s">
        <v>330</v>
      </c>
      <c r="D1756" s="428">
        <v>502.5</v>
      </c>
    </row>
    <row r="1757" spans="1:4" ht="13.5" x14ac:dyDescent="0.25">
      <c r="A1757" s="426">
        <v>91313</v>
      </c>
      <c r="B1757" s="427" t="s">
        <v>1908</v>
      </c>
      <c r="C1757" s="427" t="s">
        <v>330</v>
      </c>
      <c r="D1757" s="428">
        <v>538.37</v>
      </c>
    </row>
    <row r="1758" spans="1:4" ht="13.5" x14ac:dyDescent="0.25">
      <c r="A1758" s="426">
        <v>91314</v>
      </c>
      <c r="B1758" s="427" t="s">
        <v>1909</v>
      </c>
      <c r="C1758" s="427" t="s">
        <v>330</v>
      </c>
      <c r="D1758" s="428">
        <v>563.72</v>
      </c>
    </row>
    <row r="1759" spans="1:4" ht="13.5" x14ac:dyDescent="0.25">
      <c r="A1759" s="426">
        <v>91315</v>
      </c>
      <c r="B1759" s="427" t="s">
        <v>1910</v>
      </c>
      <c r="C1759" s="427" t="s">
        <v>330</v>
      </c>
      <c r="D1759" s="428">
        <v>590.27</v>
      </c>
    </row>
    <row r="1760" spans="1:4" ht="13.5" x14ac:dyDescent="0.25">
      <c r="A1760" s="426">
        <v>91318</v>
      </c>
      <c r="B1760" s="427" t="s">
        <v>1911</v>
      </c>
      <c r="C1760" s="427" t="s">
        <v>330</v>
      </c>
      <c r="D1760" s="428">
        <v>452.52</v>
      </c>
    </row>
    <row r="1761" spans="1:4" ht="13.5" x14ac:dyDescent="0.25">
      <c r="A1761" s="426">
        <v>91319</v>
      </c>
      <c r="B1761" s="427" t="s">
        <v>1912</v>
      </c>
      <c r="C1761" s="427" t="s">
        <v>330</v>
      </c>
      <c r="D1761" s="428">
        <v>485.95</v>
      </c>
    </row>
    <row r="1762" spans="1:4" ht="13.5" x14ac:dyDescent="0.25">
      <c r="A1762" s="426">
        <v>91320</v>
      </c>
      <c r="B1762" s="427" t="s">
        <v>1913</v>
      </c>
      <c r="C1762" s="427" t="s">
        <v>330</v>
      </c>
      <c r="D1762" s="428">
        <v>497.53</v>
      </c>
    </row>
    <row r="1763" spans="1:4" ht="13.5" x14ac:dyDescent="0.25">
      <c r="A1763" s="426">
        <v>91321</v>
      </c>
      <c r="B1763" s="427" t="s">
        <v>1914</v>
      </c>
      <c r="C1763" s="427" t="s">
        <v>330</v>
      </c>
      <c r="D1763" s="428">
        <v>524.08000000000004</v>
      </c>
    </row>
    <row r="1764" spans="1:4" ht="13.5" x14ac:dyDescent="0.25">
      <c r="A1764" s="426">
        <v>91324</v>
      </c>
      <c r="B1764" s="427" t="s">
        <v>1915</v>
      </c>
      <c r="C1764" s="427" t="s">
        <v>330</v>
      </c>
      <c r="D1764" s="428">
        <v>457.67</v>
      </c>
    </row>
    <row r="1765" spans="1:4" ht="13.5" x14ac:dyDescent="0.25">
      <c r="A1765" s="426">
        <v>91325</v>
      </c>
      <c r="B1765" s="427" t="s">
        <v>1916</v>
      </c>
      <c r="C1765" s="427" t="s">
        <v>330</v>
      </c>
      <c r="D1765" s="428">
        <v>429.49</v>
      </c>
    </row>
    <row r="1766" spans="1:4" ht="13.5" x14ac:dyDescent="0.25">
      <c r="A1766" s="426">
        <v>91326</v>
      </c>
      <c r="B1766" s="427" t="s">
        <v>1917</v>
      </c>
      <c r="C1766" s="427" t="s">
        <v>330</v>
      </c>
      <c r="D1766" s="428">
        <v>516.82000000000005</v>
      </c>
    </row>
    <row r="1767" spans="1:4" ht="13.5" x14ac:dyDescent="0.25">
      <c r="A1767" s="426">
        <v>91327</v>
      </c>
      <c r="B1767" s="427" t="s">
        <v>1918</v>
      </c>
      <c r="C1767" s="427" t="s">
        <v>330</v>
      </c>
      <c r="D1767" s="428">
        <v>520.12</v>
      </c>
    </row>
    <row r="1768" spans="1:4" ht="13.5" x14ac:dyDescent="0.25">
      <c r="A1768" s="426">
        <v>91328</v>
      </c>
      <c r="B1768" s="427" t="s">
        <v>1919</v>
      </c>
      <c r="C1768" s="427" t="s">
        <v>330</v>
      </c>
      <c r="D1768" s="428">
        <v>468.42</v>
      </c>
    </row>
    <row r="1769" spans="1:4" ht="13.5" x14ac:dyDescent="0.25">
      <c r="A1769" s="426">
        <v>91329</v>
      </c>
      <c r="B1769" s="427" t="s">
        <v>1920</v>
      </c>
      <c r="C1769" s="427" t="s">
        <v>330</v>
      </c>
      <c r="D1769" s="428">
        <v>443.83</v>
      </c>
    </row>
    <row r="1770" spans="1:4" ht="13.5" x14ac:dyDescent="0.25">
      <c r="A1770" s="426">
        <v>91330</v>
      </c>
      <c r="B1770" s="427" t="s">
        <v>1921</v>
      </c>
      <c r="C1770" s="427" t="s">
        <v>330</v>
      </c>
      <c r="D1770" s="428">
        <v>495.59</v>
      </c>
    </row>
    <row r="1771" spans="1:4" ht="13.5" x14ac:dyDescent="0.25">
      <c r="A1771" s="426">
        <v>91331</v>
      </c>
      <c r="B1771" s="427" t="s">
        <v>1922</v>
      </c>
      <c r="C1771" s="427" t="s">
        <v>330</v>
      </c>
      <c r="D1771" s="428">
        <v>470.9</v>
      </c>
    </row>
    <row r="1772" spans="1:4" ht="13.5" x14ac:dyDescent="0.25">
      <c r="A1772" s="426">
        <v>91332</v>
      </c>
      <c r="B1772" s="427" t="s">
        <v>1923</v>
      </c>
      <c r="C1772" s="427" t="s">
        <v>330</v>
      </c>
      <c r="D1772" s="428">
        <v>543</v>
      </c>
    </row>
    <row r="1773" spans="1:4" ht="13.5" x14ac:dyDescent="0.25">
      <c r="A1773" s="426">
        <v>91333</v>
      </c>
      <c r="B1773" s="427" t="s">
        <v>1924</v>
      </c>
      <c r="C1773" s="427" t="s">
        <v>330</v>
      </c>
      <c r="D1773" s="428">
        <v>518.23</v>
      </c>
    </row>
    <row r="1774" spans="1:4" ht="13.5" x14ac:dyDescent="0.25">
      <c r="A1774" s="426">
        <v>91334</v>
      </c>
      <c r="B1774" s="427" t="s">
        <v>1925</v>
      </c>
      <c r="C1774" s="427" t="s">
        <v>330</v>
      </c>
      <c r="D1774" s="428">
        <v>619.87</v>
      </c>
    </row>
    <row r="1775" spans="1:4" ht="13.5" x14ac:dyDescent="0.25">
      <c r="A1775" s="426">
        <v>91335</v>
      </c>
      <c r="B1775" s="427" t="s">
        <v>1926</v>
      </c>
      <c r="C1775" s="427" t="s">
        <v>330</v>
      </c>
      <c r="D1775" s="428">
        <v>595.1</v>
      </c>
    </row>
    <row r="1776" spans="1:4" ht="13.5" x14ac:dyDescent="0.25">
      <c r="A1776" s="426">
        <v>91336</v>
      </c>
      <c r="B1776" s="427" t="s">
        <v>1927</v>
      </c>
      <c r="C1776" s="427" t="s">
        <v>330</v>
      </c>
      <c r="D1776" s="428">
        <v>743.91</v>
      </c>
    </row>
    <row r="1777" spans="1:4" ht="13.5" x14ac:dyDescent="0.25">
      <c r="A1777" s="426">
        <v>91337</v>
      </c>
      <c r="B1777" s="427" t="s">
        <v>1928</v>
      </c>
      <c r="C1777" s="427" t="s">
        <v>330</v>
      </c>
      <c r="D1777" s="428">
        <v>719.14</v>
      </c>
    </row>
    <row r="1778" spans="1:4" ht="13.5" x14ac:dyDescent="0.25">
      <c r="A1778" s="427" t="s">
        <v>1929</v>
      </c>
      <c r="B1778" s="427" t="s">
        <v>1930</v>
      </c>
      <c r="C1778" s="427" t="s">
        <v>330</v>
      </c>
      <c r="D1778" s="429">
        <v>2121.66</v>
      </c>
    </row>
    <row r="1779" spans="1:4" ht="13.5" x14ac:dyDescent="0.25">
      <c r="A1779" s="426">
        <v>84844</v>
      </c>
      <c r="B1779" s="427" t="s">
        <v>1931</v>
      </c>
      <c r="C1779" s="427" t="s">
        <v>501</v>
      </c>
      <c r="D1779" s="428">
        <v>570.34</v>
      </c>
    </row>
    <row r="1780" spans="1:4" ht="13.5" x14ac:dyDescent="0.25">
      <c r="A1780" s="426">
        <v>84845</v>
      </c>
      <c r="B1780" s="427" t="s">
        <v>1932</v>
      </c>
      <c r="C1780" s="427" t="s">
        <v>501</v>
      </c>
      <c r="D1780" s="428">
        <v>913.35</v>
      </c>
    </row>
    <row r="1781" spans="1:4" ht="13.5" x14ac:dyDescent="0.25">
      <c r="A1781" s="426">
        <v>84846</v>
      </c>
      <c r="B1781" s="427" t="s">
        <v>1933</v>
      </c>
      <c r="C1781" s="427" t="s">
        <v>501</v>
      </c>
      <c r="D1781" s="428">
        <v>919.27</v>
      </c>
    </row>
    <row r="1782" spans="1:4" ht="13.5" x14ac:dyDescent="0.25">
      <c r="A1782" s="426">
        <v>84847</v>
      </c>
      <c r="B1782" s="427" t="s">
        <v>1934</v>
      </c>
      <c r="C1782" s="427" t="s">
        <v>501</v>
      </c>
      <c r="D1782" s="428">
        <v>919.27</v>
      </c>
    </row>
    <row r="1783" spans="1:4" ht="13.5" x14ac:dyDescent="0.25">
      <c r="A1783" s="426">
        <v>84848</v>
      </c>
      <c r="B1783" s="427" t="s">
        <v>1935</v>
      </c>
      <c r="C1783" s="427" t="s">
        <v>501</v>
      </c>
      <c r="D1783" s="428">
        <v>714.9</v>
      </c>
    </row>
    <row r="1784" spans="1:4" ht="13.5" x14ac:dyDescent="0.25">
      <c r="A1784" s="427" t="s">
        <v>1936</v>
      </c>
      <c r="B1784" s="427" t="s">
        <v>1937</v>
      </c>
      <c r="C1784" s="427" t="s">
        <v>501</v>
      </c>
      <c r="D1784" s="428">
        <v>412.7</v>
      </c>
    </row>
    <row r="1785" spans="1:4" ht="13.5" x14ac:dyDescent="0.25">
      <c r="A1785" s="427" t="s">
        <v>1938</v>
      </c>
      <c r="B1785" s="427" t="s">
        <v>1939</v>
      </c>
      <c r="C1785" s="427" t="s">
        <v>501</v>
      </c>
      <c r="D1785" s="428">
        <v>382.22</v>
      </c>
    </row>
    <row r="1786" spans="1:4" ht="13.5" x14ac:dyDescent="0.25">
      <c r="A1786" s="427" t="s">
        <v>1940</v>
      </c>
      <c r="B1786" s="427" t="s">
        <v>1941</v>
      </c>
      <c r="C1786" s="427" t="s">
        <v>330</v>
      </c>
      <c r="D1786" s="428">
        <v>109.54</v>
      </c>
    </row>
    <row r="1787" spans="1:4" ht="13.5" x14ac:dyDescent="0.25">
      <c r="A1787" s="427" t="s">
        <v>1942</v>
      </c>
      <c r="B1787" s="427" t="s">
        <v>1943</v>
      </c>
      <c r="C1787" s="427" t="s">
        <v>330</v>
      </c>
      <c r="D1787" s="428">
        <v>122.28</v>
      </c>
    </row>
    <row r="1788" spans="1:4" ht="13.5" x14ac:dyDescent="0.25">
      <c r="A1788" s="427" t="s">
        <v>1944</v>
      </c>
      <c r="B1788" s="427" t="s">
        <v>1945</v>
      </c>
      <c r="C1788" s="427" t="s">
        <v>501</v>
      </c>
      <c r="D1788" s="428">
        <v>388.67</v>
      </c>
    </row>
    <row r="1789" spans="1:4" ht="13.5" x14ac:dyDescent="0.25">
      <c r="A1789" s="427" t="s">
        <v>1946</v>
      </c>
      <c r="B1789" s="427" t="s">
        <v>1947</v>
      </c>
      <c r="C1789" s="427" t="s">
        <v>501</v>
      </c>
      <c r="D1789" s="428">
        <v>335.01</v>
      </c>
    </row>
    <row r="1790" spans="1:4" ht="13.5" x14ac:dyDescent="0.25">
      <c r="A1790" s="427" t="s">
        <v>1948</v>
      </c>
      <c r="B1790" s="427" t="s">
        <v>1949</v>
      </c>
      <c r="C1790" s="427" t="s">
        <v>501</v>
      </c>
      <c r="D1790" s="428">
        <v>247.32</v>
      </c>
    </row>
    <row r="1791" spans="1:4" ht="13.5" x14ac:dyDescent="0.25">
      <c r="A1791" s="426">
        <v>84854</v>
      </c>
      <c r="B1791" s="427" t="s">
        <v>1950</v>
      </c>
      <c r="C1791" s="427" t="s">
        <v>249</v>
      </c>
      <c r="D1791" s="428">
        <v>31.81</v>
      </c>
    </row>
    <row r="1792" spans="1:4" ht="13.5" x14ac:dyDescent="0.25">
      <c r="A1792" s="426">
        <v>94559</v>
      </c>
      <c r="B1792" s="427" t="s">
        <v>1951</v>
      </c>
      <c r="C1792" s="427" t="s">
        <v>501</v>
      </c>
      <c r="D1792" s="428">
        <v>573.92999999999995</v>
      </c>
    </row>
    <row r="1793" spans="1:4" ht="13.5" x14ac:dyDescent="0.25">
      <c r="A1793" s="426">
        <v>94560</v>
      </c>
      <c r="B1793" s="427" t="s">
        <v>1952</v>
      </c>
      <c r="C1793" s="427" t="s">
        <v>501</v>
      </c>
      <c r="D1793" s="428">
        <v>522.62</v>
      </c>
    </row>
    <row r="1794" spans="1:4" ht="13.5" x14ac:dyDescent="0.25">
      <c r="A1794" s="426">
        <v>94562</v>
      </c>
      <c r="B1794" s="427" t="s">
        <v>1953</v>
      </c>
      <c r="C1794" s="427" t="s">
        <v>501</v>
      </c>
      <c r="D1794" s="428">
        <v>548.29999999999995</v>
      </c>
    </row>
    <row r="1795" spans="1:4" ht="13.5" x14ac:dyDescent="0.25">
      <c r="A1795" s="426">
        <v>94563</v>
      </c>
      <c r="B1795" s="427" t="s">
        <v>1954</v>
      </c>
      <c r="C1795" s="427" t="s">
        <v>501</v>
      </c>
      <c r="D1795" s="428">
        <v>689.15</v>
      </c>
    </row>
    <row r="1796" spans="1:4" ht="13.5" x14ac:dyDescent="0.25">
      <c r="A1796" s="426">
        <v>94564</v>
      </c>
      <c r="B1796" s="427" t="s">
        <v>1955</v>
      </c>
      <c r="C1796" s="427" t="s">
        <v>501</v>
      </c>
      <c r="D1796" s="428">
        <v>524.77</v>
      </c>
    </row>
    <row r="1797" spans="1:4" ht="13.5" x14ac:dyDescent="0.25">
      <c r="A1797" s="426">
        <v>94565</v>
      </c>
      <c r="B1797" s="427" t="s">
        <v>1956</v>
      </c>
      <c r="C1797" s="427" t="s">
        <v>501</v>
      </c>
      <c r="D1797" s="428">
        <v>506.31</v>
      </c>
    </row>
    <row r="1798" spans="1:4" ht="13.5" x14ac:dyDescent="0.25">
      <c r="A1798" s="426">
        <v>94567</v>
      </c>
      <c r="B1798" s="427" t="s">
        <v>1957</v>
      </c>
      <c r="C1798" s="427" t="s">
        <v>501</v>
      </c>
      <c r="D1798" s="428">
        <v>526.98</v>
      </c>
    </row>
    <row r="1799" spans="1:4" ht="13.5" x14ac:dyDescent="0.25">
      <c r="A1799" s="426">
        <v>94568</v>
      </c>
      <c r="B1799" s="427" t="s">
        <v>1958</v>
      </c>
      <c r="C1799" s="427" t="s">
        <v>501</v>
      </c>
      <c r="D1799" s="428">
        <v>664.12</v>
      </c>
    </row>
    <row r="1800" spans="1:4" ht="13.5" x14ac:dyDescent="0.25">
      <c r="A1800" s="426">
        <v>99837</v>
      </c>
      <c r="B1800" s="427" t="s">
        <v>1959</v>
      </c>
      <c r="C1800" s="427" t="s">
        <v>249</v>
      </c>
      <c r="D1800" s="428">
        <v>406.11</v>
      </c>
    </row>
    <row r="1801" spans="1:4" ht="13.5" x14ac:dyDescent="0.25">
      <c r="A1801" s="426">
        <v>99839</v>
      </c>
      <c r="B1801" s="427" t="s">
        <v>1960</v>
      </c>
      <c r="C1801" s="427" t="s">
        <v>249</v>
      </c>
      <c r="D1801" s="428">
        <v>330.7</v>
      </c>
    </row>
    <row r="1802" spans="1:4" ht="13.5" x14ac:dyDescent="0.25">
      <c r="A1802" s="426">
        <v>99841</v>
      </c>
      <c r="B1802" s="427" t="s">
        <v>1961</v>
      </c>
      <c r="C1802" s="427" t="s">
        <v>249</v>
      </c>
      <c r="D1802" s="428">
        <v>983.85</v>
      </c>
    </row>
    <row r="1803" spans="1:4" ht="13.5" x14ac:dyDescent="0.25">
      <c r="A1803" s="426">
        <v>99855</v>
      </c>
      <c r="B1803" s="427" t="s">
        <v>1962</v>
      </c>
      <c r="C1803" s="427" t="s">
        <v>249</v>
      </c>
      <c r="D1803" s="428">
        <v>73.760000000000005</v>
      </c>
    </row>
    <row r="1804" spans="1:4" ht="13.5" x14ac:dyDescent="0.25">
      <c r="A1804" s="426">
        <v>99857</v>
      </c>
      <c r="B1804" s="427" t="s">
        <v>1963</v>
      </c>
      <c r="C1804" s="427" t="s">
        <v>249</v>
      </c>
      <c r="D1804" s="428">
        <v>59.32</v>
      </c>
    </row>
    <row r="1805" spans="1:4" ht="13.5" x14ac:dyDescent="0.25">
      <c r="A1805" s="426">
        <v>99861</v>
      </c>
      <c r="B1805" s="427" t="s">
        <v>1964</v>
      </c>
      <c r="C1805" s="427" t="s">
        <v>501</v>
      </c>
      <c r="D1805" s="428">
        <v>402.78</v>
      </c>
    </row>
    <row r="1806" spans="1:4" ht="13.5" x14ac:dyDescent="0.25">
      <c r="A1806" s="426">
        <v>99862</v>
      </c>
      <c r="B1806" s="427" t="s">
        <v>1965</v>
      </c>
      <c r="C1806" s="427" t="s">
        <v>501</v>
      </c>
      <c r="D1806" s="428">
        <v>392.95</v>
      </c>
    </row>
    <row r="1807" spans="1:4" ht="13.5" x14ac:dyDescent="0.25">
      <c r="A1807" s="426">
        <v>73665</v>
      </c>
      <c r="B1807" s="427" t="s">
        <v>1966</v>
      </c>
      <c r="C1807" s="427" t="s">
        <v>249</v>
      </c>
      <c r="D1807" s="428">
        <v>65.27</v>
      </c>
    </row>
    <row r="1808" spans="1:4" ht="13.5" x14ac:dyDescent="0.25">
      <c r="A1808" s="427" t="s">
        <v>1967</v>
      </c>
      <c r="B1808" s="427" t="s">
        <v>1968</v>
      </c>
      <c r="C1808" s="427" t="s">
        <v>249</v>
      </c>
      <c r="D1808" s="428">
        <v>270.95</v>
      </c>
    </row>
    <row r="1809" spans="1:4" ht="13.5" x14ac:dyDescent="0.25">
      <c r="A1809" s="426">
        <v>68050</v>
      </c>
      <c r="B1809" s="427" t="s">
        <v>1969</v>
      </c>
      <c r="C1809" s="427" t="s">
        <v>501</v>
      </c>
      <c r="D1809" s="428">
        <v>506.06</v>
      </c>
    </row>
    <row r="1810" spans="1:4" ht="13.5" x14ac:dyDescent="0.25">
      <c r="A1810" s="426">
        <v>90838</v>
      </c>
      <c r="B1810" s="427" t="s">
        <v>1970</v>
      </c>
      <c r="C1810" s="427" t="s">
        <v>330</v>
      </c>
      <c r="D1810" s="428">
        <v>778.67</v>
      </c>
    </row>
    <row r="1811" spans="1:4" ht="13.5" x14ac:dyDescent="0.25">
      <c r="A1811" s="426">
        <v>91338</v>
      </c>
      <c r="B1811" s="427" t="s">
        <v>1971</v>
      </c>
      <c r="C1811" s="427" t="s">
        <v>501</v>
      </c>
      <c r="D1811" s="428">
        <v>835.27</v>
      </c>
    </row>
    <row r="1812" spans="1:4" ht="13.5" x14ac:dyDescent="0.25">
      <c r="A1812" s="426">
        <v>91341</v>
      </c>
      <c r="B1812" s="427" t="s">
        <v>1972</v>
      </c>
      <c r="C1812" s="427" t="s">
        <v>501</v>
      </c>
      <c r="D1812" s="428">
        <v>614.4</v>
      </c>
    </row>
    <row r="1813" spans="1:4" ht="13.5" x14ac:dyDescent="0.25">
      <c r="A1813" s="426">
        <v>94805</v>
      </c>
      <c r="B1813" s="427" t="s">
        <v>1973</v>
      </c>
      <c r="C1813" s="427" t="s">
        <v>330</v>
      </c>
      <c r="D1813" s="428">
        <v>966.42</v>
      </c>
    </row>
    <row r="1814" spans="1:4" ht="13.5" x14ac:dyDescent="0.25">
      <c r="A1814" s="426">
        <v>94806</v>
      </c>
      <c r="B1814" s="427" t="s">
        <v>1974</v>
      </c>
      <c r="C1814" s="427" t="s">
        <v>330</v>
      </c>
      <c r="D1814" s="428">
        <v>385.08</v>
      </c>
    </row>
    <row r="1815" spans="1:4" ht="13.5" x14ac:dyDescent="0.25">
      <c r="A1815" s="426">
        <v>94807</v>
      </c>
      <c r="B1815" s="427" t="s">
        <v>1975</v>
      </c>
      <c r="C1815" s="427" t="s">
        <v>330</v>
      </c>
      <c r="D1815" s="428">
        <v>457.18</v>
      </c>
    </row>
    <row r="1816" spans="1:4" ht="13.5" x14ac:dyDescent="0.25">
      <c r="A1816" s="427" t="s">
        <v>1976</v>
      </c>
      <c r="B1816" s="427" t="s">
        <v>1977</v>
      </c>
      <c r="C1816" s="427" t="s">
        <v>330</v>
      </c>
      <c r="D1816" s="428">
        <v>96.25</v>
      </c>
    </row>
    <row r="1817" spans="1:4" ht="13.5" x14ac:dyDescent="0.25">
      <c r="A1817" s="426">
        <v>84885</v>
      </c>
      <c r="B1817" s="427" t="s">
        <v>1978</v>
      </c>
      <c r="C1817" s="427" t="s">
        <v>330</v>
      </c>
      <c r="D1817" s="428">
        <v>576.89</v>
      </c>
    </row>
    <row r="1818" spans="1:4" ht="13.5" x14ac:dyDescent="0.25">
      <c r="A1818" s="426">
        <v>84886</v>
      </c>
      <c r="B1818" s="427" t="s">
        <v>1979</v>
      </c>
      <c r="C1818" s="427" t="s">
        <v>330</v>
      </c>
      <c r="D1818" s="429">
        <v>1037.0999999999999</v>
      </c>
    </row>
    <row r="1819" spans="1:4" ht="13.5" x14ac:dyDescent="0.25">
      <c r="A1819" s="426">
        <v>84889</v>
      </c>
      <c r="B1819" s="427" t="s">
        <v>1980</v>
      </c>
      <c r="C1819" s="427" t="s">
        <v>330</v>
      </c>
      <c r="D1819" s="428">
        <v>17.95</v>
      </c>
    </row>
    <row r="1820" spans="1:4" ht="13.5" x14ac:dyDescent="0.25">
      <c r="A1820" s="426">
        <v>84891</v>
      </c>
      <c r="B1820" s="427" t="s">
        <v>1981</v>
      </c>
      <c r="C1820" s="427" t="s">
        <v>330</v>
      </c>
      <c r="D1820" s="428">
        <v>175.95</v>
      </c>
    </row>
    <row r="1821" spans="1:4" ht="13.5" x14ac:dyDescent="0.25">
      <c r="A1821" s="427" t="s">
        <v>1982</v>
      </c>
      <c r="B1821" s="427" t="s">
        <v>1983</v>
      </c>
      <c r="C1821" s="427" t="s">
        <v>330</v>
      </c>
      <c r="D1821" s="428">
        <v>33.880000000000003</v>
      </c>
    </row>
    <row r="1822" spans="1:4" ht="13.5" x14ac:dyDescent="0.25">
      <c r="A1822" s="427" t="s">
        <v>1984</v>
      </c>
      <c r="B1822" s="427" t="s">
        <v>1985</v>
      </c>
      <c r="C1822" s="427" t="s">
        <v>330</v>
      </c>
      <c r="D1822" s="428">
        <v>26.17</v>
      </c>
    </row>
    <row r="1823" spans="1:4" ht="13.5" x14ac:dyDescent="0.25">
      <c r="A1823" s="427" t="s">
        <v>1986</v>
      </c>
      <c r="B1823" s="427" t="s">
        <v>1987</v>
      </c>
      <c r="C1823" s="427" t="s">
        <v>330</v>
      </c>
      <c r="D1823" s="428">
        <v>149.97</v>
      </c>
    </row>
    <row r="1824" spans="1:4" ht="13.5" x14ac:dyDescent="0.25">
      <c r="A1824" s="426">
        <v>84950</v>
      </c>
      <c r="B1824" s="427" t="s">
        <v>1988</v>
      </c>
      <c r="C1824" s="427" t="s">
        <v>330</v>
      </c>
      <c r="D1824" s="428">
        <v>47.52</v>
      </c>
    </row>
    <row r="1825" spans="1:4" ht="13.5" x14ac:dyDescent="0.25">
      <c r="A1825" s="426">
        <v>84952</v>
      </c>
      <c r="B1825" s="427" t="s">
        <v>1989</v>
      </c>
      <c r="C1825" s="427" t="s">
        <v>330</v>
      </c>
      <c r="D1825" s="428">
        <v>35.369999999999997</v>
      </c>
    </row>
    <row r="1826" spans="1:4" ht="13.5" x14ac:dyDescent="0.25">
      <c r="A1826" s="426">
        <v>72116</v>
      </c>
      <c r="B1826" s="427" t="s">
        <v>1990</v>
      </c>
      <c r="C1826" s="427" t="s">
        <v>501</v>
      </c>
      <c r="D1826" s="428">
        <v>143.30000000000001</v>
      </c>
    </row>
    <row r="1827" spans="1:4" ht="13.5" x14ac:dyDescent="0.25">
      <c r="A1827" s="426">
        <v>72117</v>
      </c>
      <c r="B1827" s="427" t="s">
        <v>1991</v>
      </c>
      <c r="C1827" s="427" t="s">
        <v>501</v>
      </c>
      <c r="D1827" s="428">
        <v>184.31</v>
      </c>
    </row>
    <row r="1828" spans="1:4" ht="13.5" x14ac:dyDescent="0.25">
      <c r="A1828" s="426">
        <v>72118</v>
      </c>
      <c r="B1828" s="427" t="s">
        <v>1992</v>
      </c>
      <c r="C1828" s="427" t="s">
        <v>501</v>
      </c>
      <c r="D1828" s="428">
        <v>189.95</v>
      </c>
    </row>
    <row r="1829" spans="1:4" ht="13.5" x14ac:dyDescent="0.25">
      <c r="A1829" s="426">
        <v>72119</v>
      </c>
      <c r="B1829" s="427" t="s">
        <v>1993</v>
      </c>
      <c r="C1829" s="427" t="s">
        <v>501</v>
      </c>
      <c r="D1829" s="428">
        <v>238.27</v>
      </c>
    </row>
    <row r="1830" spans="1:4" ht="13.5" x14ac:dyDescent="0.25">
      <c r="A1830" s="426">
        <v>72120</v>
      </c>
      <c r="B1830" s="427" t="s">
        <v>1994</v>
      </c>
      <c r="C1830" s="427" t="s">
        <v>501</v>
      </c>
      <c r="D1830" s="428">
        <v>299.86</v>
      </c>
    </row>
    <row r="1831" spans="1:4" ht="13.5" x14ac:dyDescent="0.25">
      <c r="A1831" s="426">
        <v>72122</v>
      </c>
      <c r="B1831" s="427" t="s">
        <v>1995</v>
      </c>
      <c r="C1831" s="427" t="s">
        <v>501</v>
      </c>
      <c r="D1831" s="428">
        <v>157.78</v>
      </c>
    </row>
    <row r="1832" spans="1:4" ht="13.5" x14ac:dyDescent="0.25">
      <c r="A1832" s="426">
        <v>72123</v>
      </c>
      <c r="B1832" s="427" t="s">
        <v>1996</v>
      </c>
      <c r="C1832" s="427" t="s">
        <v>501</v>
      </c>
      <c r="D1832" s="428">
        <v>426.12</v>
      </c>
    </row>
    <row r="1833" spans="1:4" ht="13.5" x14ac:dyDescent="0.25">
      <c r="A1833" s="427" t="s">
        <v>1997</v>
      </c>
      <c r="B1833" s="427" t="s">
        <v>1998</v>
      </c>
      <c r="C1833" s="427" t="s">
        <v>330</v>
      </c>
      <c r="D1833" s="429">
        <v>1885.25</v>
      </c>
    </row>
    <row r="1834" spans="1:4" ht="13.5" x14ac:dyDescent="0.25">
      <c r="A1834" s="427" t="s">
        <v>1999</v>
      </c>
      <c r="B1834" s="427" t="s">
        <v>2000</v>
      </c>
      <c r="C1834" s="427" t="s">
        <v>501</v>
      </c>
      <c r="D1834" s="428">
        <v>515.1</v>
      </c>
    </row>
    <row r="1835" spans="1:4" ht="13.5" x14ac:dyDescent="0.25">
      <c r="A1835" s="427" t="s">
        <v>2001</v>
      </c>
      <c r="B1835" s="427" t="s">
        <v>2002</v>
      </c>
      <c r="C1835" s="427" t="s">
        <v>501</v>
      </c>
      <c r="D1835" s="428">
        <v>559.39</v>
      </c>
    </row>
    <row r="1836" spans="1:4" ht="13.5" x14ac:dyDescent="0.25">
      <c r="A1836" s="426">
        <v>84957</v>
      </c>
      <c r="B1836" s="427" t="s">
        <v>2003</v>
      </c>
      <c r="C1836" s="427" t="s">
        <v>501</v>
      </c>
      <c r="D1836" s="428">
        <v>219.94</v>
      </c>
    </row>
    <row r="1837" spans="1:4" ht="13.5" x14ac:dyDescent="0.25">
      <c r="A1837" s="426">
        <v>84959</v>
      </c>
      <c r="B1837" s="427" t="s">
        <v>2004</v>
      </c>
      <c r="C1837" s="427" t="s">
        <v>501</v>
      </c>
      <c r="D1837" s="428">
        <v>258.27999999999997</v>
      </c>
    </row>
    <row r="1838" spans="1:4" ht="13.5" x14ac:dyDescent="0.25">
      <c r="A1838" s="426">
        <v>85001</v>
      </c>
      <c r="B1838" s="427" t="s">
        <v>2005</v>
      </c>
      <c r="C1838" s="427" t="s">
        <v>501</v>
      </c>
      <c r="D1838" s="428">
        <v>245.5</v>
      </c>
    </row>
    <row r="1839" spans="1:4" ht="13.5" x14ac:dyDescent="0.25">
      <c r="A1839" s="426">
        <v>85002</v>
      </c>
      <c r="B1839" s="427" t="s">
        <v>2006</v>
      </c>
      <c r="C1839" s="427" t="s">
        <v>501</v>
      </c>
      <c r="D1839" s="428">
        <v>347.72</v>
      </c>
    </row>
    <row r="1840" spans="1:4" ht="13.5" x14ac:dyDescent="0.25">
      <c r="A1840" s="426">
        <v>85004</v>
      </c>
      <c r="B1840" s="427" t="s">
        <v>2007</v>
      </c>
      <c r="C1840" s="427" t="s">
        <v>501</v>
      </c>
      <c r="D1840" s="428">
        <v>168.83</v>
      </c>
    </row>
    <row r="1841" spans="1:4" ht="13.5" x14ac:dyDescent="0.25">
      <c r="A1841" s="426">
        <v>85005</v>
      </c>
      <c r="B1841" s="427" t="s">
        <v>2008</v>
      </c>
      <c r="C1841" s="427" t="s">
        <v>501</v>
      </c>
      <c r="D1841" s="428">
        <v>497.28</v>
      </c>
    </row>
    <row r="1842" spans="1:4" ht="13.5" x14ac:dyDescent="0.25">
      <c r="A1842" s="426">
        <v>68054</v>
      </c>
      <c r="B1842" s="427" t="s">
        <v>2009</v>
      </c>
      <c r="C1842" s="427" t="s">
        <v>501</v>
      </c>
      <c r="D1842" s="428">
        <v>252.99</v>
      </c>
    </row>
    <row r="1843" spans="1:4" ht="13.5" x14ac:dyDescent="0.25">
      <c r="A1843" s="427" t="s">
        <v>2010</v>
      </c>
      <c r="B1843" s="427" t="s">
        <v>2011</v>
      </c>
      <c r="C1843" s="427" t="s">
        <v>501</v>
      </c>
      <c r="D1843" s="428">
        <v>346.18</v>
      </c>
    </row>
    <row r="1844" spans="1:4" ht="13.5" x14ac:dyDescent="0.25">
      <c r="A1844" s="427" t="s">
        <v>2012</v>
      </c>
      <c r="B1844" s="427" t="s">
        <v>2013</v>
      </c>
      <c r="C1844" s="427" t="s">
        <v>501</v>
      </c>
      <c r="D1844" s="428">
        <v>695.75</v>
      </c>
    </row>
    <row r="1845" spans="1:4" ht="13.5" x14ac:dyDescent="0.25">
      <c r="A1845" s="426">
        <v>85188</v>
      </c>
      <c r="B1845" s="427" t="s">
        <v>2014</v>
      </c>
      <c r="C1845" s="427" t="s">
        <v>330</v>
      </c>
      <c r="D1845" s="428">
        <v>687.62</v>
      </c>
    </row>
    <row r="1846" spans="1:4" ht="13.5" x14ac:dyDescent="0.25">
      <c r="A1846" s="426">
        <v>85189</v>
      </c>
      <c r="B1846" s="427" t="s">
        <v>2015</v>
      </c>
      <c r="C1846" s="427" t="s">
        <v>330</v>
      </c>
      <c r="D1846" s="429">
        <v>1438.63</v>
      </c>
    </row>
    <row r="1847" spans="1:4" ht="13.5" x14ac:dyDescent="0.25">
      <c r="A1847" s="426">
        <v>85010</v>
      </c>
      <c r="B1847" s="427" t="s">
        <v>2016</v>
      </c>
      <c r="C1847" s="427" t="s">
        <v>501</v>
      </c>
      <c r="D1847" s="428">
        <v>404.17</v>
      </c>
    </row>
    <row r="1848" spans="1:4" ht="13.5" x14ac:dyDescent="0.25">
      <c r="A1848" s="426">
        <v>94569</v>
      </c>
      <c r="B1848" s="427" t="s">
        <v>2017</v>
      </c>
      <c r="C1848" s="427" t="s">
        <v>501</v>
      </c>
      <c r="D1848" s="428">
        <v>552.14</v>
      </c>
    </row>
    <row r="1849" spans="1:4" ht="13.5" x14ac:dyDescent="0.25">
      <c r="A1849" s="426">
        <v>94570</v>
      </c>
      <c r="B1849" s="427" t="s">
        <v>2018</v>
      </c>
      <c r="C1849" s="427" t="s">
        <v>501</v>
      </c>
      <c r="D1849" s="428">
        <v>352.6</v>
      </c>
    </row>
    <row r="1850" spans="1:4" ht="13.5" x14ac:dyDescent="0.25">
      <c r="A1850" s="426">
        <v>94572</v>
      </c>
      <c r="B1850" s="427" t="s">
        <v>2019</v>
      </c>
      <c r="C1850" s="427" t="s">
        <v>501</v>
      </c>
      <c r="D1850" s="428">
        <v>532.29</v>
      </c>
    </row>
    <row r="1851" spans="1:4" ht="13.5" x14ac:dyDescent="0.25">
      <c r="A1851" s="426">
        <v>94573</v>
      </c>
      <c r="B1851" s="427" t="s">
        <v>2020</v>
      </c>
      <c r="C1851" s="427" t="s">
        <v>501</v>
      </c>
      <c r="D1851" s="428">
        <v>405.8</v>
      </c>
    </row>
    <row r="1852" spans="1:4" ht="13.5" x14ac:dyDescent="0.25">
      <c r="A1852" s="426">
        <v>94574</v>
      </c>
      <c r="B1852" s="427" t="s">
        <v>2021</v>
      </c>
      <c r="C1852" s="427" t="s">
        <v>501</v>
      </c>
      <c r="D1852" s="428">
        <v>600.16999999999996</v>
      </c>
    </row>
    <row r="1853" spans="1:4" ht="13.5" x14ac:dyDescent="0.25">
      <c r="A1853" s="426">
        <v>94575</v>
      </c>
      <c r="B1853" s="427" t="s">
        <v>2022</v>
      </c>
      <c r="C1853" s="427" t="s">
        <v>501</v>
      </c>
      <c r="D1853" s="428">
        <v>590.99</v>
      </c>
    </row>
    <row r="1854" spans="1:4" ht="13.5" x14ac:dyDescent="0.25">
      <c r="A1854" s="426">
        <v>94576</v>
      </c>
      <c r="B1854" s="427" t="s">
        <v>2023</v>
      </c>
      <c r="C1854" s="427" t="s">
        <v>501</v>
      </c>
      <c r="D1854" s="428">
        <v>363.64</v>
      </c>
    </row>
    <row r="1855" spans="1:4" ht="13.5" x14ac:dyDescent="0.25">
      <c r="A1855" s="426">
        <v>94578</v>
      </c>
      <c r="B1855" s="427" t="s">
        <v>2024</v>
      </c>
      <c r="C1855" s="427" t="s">
        <v>501</v>
      </c>
      <c r="D1855" s="428">
        <v>543.5</v>
      </c>
    </row>
    <row r="1856" spans="1:4" ht="13.5" x14ac:dyDescent="0.25">
      <c r="A1856" s="426">
        <v>94579</v>
      </c>
      <c r="B1856" s="427" t="s">
        <v>2025</v>
      </c>
      <c r="C1856" s="427" t="s">
        <v>501</v>
      </c>
      <c r="D1856" s="428">
        <v>417.76</v>
      </c>
    </row>
    <row r="1857" spans="1:4" ht="13.5" x14ac:dyDescent="0.25">
      <c r="A1857" s="426">
        <v>94580</v>
      </c>
      <c r="B1857" s="427" t="s">
        <v>2026</v>
      </c>
      <c r="C1857" s="427" t="s">
        <v>501</v>
      </c>
      <c r="D1857" s="428">
        <v>611.74</v>
      </c>
    </row>
    <row r="1858" spans="1:4" ht="13.5" x14ac:dyDescent="0.25">
      <c r="A1858" s="426">
        <v>94581</v>
      </c>
      <c r="B1858" s="427" t="s">
        <v>2027</v>
      </c>
      <c r="C1858" s="427" t="s">
        <v>501</v>
      </c>
      <c r="D1858" s="428">
        <v>588.82000000000005</v>
      </c>
    </row>
    <row r="1859" spans="1:4" ht="13.5" x14ac:dyDescent="0.25">
      <c r="A1859" s="426">
        <v>94582</v>
      </c>
      <c r="B1859" s="427" t="s">
        <v>2028</v>
      </c>
      <c r="C1859" s="427" t="s">
        <v>501</v>
      </c>
      <c r="D1859" s="428">
        <v>363.19</v>
      </c>
    </row>
    <row r="1860" spans="1:4" ht="13.5" x14ac:dyDescent="0.25">
      <c r="A1860" s="426">
        <v>94584</v>
      </c>
      <c r="B1860" s="427" t="s">
        <v>2029</v>
      </c>
      <c r="C1860" s="427" t="s">
        <v>501</v>
      </c>
      <c r="D1860" s="428">
        <v>548.89</v>
      </c>
    </row>
    <row r="1861" spans="1:4" ht="13.5" x14ac:dyDescent="0.25">
      <c r="A1861" s="426">
        <v>94585</v>
      </c>
      <c r="B1861" s="427" t="s">
        <v>2030</v>
      </c>
      <c r="C1861" s="427" t="s">
        <v>501</v>
      </c>
      <c r="D1861" s="428">
        <v>416.48</v>
      </c>
    </row>
    <row r="1862" spans="1:4" ht="13.5" x14ac:dyDescent="0.25">
      <c r="A1862" s="426">
        <v>94586</v>
      </c>
      <c r="B1862" s="427" t="s">
        <v>2031</v>
      </c>
      <c r="C1862" s="427" t="s">
        <v>501</v>
      </c>
      <c r="D1862" s="428">
        <v>617.96</v>
      </c>
    </row>
    <row r="1863" spans="1:4" ht="13.5" x14ac:dyDescent="0.25">
      <c r="A1863" s="427" t="s">
        <v>2032</v>
      </c>
      <c r="B1863" s="427" t="s">
        <v>2033</v>
      </c>
      <c r="C1863" s="427" t="s">
        <v>249</v>
      </c>
      <c r="D1863" s="428">
        <v>41.58</v>
      </c>
    </row>
    <row r="1864" spans="1:4" ht="13.5" x14ac:dyDescent="0.25">
      <c r="A1864" s="427" t="s">
        <v>2034</v>
      </c>
      <c r="B1864" s="427" t="s">
        <v>2035</v>
      </c>
      <c r="C1864" s="427" t="s">
        <v>249</v>
      </c>
      <c r="D1864" s="428">
        <v>31.96</v>
      </c>
    </row>
    <row r="1865" spans="1:4" ht="13.5" x14ac:dyDescent="0.25">
      <c r="A1865" s="426">
        <v>85015</v>
      </c>
      <c r="B1865" s="427" t="s">
        <v>2036</v>
      </c>
      <c r="C1865" s="427" t="s">
        <v>249</v>
      </c>
      <c r="D1865" s="428">
        <v>19.22</v>
      </c>
    </row>
    <row r="1866" spans="1:4" ht="13.5" x14ac:dyDescent="0.25">
      <c r="A1866" s="426">
        <v>85016</v>
      </c>
      <c r="B1866" s="427" t="s">
        <v>2037</v>
      </c>
      <c r="C1866" s="427" t="s">
        <v>249</v>
      </c>
      <c r="D1866" s="428">
        <v>24.75</v>
      </c>
    </row>
    <row r="1867" spans="1:4" ht="13.5" x14ac:dyDescent="0.25">
      <c r="A1867" s="426">
        <v>97751</v>
      </c>
      <c r="B1867" s="427" t="s">
        <v>2038</v>
      </c>
      <c r="C1867" s="427" t="s">
        <v>1476</v>
      </c>
      <c r="D1867" s="428">
        <v>764.39</v>
      </c>
    </row>
    <row r="1868" spans="1:4" ht="13.5" x14ac:dyDescent="0.25">
      <c r="A1868" s="426">
        <v>97752</v>
      </c>
      <c r="B1868" s="427" t="s">
        <v>2039</v>
      </c>
      <c r="C1868" s="427" t="s">
        <v>1476</v>
      </c>
      <c r="D1868" s="428">
        <v>725.52</v>
      </c>
    </row>
    <row r="1869" spans="1:4" ht="13.5" x14ac:dyDescent="0.25">
      <c r="A1869" s="426">
        <v>97753</v>
      </c>
      <c r="B1869" s="427" t="s">
        <v>2040</v>
      </c>
      <c r="C1869" s="427" t="s">
        <v>1476</v>
      </c>
      <c r="D1869" s="428">
        <v>671.17</v>
      </c>
    </row>
    <row r="1870" spans="1:4" ht="13.5" x14ac:dyDescent="0.25">
      <c r="A1870" s="426">
        <v>97754</v>
      </c>
      <c r="B1870" s="427" t="s">
        <v>2041</v>
      </c>
      <c r="C1870" s="427" t="s">
        <v>1476</v>
      </c>
      <c r="D1870" s="428">
        <v>635.44000000000005</v>
      </c>
    </row>
    <row r="1871" spans="1:4" ht="13.5" x14ac:dyDescent="0.25">
      <c r="A1871" s="426">
        <v>97755</v>
      </c>
      <c r="B1871" s="427" t="s">
        <v>2042</v>
      </c>
      <c r="C1871" s="427" t="s">
        <v>1476</v>
      </c>
      <c r="D1871" s="428">
        <v>745.19</v>
      </c>
    </row>
    <row r="1872" spans="1:4" ht="13.5" x14ac:dyDescent="0.25">
      <c r="A1872" s="426">
        <v>97756</v>
      </c>
      <c r="B1872" s="427" t="s">
        <v>2043</v>
      </c>
      <c r="C1872" s="427" t="s">
        <v>1476</v>
      </c>
      <c r="D1872" s="428">
        <v>709.3</v>
      </c>
    </row>
    <row r="1873" spans="1:4" ht="13.5" x14ac:dyDescent="0.25">
      <c r="A1873" s="426">
        <v>97757</v>
      </c>
      <c r="B1873" s="427" t="s">
        <v>2044</v>
      </c>
      <c r="C1873" s="427" t="s">
        <v>1476</v>
      </c>
      <c r="D1873" s="428">
        <v>650.37</v>
      </c>
    </row>
    <row r="1874" spans="1:4" ht="13.5" x14ac:dyDescent="0.25">
      <c r="A1874" s="426">
        <v>97758</v>
      </c>
      <c r="B1874" s="427" t="s">
        <v>2045</v>
      </c>
      <c r="C1874" s="427" t="s">
        <v>1476</v>
      </c>
      <c r="D1874" s="428">
        <v>606.70000000000005</v>
      </c>
    </row>
    <row r="1875" spans="1:4" ht="13.5" x14ac:dyDescent="0.25">
      <c r="A1875" s="426">
        <v>97759</v>
      </c>
      <c r="B1875" s="427" t="s">
        <v>2046</v>
      </c>
      <c r="C1875" s="427" t="s">
        <v>1476</v>
      </c>
      <c r="D1875" s="428">
        <v>745.39</v>
      </c>
    </row>
    <row r="1876" spans="1:4" ht="13.5" x14ac:dyDescent="0.25">
      <c r="A1876" s="426">
        <v>97760</v>
      </c>
      <c r="B1876" s="427" t="s">
        <v>2047</v>
      </c>
      <c r="C1876" s="427" t="s">
        <v>1476</v>
      </c>
      <c r="D1876" s="428">
        <v>699.41</v>
      </c>
    </row>
    <row r="1877" spans="1:4" ht="13.5" x14ac:dyDescent="0.25">
      <c r="A1877" s="426">
        <v>97761</v>
      </c>
      <c r="B1877" s="427" t="s">
        <v>2048</v>
      </c>
      <c r="C1877" s="427" t="s">
        <v>1476</v>
      </c>
      <c r="D1877" s="428">
        <v>633.99</v>
      </c>
    </row>
    <row r="1878" spans="1:4" ht="13.5" x14ac:dyDescent="0.25">
      <c r="A1878" s="426">
        <v>97762</v>
      </c>
      <c r="B1878" s="427" t="s">
        <v>2049</v>
      </c>
      <c r="C1878" s="427" t="s">
        <v>1476</v>
      </c>
      <c r="D1878" s="428">
        <v>585.22</v>
      </c>
    </row>
    <row r="1879" spans="1:4" ht="13.5" x14ac:dyDescent="0.25">
      <c r="A1879" s="426">
        <v>97763</v>
      </c>
      <c r="B1879" s="427" t="s">
        <v>2050</v>
      </c>
      <c r="C1879" s="427" t="s">
        <v>1476</v>
      </c>
      <c r="D1879" s="428">
        <v>629.33000000000004</v>
      </c>
    </row>
    <row r="1880" spans="1:4" ht="13.5" x14ac:dyDescent="0.25">
      <c r="A1880" s="426">
        <v>97764</v>
      </c>
      <c r="B1880" s="427" t="s">
        <v>2051</v>
      </c>
      <c r="C1880" s="427" t="s">
        <v>1476</v>
      </c>
      <c r="D1880" s="428">
        <v>607.15</v>
      </c>
    </row>
    <row r="1881" spans="1:4" ht="13.5" x14ac:dyDescent="0.25">
      <c r="A1881" s="426">
        <v>97765</v>
      </c>
      <c r="B1881" s="427" t="s">
        <v>2052</v>
      </c>
      <c r="C1881" s="427" t="s">
        <v>1476</v>
      </c>
      <c r="D1881" s="428">
        <v>577.03</v>
      </c>
    </row>
    <row r="1882" spans="1:4" ht="13.5" x14ac:dyDescent="0.25">
      <c r="A1882" s="426">
        <v>97766</v>
      </c>
      <c r="B1882" s="427" t="s">
        <v>2053</v>
      </c>
      <c r="C1882" s="427" t="s">
        <v>1476</v>
      </c>
      <c r="D1882" s="428">
        <v>558</v>
      </c>
    </row>
    <row r="1883" spans="1:4" ht="13.5" x14ac:dyDescent="0.25">
      <c r="A1883" s="426">
        <v>97767</v>
      </c>
      <c r="B1883" s="427" t="s">
        <v>2054</v>
      </c>
      <c r="C1883" s="427" t="s">
        <v>1476</v>
      </c>
      <c r="D1883" s="428">
        <v>577.72</v>
      </c>
    </row>
    <row r="1884" spans="1:4" ht="13.5" x14ac:dyDescent="0.25">
      <c r="A1884" s="426">
        <v>97768</v>
      </c>
      <c r="B1884" s="427" t="s">
        <v>2055</v>
      </c>
      <c r="C1884" s="427" t="s">
        <v>1476</v>
      </c>
      <c r="D1884" s="428">
        <v>565.21</v>
      </c>
    </row>
    <row r="1885" spans="1:4" ht="13.5" x14ac:dyDescent="0.25">
      <c r="A1885" s="426">
        <v>97769</v>
      </c>
      <c r="B1885" s="427" t="s">
        <v>2056</v>
      </c>
      <c r="C1885" s="427" t="s">
        <v>1476</v>
      </c>
      <c r="D1885" s="428">
        <v>538.16</v>
      </c>
    </row>
    <row r="1886" spans="1:4" ht="13.5" x14ac:dyDescent="0.25">
      <c r="A1886" s="426">
        <v>97770</v>
      </c>
      <c r="B1886" s="427" t="s">
        <v>2057</v>
      </c>
      <c r="C1886" s="427" t="s">
        <v>1476</v>
      </c>
      <c r="D1886" s="428">
        <v>515.13</v>
      </c>
    </row>
    <row r="1887" spans="1:4" ht="13.5" x14ac:dyDescent="0.25">
      <c r="A1887" s="426">
        <v>97771</v>
      </c>
      <c r="B1887" s="427" t="s">
        <v>2058</v>
      </c>
      <c r="C1887" s="427" t="s">
        <v>1476</v>
      </c>
      <c r="D1887" s="428">
        <v>557.14</v>
      </c>
    </row>
    <row r="1888" spans="1:4" ht="13.5" x14ac:dyDescent="0.25">
      <c r="A1888" s="426">
        <v>97772</v>
      </c>
      <c r="B1888" s="427" t="s">
        <v>2059</v>
      </c>
      <c r="C1888" s="427" t="s">
        <v>1476</v>
      </c>
      <c r="D1888" s="428">
        <v>539.02</v>
      </c>
    </row>
    <row r="1889" spans="1:4" ht="13.5" x14ac:dyDescent="0.25">
      <c r="A1889" s="426">
        <v>97773</v>
      </c>
      <c r="B1889" s="427" t="s">
        <v>2060</v>
      </c>
      <c r="C1889" s="427" t="s">
        <v>1476</v>
      </c>
      <c r="D1889" s="428">
        <v>510.49</v>
      </c>
    </row>
    <row r="1890" spans="1:4" ht="13.5" x14ac:dyDescent="0.25">
      <c r="A1890" s="426">
        <v>97774</v>
      </c>
      <c r="B1890" s="427" t="s">
        <v>2061</v>
      </c>
      <c r="C1890" s="427" t="s">
        <v>1476</v>
      </c>
      <c r="D1890" s="428">
        <v>485.3</v>
      </c>
    </row>
    <row r="1891" spans="1:4" ht="13.5" x14ac:dyDescent="0.25">
      <c r="A1891" s="426">
        <v>97775</v>
      </c>
      <c r="B1891" s="427" t="s">
        <v>2062</v>
      </c>
      <c r="C1891" s="427" t="s">
        <v>1476</v>
      </c>
      <c r="D1891" s="428">
        <v>791.15</v>
      </c>
    </row>
    <row r="1892" spans="1:4" ht="13.5" x14ac:dyDescent="0.25">
      <c r="A1892" s="426">
        <v>97776</v>
      </c>
      <c r="B1892" s="427" t="s">
        <v>2063</v>
      </c>
      <c r="C1892" s="427" t="s">
        <v>1476</v>
      </c>
      <c r="D1892" s="428">
        <v>751.41</v>
      </c>
    </row>
    <row r="1893" spans="1:4" ht="13.5" x14ac:dyDescent="0.25">
      <c r="A1893" s="426">
        <v>97777</v>
      </c>
      <c r="B1893" s="427" t="s">
        <v>2064</v>
      </c>
      <c r="C1893" s="427" t="s">
        <v>1476</v>
      </c>
      <c r="D1893" s="428">
        <v>696.34</v>
      </c>
    </row>
    <row r="1894" spans="1:4" ht="13.5" x14ac:dyDescent="0.25">
      <c r="A1894" s="426">
        <v>97778</v>
      </c>
      <c r="B1894" s="427" t="s">
        <v>2065</v>
      </c>
      <c r="C1894" s="427" t="s">
        <v>1476</v>
      </c>
      <c r="D1894" s="428">
        <v>660.59</v>
      </c>
    </row>
    <row r="1895" spans="1:4" ht="13.5" x14ac:dyDescent="0.25">
      <c r="A1895" s="426">
        <v>97779</v>
      </c>
      <c r="B1895" s="427" t="s">
        <v>2066</v>
      </c>
      <c r="C1895" s="427" t="s">
        <v>1476</v>
      </c>
      <c r="D1895" s="428">
        <v>761.36</v>
      </c>
    </row>
    <row r="1896" spans="1:4" ht="13.5" x14ac:dyDescent="0.25">
      <c r="A1896" s="426">
        <v>97780</v>
      </c>
      <c r="B1896" s="427" t="s">
        <v>2067</v>
      </c>
      <c r="C1896" s="427" t="s">
        <v>1476</v>
      </c>
      <c r="D1896" s="428">
        <v>725.66</v>
      </c>
    </row>
    <row r="1897" spans="1:4" ht="13.5" x14ac:dyDescent="0.25">
      <c r="A1897" s="426">
        <v>97781</v>
      </c>
      <c r="B1897" s="427" t="s">
        <v>2068</v>
      </c>
      <c r="C1897" s="427" t="s">
        <v>1476</v>
      </c>
      <c r="D1897" s="428">
        <v>666.58</v>
      </c>
    </row>
    <row r="1898" spans="1:4" ht="13.5" x14ac:dyDescent="0.25">
      <c r="A1898" s="426">
        <v>97782</v>
      </c>
      <c r="B1898" s="427" t="s">
        <v>2069</v>
      </c>
      <c r="C1898" s="427" t="s">
        <v>1476</v>
      </c>
      <c r="D1898" s="428">
        <v>622.69000000000005</v>
      </c>
    </row>
    <row r="1899" spans="1:4" ht="13.5" x14ac:dyDescent="0.25">
      <c r="A1899" s="426">
        <v>97783</v>
      </c>
      <c r="B1899" s="427" t="s">
        <v>2070</v>
      </c>
      <c r="C1899" s="427" t="s">
        <v>1476</v>
      </c>
      <c r="D1899" s="428">
        <v>761.72</v>
      </c>
    </row>
    <row r="1900" spans="1:4" ht="13.5" x14ac:dyDescent="0.25">
      <c r="A1900" s="426">
        <v>97784</v>
      </c>
      <c r="B1900" s="427" t="s">
        <v>2071</v>
      </c>
      <c r="C1900" s="427" t="s">
        <v>1476</v>
      </c>
      <c r="D1900" s="428">
        <v>715.5</v>
      </c>
    </row>
    <row r="1901" spans="1:4" ht="13.5" x14ac:dyDescent="0.25">
      <c r="A1901" s="426">
        <v>97785</v>
      </c>
      <c r="B1901" s="427" t="s">
        <v>2072</v>
      </c>
      <c r="C1901" s="427" t="s">
        <v>1476</v>
      </c>
      <c r="D1901" s="428">
        <v>649.74</v>
      </c>
    </row>
    <row r="1902" spans="1:4" ht="13.5" x14ac:dyDescent="0.25">
      <c r="A1902" s="426">
        <v>97786</v>
      </c>
      <c r="B1902" s="427" t="s">
        <v>2073</v>
      </c>
      <c r="C1902" s="427" t="s">
        <v>1476</v>
      </c>
      <c r="D1902" s="428">
        <v>600.45000000000005</v>
      </c>
    </row>
    <row r="1903" spans="1:4" ht="13.5" x14ac:dyDescent="0.25">
      <c r="A1903" s="426">
        <v>97787</v>
      </c>
      <c r="B1903" s="427" t="s">
        <v>2074</v>
      </c>
      <c r="C1903" s="427" t="s">
        <v>1476</v>
      </c>
      <c r="D1903" s="428">
        <v>656.09</v>
      </c>
    </row>
    <row r="1904" spans="1:4" ht="13.5" x14ac:dyDescent="0.25">
      <c r="A1904" s="426">
        <v>97788</v>
      </c>
      <c r="B1904" s="427" t="s">
        <v>2075</v>
      </c>
      <c r="C1904" s="427" t="s">
        <v>1476</v>
      </c>
      <c r="D1904" s="428">
        <v>633.04</v>
      </c>
    </row>
    <row r="1905" spans="1:4" ht="13.5" x14ac:dyDescent="0.25">
      <c r="A1905" s="426">
        <v>97789</v>
      </c>
      <c r="B1905" s="427" t="s">
        <v>2076</v>
      </c>
      <c r="C1905" s="427" t="s">
        <v>1476</v>
      </c>
      <c r="D1905" s="428">
        <v>602.20000000000005</v>
      </c>
    </row>
    <row r="1906" spans="1:4" ht="13.5" x14ac:dyDescent="0.25">
      <c r="A1906" s="426">
        <v>97790</v>
      </c>
      <c r="B1906" s="427" t="s">
        <v>2077</v>
      </c>
      <c r="C1906" s="427" t="s">
        <v>1476</v>
      </c>
      <c r="D1906" s="428">
        <v>583.15</v>
      </c>
    </row>
    <row r="1907" spans="1:4" ht="13.5" x14ac:dyDescent="0.25">
      <c r="A1907" s="426">
        <v>97791</v>
      </c>
      <c r="B1907" s="427" t="s">
        <v>2078</v>
      </c>
      <c r="C1907" s="427" t="s">
        <v>1476</v>
      </c>
      <c r="D1907" s="428">
        <v>593.89</v>
      </c>
    </row>
    <row r="1908" spans="1:4" ht="13.5" x14ac:dyDescent="0.25">
      <c r="A1908" s="426">
        <v>97792</v>
      </c>
      <c r="B1908" s="427" t="s">
        <v>2079</v>
      </c>
      <c r="C1908" s="427" t="s">
        <v>1476</v>
      </c>
      <c r="D1908" s="428">
        <v>581.57000000000005</v>
      </c>
    </row>
    <row r="1909" spans="1:4" ht="13.5" x14ac:dyDescent="0.25">
      <c r="A1909" s="426">
        <v>97793</v>
      </c>
      <c r="B1909" s="427" t="s">
        <v>2080</v>
      </c>
      <c r="C1909" s="427" t="s">
        <v>1476</v>
      </c>
      <c r="D1909" s="428">
        <v>554.37</v>
      </c>
    </row>
    <row r="1910" spans="1:4" ht="13.5" x14ac:dyDescent="0.25">
      <c r="A1910" s="426">
        <v>97794</v>
      </c>
      <c r="B1910" s="427" t="s">
        <v>2081</v>
      </c>
      <c r="C1910" s="427" t="s">
        <v>1476</v>
      </c>
      <c r="D1910" s="428">
        <v>531.12</v>
      </c>
    </row>
    <row r="1911" spans="1:4" ht="13.5" x14ac:dyDescent="0.25">
      <c r="A1911" s="426">
        <v>97795</v>
      </c>
      <c r="B1911" s="427" t="s">
        <v>2082</v>
      </c>
      <c r="C1911" s="427" t="s">
        <v>1476</v>
      </c>
      <c r="D1911" s="428">
        <v>573.47</v>
      </c>
    </row>
    <row r="1912" spans="1:4" ht="13.5" x14ac:dyDescent="0.25">
      <c r="A1912" s="426">
        <v>97796</v>
      </c>
      <c r="B1912" s="427" t="s">
        <v>2083</v>
      </c>
      <c r="C1912" s="427" t="s">
        <v>1476</v>
      </c>
      <c r="D1912" s="428">
        <v>555.11</v>
      </c>
    </row>
    <row r="1913" spans="1:4" ht="13.5" x14ac:dyDescent="0.25">
      <c r="A1913" s="426">
        <v>97797</v>
      </c>
      <c r="B1913" s="427" t="s">
        <v>2084</v>
      </c>
      <c r="C1913" s="427" t="s">
        <v>1476</v>
      </c>
      <c r="D1913" s="428">
        <v>526.24</v>
      </c>
    </row>
    <row r="1914" spans="1:4" ht="13.5" x14ac:dyDescent="0.25">
      <c r="A1914" s="426">
        <v>97798</v>
      </c>
      <c r="B1914" s="427" t="s">
        <v>2085</v>
      </c>
      <c r="C1914" s="427" t="s">
        <v>1476</v>
      </c>
      <c r="D1914" s="428">
        <v>500.53</v>
      </c>
    </row>
    <row r="1915" spans="1:4" ht="13.5" x14ac:dyDescent="0.25">
      <c r="A1915" s="426">
        <v>97799</v>
      </c>
      <c r="B1915" s="427" t="s">
        <v>2086</v>
      </c>
      <c r="C1915" s="427" t="s">
        <v>1476</v>
      </c>
      <c r="D1915" s="428">
        <v>656.38</v>
      </c>
    </row>
    <row r="1916" spans="1:4" ht="13.5" x14ac:dyDescent="0.25">
      <c r="A1916" s="426">
        <v>97800</v>
      </c>
      <c r="B1916" s="427" t="s">
        <v>2087</v>
      </c>
      <c r="C1916" s="427" t="s">
        <v>1476</v>
      </c>
      <c r="D1916" s="428">
        <v>685.4</v>
      </c>
    </row>
    <row r="1917" spans="1:4" ht="13.5" x14ac:dyDescent="0.25">
      <c r="A1917" s="426">
        <v>89198</v>
      </c>
      <c r="B1917" s="427" t="s">
        <v>2088</v>
      </c>
      <c r="C1917" s="427" t="s">
        <v>249</v>
      </c>
      <c r="D1917" s="428">
        <v>76.92</v>
      </c>
    </row>
    <row r="1918" spans="1:4" ht="13.5" x14ac:dyDescent="0.25">
      <c r="A1918" s="426">
        <v>89199</v>
      </c>
      <c r="B1918" s="427" t="s">
        <v>2089</v>
      </c>
      <c r="C1918" s="427" t="s">
        <v>249</v>
      </c>
      <c r="D1918" s="428">
        <v>100.89</v>
      </c>
    </row>
    <row r="1919" spans="1:4" ht="13.5" x14ac:dyDescent="0.25">
      <c r="A1919" s="426">
        <v>89200</v>
      </c>
      <c r="B1919" s="427" t="s">
        <v>2090</v>
      </c>
      <c r="C1919" s="427" t="s">
        <v>249</v>
      </c>
      <c r="D1919" s="428">
        <v>235.11</v>
      </c>
    </row>
    <row r="1920" spans="1:4" ht="13.5" x14ac:dyDescent="0.25">
      <c r="A1920" s="426">
        <v>89201</v>
      </c>
      <c r="B1920" s="427" t="s">
        <v>2091</v>
      </c>
      <c r="C1920" s="427" t="s">
        <v>249</v>
      </c>
      <c r="D1920" s="428">
        <v>60.23</v>
      </c>
    </row>
    <row r="1921" spans="1:4" ht="13.5" x14ac:dyDescent="0.25">
      <c r="A1921" s="426">
        <v>89202</v>
      </c>
      <c r="B1921" s="427" t="s">
        <v>2092</v>
      </c>
      <c r="C1921" s="427" t="s">
        <v>249</v>
      </c>
      <c r="D1921" s="428">
        <v>77.75</v>
      </c>
    </row>
    <row r="1922" spans="1:4" ht="13.5" x14ac:dyDescent="0.25">
      <c r="A1922" s="426">
        <v>89203</v>
      </c>
      <c r="B1922" s="427" t="s">
        <v>2093</v>
      </c>
      <c r="C1922" s="427" t="s">
        <v>249</v>
      </c>
      <c r="D1922" s="428">
        <v>180.09</v>
      </c>
    </row>
    <row r="1923" spans="1:4" ht="13.5" x14ac:dyDescent="0.25">
      <c r="A1923" s="426">
        <v>89204</v>
      </c>
      <c r="B1923" s="427" t="s">
        <v>2094</v>
      </c>
      <c r="C1923" s="427" t="s">
        <v>249</v>
      </c>
      <c r="D1923" s="428">
        <v>54.39</v>
      </c>
    </row>
    <row r="1924" spans="1:4" ht="13.5" x14ac:dyDescent="0.25">
      <c r="A1924" s="426">
        <v>89205</v>
      </c>
      <c r="B1924" s="427" t="s">
        <v>2095</v>
      </c>
      <c r="C1924" s="427" t="s">
        <v>249</v>
      </c>
      <c r="D1924" s="428">
        <v>70.92</v>
      </c>
    </row>
    <row r="1925" spans="1:4" ht="13.5" x14ac:dyDescent="0.25">
      <c r="A1925" s="426">
        <v>89206</v>
      </c>
      <c r="B1925" s="427" t="s">
        <v>2096</v>
      </c>
      <c r="C1925" s="427" t="s">
        <v>249</v>
      </c>
      <c r="D1925" s="428">
        <v>167.21</v>
      </c>
    </row>
    <row r="1926" spans="1:4" ht="13.5" x14ac:dyDescent="0.25">
      <c r="A1926" s="426">
        <v>90808</v>
      </c>
      <c r="B1926" s="427" t="s">
        <v>2097</v>
      </c>
      <c r="C1926" s="427" t="s">
        <v>249</v>
      </c>
      <c r="D1926" s="428">
        <v>78.58</v>
      </c>
    </row>
    <row r="1927" spans="1:4" ht="13.5" x14ac:dyDescent="0.25">
      <c r="A1927" s="426">
        <v>90809</v>
      </c>
      <c r="B1927" s="427" t="s">
        <v>2098</v>
      </c>
      <c r="C1927" s="427" t="s">
        <v>249</v>
      </c>
      <c r="D1927" s="428">
        <v>76.25</v>
      </c>
    </row>
    <row r="1928" spans="1:4" ht="13.5" x14ac:dyDescent="0.25">
      <c r="A1928" s="426">
        <v>90810</v>
      </c>
      <c r="B1928" s="427" t="s">
        <v>2099</v>
      </c>
      <c r="C1928" s="427" t="s">
        <v>249</v>
      </c>
      <c r="D1928" s="428">
        <v>172.99</v>
      </c>
    </row>
    <row r="1929" spans="1:4" ht="13.5" x14ac:dyDescent="0.25">
      <c r="A1929" s="426">
        <v>90811</v>
      </c>
      <c r="B1929" s="427" t="s">
        <v>2100</v>
      </c>
      <c r="C1929" s="427" t="s">
        <v>249</v>
      </c>
      <c r="D1929" s="428">
        <v>165.94</v>
      </c>
    </row>
    <row r="1930" spans="1:4" ht="13.5" x14ac:dyDescent="0.25">
      <c r="A1930" s="426">
        <v>90812</v>
      </c>
      <c r="B1930" s="427" t="s">
        <v>2101</v>
      </c>
      <c r="C1930" s="427" t="s">
        <v>249</v>
      </c>
      <c r="D1930" s="428">
        <v>301.19</v>
      </c>
    </row>
    <row r="1931" spans="1:4" ht="13.5" x14ac:dyDescent="0.25">
      <c r="A1931" s="426">
        <v>90813</v>
      </c>
      <c r="B1931" s="427" t="s">
        <v>2102</v>
      </c>
      <c r="C1931" s="427" t="s">
        <v>249</v>
      </c>
      <c r="D1931" s="428">
        <v>291.44</v>
      </c>
    </row>
    <row r="1932" spans="1:4" ht="13.5" x14ac:dyDescent="0.25">
      <c r="A1932" s="426">
        <v>90814</v>
      </c>
      <c r="B1932" s="427" t="s">
        <v>2103</v>
      </c>
      <c r="C1932" s="427" t="s">
        <v>249</v>
      </c>
      <c r="D1932" s="428">
        <v>368.12</v>
      </c>
    </row>
    <row r="1933" spans="1:4" ht="13.5" x14ac:dyDescent="0.25">
      <c r="A1933" s="426">
        <v>90815</v>
      </c>
      <c r="B1933" s="427" t="s">
        <v>2104</v>
      </c>
      <c r="C1933" s="427" t="s">
        <v>249</v>
      </c>
      <c r="D1933" s="428">
        <v>448.22</v>
      </c>
    </row>
    <row r="1934" spans="1:4" ht="13.5" x14ac:dyDescent="0.25">
      <c r="A1934" s="426">
        <v>90877</v>
      </c>
      <c r="B1934" s="427" t="s">
        <v>2105</v>
      </c>
      <c r="C1934" s="427" t="s">
        <v>249</v>
      </c>
      <c r="D1934" s="428">
        <v>46.5</v>
      </c>
    </row>
    <row r="1935" spans="1:4" ht="13.5" x14ac:dyDescent="0.25">
      <c r="A1935" s="426">
        <v>90878</v>
      </c>
      <c r="B1935" s="427" t="s">
        <v>2106</v>
      </c>
      <c r="C1935" s="427" t="s">
        <v>249</v>
      </c>
      <c r="D1935" s="428">
        <v>44.81</v>
      </c>
    </row>
    <row r="1936" spans="1:4" ht="13.5" x14ac:dyDescent="0.25">
      <c r="A1936" s="426">
        <v>90880</v>
      </c>
      <c r="B1936" s="427" t="s">
        <v>2107</v>
      </c>
      <c r="C1936" s="427" t="s">
        <v>249</v>
      </c>
      <c r="D1936" s="428">
        <v>59.48</v>
      </c>
    </row>
    <row r="1937" spans="1:4" ht="13.5" x14ac:dyDescent="0.25">
      <c r="A1937" s="426">
        <v>90881</v>
      </c>
      <c r="B1937" s="427" t="s">
        <v>2108</v>
      </c>
      <c r="C1937" s="427" t="s">
        <v>249</v>
      </c>
      <c r="D1937" s="428">
        <v>55.21</v>
      </c>
    </row>
    <row r="1938" spans="1:4" ht="13.5" x14ac:dyDescent="0.25">
      <c r="A1938" s="426">
        <v>90883</v>
      </c>
      <c r="B1938" s="427" t="s">
        <v>2109</v>
      </c>
      <c r="C1938" s="427" t="s">
        <v>249</v>
      </c>
      <c r="D1938" s="428">
        <v>84.28</v>
      </c>
    </row>
    <row r="1939" spans="1:4" ht="13.5" x14ac:dyDescent="0.25">
      <c r="A1939" s="426">
        <v>90884</v>
      </c>
      <c r="B1939" s="427" t="s">
        <v>2110</v>
      </c>
      <c r="C1939" s="427" t="s">
        <v>249</v>
      </c>
      <c r="D1939" s="428">
        <v>82.32</v>
      </c>
    </row>
    <row r="1940" spans="1:4" ht="13.5" x14ac:dyDescent="0.25">
      <c r="A1940" s="426">
        <v>90885</v>
      </c>
      <c r="B1940" s="427" t="s">
        <v>2111</v>
      </c>
      <c r="C1940" s="427" t="s">
        <v>249</v>
      </c>
      <c r="D1940" s="428">
        <v>81.459999999999994</v>
      </c>
    </row>
    <row r="1941" spans="1:4" ht="13.5" x14ac:dyDescent="0.25">
      <c r="A1941" s="426">
        <v>90886</v>
      </c>
      <c r="B1941" s="427" t="s">
        <v>2112</v>
      </c>
      <c r="C1941" s="427" t="s">
        <v>249</v>
      </c>
      <c r="D1941" s="428">
        <v>168.19</v>
      </c>
    </row>
    <row r="1942" spans="1:4" ht="13.5" x14ac:dyDescent="0.25">
      <c r="A1942" s="426">
        <v>90887</v>
      </c>
      <c r="B1942" s="427" t="s">
        <v>2113</v>
      </c>
      <c r="C1942" s="427" t="s">
        <v>249</v>
      </c>
      <c r="D1942" s="428">
        <v>166.01</v>
      </c>
    </row>
    <row r="1943" spans="1:4" ht="13.5" x14ac:dyDescent="0.25">
      <c r="A1943" s="426">
        <v>90888</v>
      </c>
      <c r="B1943" s="427" t="s">
        <v>2114</v>
      </c>
      <c r="C1943" s="427" t="s">
        <v>249</v>
      </c>
      <c r="D1943" s="428">
        <v>165.08</v>
      </c>
    </row>
    <row r="1944" spans="1:4" ht="13.5" x14ac:dyDescent="0.25">
      <c r="A1944" s="426">
        <v>90889</v>
      </c>
      <c r="B1944" s="427" t="s">
        <v>2115</v>
      </c>
      <c r="C1944" s="427" t="s">
        <v>249</v>
      </c>
      <c r="D1944" s="428">
        <v>198.67</v>
      </c>
    </row>
    <row r="1945" spans="1:4" ht="13.5" x14ac:dyDescent="0.25">
      <c r="A1945" s="426">
        <v>90890</v>
      </c>
      <c r="B1945" s="427" t="s">
        <v>2116</v>
      </c>
      <c r="C1945" s="427" t="s">
        <v>249</v>
      </c>
      <c r="D1945" s="428">
        <v>195.38</v>
      </c>
    </row>
    <row r="1946" spans="1:4" ht="13.5" x14ac:dyDescent="0.25">
      <c r="A1946" s="426">
        <v>90891</v>
      </c>
      <c r="B1946" s="427" t="s">
        <v>2117</v>
      </c>
      <c r="C1946" s="427" t="s">
        <v>249</v>
      </c>
      <c r="D1946" s="428">
        <v>193.92</v>
      </c>
    </row>
    <row r="1947" spans="1:4" ht="13.5" x14ac:dyDescent="0.25">
      <c r="A1947" s="426">
        <v>95601</v>
      </c>
      <c r="B1947" s="427" t="s">
        <v>2118</v>
      </c>
      <c r="C1947" s="427" t="s">
        <v>330</v>
      </c>
      <c r="D1947" s="428">
        <v>18.64</v>
      </c>
    </row>
    <row r="1948" spans="1:4" ht="13.5" x14ac:dyDescent="0.25">
      <c r="A1948" s="426">
        <v>95602</v>
      </c>
      <c r="B1948" s="427" t="s">
        <v>2119</v>
      </c>
      <c r="C1948" s="427" t="s">
        <v>330</v>
      </c>
      <c r="D1948" s="428">
        <v>23.68</v>
      </c>
    </row>
    <row r="1949" spans="1:4" ht="13.5" x14ac:dyDescent="0.25">
      <c r="A1949" s="426">
        <v>95603</v>
      </c>
      <c r="B1949" s="427" t="s">
        <v>2120</v>
      </c>
      <c r="C1949" s="427" t="s">
        <v>330</v>
      </c>
      <c r="D1949" s="428">
        <v>31.08</v>
      </c>
    </row>
    <row r="1950" spans="1:4" ht="13.5" x14ac:dyDescent="0.25">
      <c r="A1950" s="426">
        <v>95604</v>
      </c>
      <c r="B1950" s="427" t="s">
        <v>2121</v>
      </c>
      <c r="C1950" s="427" t="s">
        <v>330</v>
      </c>
      <c r="D1950" s="428">
        <v>40.93</v>
      </c>
    </row>
    <row r="1951" spans="1:4" ht="13.5" x14ac:dyDescent="0.25">
      <c r="A1951" s="426">
        <v>95605</v>
      </c>
      <c r="B1951" s="427" t="s">
        <v>2122</v>
      </c>
      <c r="C1951" s="427" t="s">
        <v>330</v>
      </c>
      <c r="D1951" s="428">
        <v>64.16</v>
      </c>
    </row>
    <row r="1952" spans="1:4" ht="13.5" x14ac:dyDescent="0.25">
      <c r="A1952" s="426">
        <v>95607</v>
      </c>
      <c r="B1952" s="427" t="s">
        <v>2123</v>
      </c>
      <c r="C1952" s="427" t="s">
        <v>330</v>
      </c>
      <c r="D1952" s="428">
        <v>4.93</v>
      </c>
    </row>
    <row r="1953" spans="1:4" ht="13.5" x14ac:dyDescent="0.25">
      <c r="A1953" s="426">
        <v>95608</v>
      </c>
      <c r="B1953" s="427" t="s">
        <v>2124</v>
      </c>
      <c r="C1953" s="427" t="s">
        <v>330</v>
      </c>
      <c r="D1953" s="428">
        <v>5.68</v>
      </c>
    </row>
    <row r="1954" spans="1:4" ht="13.5" x14ac:dyDescent="0.25">
      <c r="A1954" s="426">
        <v>95609</v>
      </c>
      <c r="B1954" s="427" t="s">
        <v>2125</v>
      </c>
      <c r="C1954" s="427" t="s">
        <v>330</v>
      </c>
      <c r="D1954" s="428">
        <v>6.34</v>
      </c>
    </row>
    <row r="1955" spans="1:4" ht="13.5" x14ac:dyDescent="0.25">
      <c r="A1955" s="426">
        <v>96160</v>
      </c>
      <c r="B1955" s="427" t="s">
        <v>2126</v>
      </c>
      <c r="C1955" s="427" t="s">
        <v>249</v>
      </c>
      <c r="D1955" s="428">
        <v>200.2</v>
      </c>
    </row>
    <row r="1956" spans="1:4" ht="13.5" x14ac:dyDescent="0.25">
      <c r="A1956" s="426">
        <v>96161</v>
      </c>
      <c r="B1956" s="427" t="s">
        <v>2127</v>
      </c>
      <c r="C1956" s="427" t="s">
        <v>249</v>
      </c>
      <c r="D1956" s="428">
        <v>301</v>
      </c>
    </row>
    <row r="1957" spans="1:4" ht="13.5" x14ac:dyDescent="0.25">
      <c r="A1957" s="426">
        <v>96162</v>
      </c>
      <c r="B1957" s="427" t="s">
        <v>2128</v>
      </c>
      <c r="C1957" s="427" t="s">
        <v>249</v>
      </c>
      <c r="D1957" s="428">
        <v>393.68</v>
      </c>
    </row>
    <row r="1958" spans="1:4" ht="13.5" x14ac:dyDescent="0.25">
      <c r="A1958" s="426">
        <v>96163</v>
      </c>
      <c r="B1958" s="427" t="s">
        <v>2129</v>
      </c>
      <c r="C1958" s="427" t="s">
        <v>249</v>
      </c>
      <c r="D1958" s="428">
        <v>445.38</v>
      </c>
    </row>
    <row r="1959" spans="1:4" ht="13.5" x14ac:dyDescent="0.25">
      <c r="A1959" s="426">
        <v>96164</v>
      </c>
      <c r="B1959" s="427" t="s">
        <v>2130</v>
      </c>
      <c r="C1959" s="427" t="s">
        <v>249</v>
      </c>
      <c r="D1959" s="428">
        <v>186.03</v>
      </c>
    </row>
    <row r="1960" spans="1:4" ht="13.5" x14ac:dyDescent="0.25">
      <c r="A1960" s="426">
        <v>96165</v>
      </c>
      <c r="B1960" s="427" t="s">
        <v>2131</v>
      </c>
      <c r="C1960" s="427" t="s">
        <v>249</v>
      </c>
      <c r="D1960" s="428">
        <v>281.47000000000003</v>
      </c>
    </row>
    <row r="1961" spans="1:4" ht="13.5" x14ac:dyDescent="0.25">
      <c r="A1961" s="426">
        <v>96166</v>
      </c>
      <c r="B1961" s="427" t="s">
        <v>2132</v>
      </c>
      <c r="C1961" s="427" t="s">
        <v>249</v>
      </c>
      <c r="D1961" s="428">
        <v>363.14</v>
      </c>
    </row>
    <row r="1962" spans="1:4" ht="13.5" x14ac:dyDescent="0.25">
      <c r="A1962" s="426">
        <v>96167</v>
      </c>
      <c r="B1962" s="427" t="s">
        <v>2133</v>
      </c>
      <c r="C1962" s="427" t="s">
        <v>249</v>
      </c>
      <c r="D1962" s="428">
        <v>401.41</v>
      </c>
    </row>
    <row r="1963" spans="1:4" ht="13.5" x14ac:dyDescent="0.25">
      <c r="A1963" s="426">
        <v>96168</v>
      </c>
      <c r="B1963" s="427" t="s">
        <v>2134</v>
      </c>
      <c r="C1963" s="427" t="s">
        <v>249</v>
      </c>
      <c r="D1963" s="428">
        <v>179.05</v>
      </c>
    </row>
    <row r="1964" spans="1:4" ht="13.5" x14ac:dyDescent="0.25">
      <c r="A1964" s="426">
        <v>96169</v>
      </c>
      <c r="B1964" s="427" t="s">
        <v>2135</v>
      </c>
      <c r="C1964" s="427" t="s">
        <v>249</v>
      </c>
      <c r="D1964" s="428">
        <v>272.49</v>
      </c>
    </row>
    <row r="1965" spans="1:4" ht="13.5" x14ac:dyDescent="0.25">
      <c r="A1965" s="426">
        <v>96170</v>
      </c>
      <c r="B1965" s="427" t="s">
        <v>2136</v>
      </c>
      <c r="C1965" s="427" t="s">
        <v>249</v>
      </c>
      <c r="D1965" s="428">
        <v>351.98</v>
      </c>
    </row>
    <row r="1966" spans="1:4" ht="13.5" x14ac:dyDescent="0.25">
      <c r="A1966" s="426">
        <v>96171</v>
      </c>
      <c r="B1966" s="427" t="s">
        <v>2137</v>
      </c>
      <c r="C1966" s="427" t="s">
        <v>249</v>
      </c>
      <c r="D1966" s="428">
        <v>386.3</v>
      </c>
    </row>
    <row r="1967" spans="1:4" ht="13.5" x14ac:dyDescent="0.25">
      <c r="A1967" s="426">
        <v>96172</v>
      </c>
      <c r="B1967" s="427" t="s">
        <v>2138</v>
      </c>
      <c r="C1967" s="427" t="s">
        <v>249</v>
      </c>
      <c r="D1967" s="428">
        <v>210.95</v>
      </c>
    </row>
    <row r="1968" spans="1:4" ht="13.5" x14ac:dyDescent="0.25">
      <c r="A1968" s="426">
        <v>96173</v>
      </c>
      <c r="B1968" s="427" t="s">
        <v>2139</v>
      </c>
      <c r="C1968" s="427" t="s">
        <v>249</v>
      </c>
      <c r="D1968" s="428">
        <v>314.48</v>
      </c>
    </row>
    <row r="1969" spans="1:4" ht="13.5" x14ac:dyDescent="0.25">
      <c r="A1969" s="426">
        <v>96174</v>
      </c>
      <c r="B1969" s="427" t="s">
        <v>2140</v>
      </c>
      <c r="C1969" s="427" t="s">
        <v>249</v>
      </c>
      <c r="D1969" s="428">
        <v>410.91</v>
      </c>
    </row>
    <row r="1970" spans="1:4" ht="13.5" x14ac:dyDescent="0.25">
      <c r="A1970" s="426">
        <v>96175</v>
      </c>
      <c r="B1970" s="427" t="s">
        <v>2141</v>
      </c>
      <c r="C1970" s="427" t="s">
        <v>249</v>
      </c>
      <c r="D1970" s="428">
        <v>465.42</v>
      </c>
    </row>
    <row r="1971" spans="1:4" ht="13.5" x14ac:dyDescent="0.25">
      <c r="A1971" s="426">
        <v>96176</v>
      </c>
      <c r="B1971" s="427" t="s">
        <v>2142</v>
      </c>
      <c r="C1971" s="427" t="s">
        <v>249</v>
      </c>
      <c r="D1971" s="428">
        <v>193.19</v>
      </c>
    </row>
    <row r="1972" spans="1:4" ht="13.5" x14ac:dyDescent="0.25">
      <c r="A1972" s="426">
        <v>96177</v>
      </c>
      <c r="B1972" s="427" t="s">
        <v>2143</v>
      </c>
      <c r="C1972" s="427" t="s">
        <v>249</v>
      </c>
      <c r="D1972" s="428">
        <v>289.74</v>
      </c>
    </row>
    <row r="1973" spans="1:4" ht="13.5" x14ac:dyDescent="0.25">
      <c r="A1973" s="426">
        <v>96178</v>
      </c>
      <c r="B1973" s="427" t="s">
        <v>2144</v>
      </c>
      <c r="C1973" s="427" t="s">
        <v>249</v>
      </c>
      <c r="D1973" s="428">
        <v>372.91</v>
      </c>
    </row>
    <row r="1974" spans="1:4" ht="13.5" x14ac:dyDescent="0.25">
      <c r="A1974" s="426">
        <v>96179</v>
      </c>
      <c r="B1974" s="427" t="s">
        <v>2145</v>
      </c>
      <c r="C1974" s="427" t="s">
        <v>249</v>
      </c>
      <c r="D1974" s="428">
        <v>412.01</v>
      </c>
    </row>
    <row r="1975" spans="1:4" ht="13.5" x14ac:dyDescent="0.25">
      <c r="A1975" s="426">
        <v>96180</v>
      </c>
      <c r="B1975" s="427" t="s">
        <v>2146</v>
      </c>
      <c r="C1975" s="427" t="s">
        <v>249</v>
      </c>
      <c r="D1975" s="428">
        <v>184.32</v>
      </c>
    </row>
    <row r="1976" spans="1:4" ht="13.5" x14ac:dyDescent="0.25">
      <c r="A1976" s="426">
        <v>96181</v>
      </c>
      <c r="B1976" s="427" t="s">
        <v>2147</v>
      </c>
      <c r="C1976" s="427" t="s">
        <v>249</v>
      </c>
      <c r="D1976" s="428">
        <v>278.63</v>
      </c>
    </row>
    <row r="1977" spans="1:4" ht="13.5" x14ac:dyDescent="0.25">
      <c r="A1977" s="426">
        <v>96182</v>
      </c>
      <c r="B1977" s="427" t="s">
        <v>2148</v>
      </c>
      <c r="C1977" s="427" t="s">
        <v>249</v>
      </c>
      <c r="D1977" s="428">
        <v>357.95</v>
      </c>
    </row>
    <row r="1978" spans="1:4" ht="13.5" x14ac:dyDescent="0.25">
      <c r="A1978" s="426">
        <v>96183</v>
      </c>
      <c r="B1978" s="427" t="s">
        <v>2149</v>
      </c>
      <c r="C1978" s="427" t="s">
        <v>249</v>
      </c>
      <c r="D1978" s="428">
        <v>393.5</v>
      </c>
    </row>
    <row r="1979" spans="1:4" ht="13.5" x14ac:dyDescent="0.25">
      <c r="A1979" s="426">
        <v>98228</v>
      </c>
      <c r="B1979" s="427" t="s">
        <v>2150</v>
      </c>
      <c r="C1979" s="427" t="s">
        <v>249</v>
      </c>
      <c r="D1979" s="428">
        <v>54.01</v>
      </c>
    </row>
    <row r="1980" spans="1:4" ht="13.5" x14ac:dyDescent="0.25">
      <c r="A1980" s="426">
        <v>98229</v>
      </c>
      <c r="B1980" s="427" t="s">
        <v>2151</v>
      </c>
      <c r="C1980" s="427" t="s">
        <v>249</v>
      </c>
      <c r="D1980" s="428">
        <v>72.17</v>
      </c>
    </row>
    <row r="1981" spans="1:4" ht="13.5" x14ac:dyDescent="0.25">
      <c r="A1981" s="426">
        <v>98230</v>
      </c>
      <c r="B1981" s="427" t="s">
        <v>2152</v>
      </c>
      <c r="C1981" s="427" t="s">
        <v>249</v>
      </c>
      <c r="D1981" s="428">
        <v>98.41</v>
      </c>
    </row>
    <row r="1982" spans="1:4" ht="13.5" x14ac:dyDescent="0.25">
      <c r="A1982" s="426">
        <v>100035</v>
      </c>
      <c r="B1982" s="427" t="s">
        <v>7223</v>
      </c>
      <c r="C1982" s="427" t="s">
        <v>480</v>
      </c>
      <c r="D1982" s="428">
        <v>8.1</v>
      </c>
    </row>
    <row r="1983" spans="1:4" ht="13.5" x14ac:dyDescent="0.25">
      <c r="A1983" s="426">
        <v>100036</v>
      </c>
      <c r="B1983" s="427" t="s">
        <v>7224</v>
      </c>
      <c r="C1983" s="427" t="s">
        <v>480</v>
      </c>
      <c r="D1983" s="428">
        <v>7.97</v>
      </c>
    </row>
    <row r="1984" spans="1:4" ht="13.5" x14ac:dyDescent="0.25">
      <c r="A1984" s="426">
        <v>100037</v>
      </c>
      <c r="B1984" s="427" t="s">
        <v>7225</v>
      </c>
      <c r="C1984" s="427" t="s">
        <v>480</v>
      </c>
      <c r="D1984" s="428">
        <v>7.74</v>
      </c>
    </row>
    <row r="1985" spans="1:4" ht="13.5" x14ac:dyDescent="0.25">
      <c r="A1985" s="426">
        <v>83534</v>
      </c>
      <c r="B1985" s="427" t="s">
        <v>2153</v>
      </c>
      <c r="C1985" s="427" t="s">
        <v>1476</v>
      </c>
      <c r="D1985" s="428">
        <v>558.97</v>
      </c>
    </row>
    <row r="1986" spans="1:4" ht="13.5" x14ac:dyDescent="0.25">
      <c r="A1986" s="426">
        <v>95240</v>
      </c>
      <c r="B1986" s="427" t="s">
        <v>2154</v>
      </c>
      <c r="C1986" s="427" t="s">
        <v>501</v>
      </c>
      <c r="D1986" s="428">
        <v>14.12</v>
      </c>
    </row>
    <row r="1987" spans="1:4" ht="13.5" x14ac:dyDescent="0.25">
      <c r="A1987" s="426">
        <v>95241</v>
      </c>
      <c r="B1987" s="427" t="s">
        <v>2155</v>
      </c>
      <c r="C1987" s="427" t="s">
        <v>501</v>
      </c>
      <c r="D1987" s="428">
        <v>23.54</v>
      </c>
    </row>
    <row r="1988" spans="1:4" ht="13.5" x14ac:dyDescent="0.25">
      <c r="A1988" s="426">
        <v>96616</v>
      </c>
      <c r="B1988" s="427" t="s">
        <v>2156</v>
      </c>
      <c r="C1988" s="427" t="s">
        <v>1476</v>
      </c>
      <c r="D1988" s="428">
        <v>488.68</v>
      </c>
    </row>
    <row r="1989" spans="1:4" ht="13.5" x14ac:dyDescent="0.25">
      <c r="A1989" s="426">
        <v>96617</v>
      </c>
      <c r="B1989" s="427" t="s">
        <v>2157</v>
      </c>
      <c r="C1989" s="427" t="s">
        <v>501</v>
      </c>
      <c r="D1989" s="428">
        <v>14.64</v>
      </c>
    </row>
    <row r="1990" spans="1:4" ht="13.5" x14ac:dyDescent="0.25">
      <c r="A1990" s="426">
        <v>96619</v>
      </c>
      <c r="B1990" s="427" t="s">
        <v>2158</v>
      </c>
      <c r="C1990" s="427" t="s">
        <v>501</v>
      </c>
      <c r="D1990" s="428">
        <v>24.42</v>
      </c>
    </row>
    <row r="1991" spans="1:4" ht="13.5" x14ac:dyDescent="0.25">
      <c r="A1991" s="426">
        <v>96620</v>
      </c>
      <c r="B1991" s="427" t="s">
        <v>2159</v>
      </c>
      <c r="C1991" s="427" t="s">
        <v>1476</v>
      </c>
      <c r="D1991" s="428">
        <v>471.16</v>
      </c>
    </row>
    <row r="1992" spans="1:4" ht="13.5" x14ac:dyDescent="0.25">
      <c r="A1992" s="426">
        <v>96621</v>
      </c>
      <c r="B1992" s="427" t="s">
        <v>2160</v>
      </c>
      <c r="C1992" s="427" t="s">
        <v>1476</v>
      </c>
      <c r="D1992" s="428">
        <v>176.27</v>
      </c>
    </row>
    <row r="1993" spans="1:4" ht="13.5" x14ac:dyDescent="0.25">
      <c r="A1993" s="426">
        <v>96622</v>
      </c>
      <c r="B1993" s="427" t="s">
        <v>2161</v>
      </c>
      <c r="C1993" s="427" t="s">
        <v>1476</v>
      </c>
      <c r="D1993" s="428">
        <v>124.72</v>
      </c>
    </row>
    <row r="1994" spans="1:4" ht="13.5" x14ac:dyDescent="0.25">
      <c r="A1994" s="426">
        <v>96623</v>
      </c>
      <c r="B1994" s="427" t="s">
        <v>2162</v>
      </c>
      <c r="C1994" s="427" t="s">
        <v>1476</v>
      </c>
      <c r="D1994" s="428">
        <v>164.27</v>
      </c>
    </row>
    <row r="1995" spans="1:4" ht="13.5" x14ac:dyDescent="0.25">
      <c r="A1995" s="426">
        <v>96624</v>
      </c>
      <c r="B1995" s="427" t="s">
        <v>7226</v>
      </c>
      <c r="C1995" s="427" t="s">
        <v>1476</v>
      </c>
      <c r="D1995" s="428">
        <v>120.48</v>
      </c>
    </row>
    <row r="1996" spans="1:4" ht="13.5" x14ac:dyDescent="0.25">
      <c r="A1996" s="426">
        <v>97082</v>
      </c>
      <c r="B1996" s="427" t="s">
        <v>2163</v>
      </c>
      <c r="C1996" s="427" t="s">
        <v>1476</v>
      </c>
      <c r="D1996" s="428">
        <v>45.99</v>
      </c>
    </row>
    <row r="1997" spans="1:4" ht="13.5" x14ac:dyDescent="0.25">
      <c r="A1997" s="426">
        <v>97083</v>
      </c>
      <c r="B1997" s="427" t="s">
        <v>2164</v>
      </c>
      <c r="C1997" s="427" t="s">
        <v>501</v>
      </c>
      <c r="D1997" s="428">
        <v>2.33</v>
      </c>
    </row>
    <row r="1998" spans="1:4" ht="13.5" x14ac:dyDescent="0.25">
      <c r="A1998" s="426">
        <v>97084</v>
      </c>
      <c r="B1998" s="427" t="s">
        <v>2165</v>
      </c>
      <c r="C1998" s="427" t="s">
        <v>501</v>
      </c>
      <c r="D1998" s="428">
        <v>0.48</v>
      </c>
    </row>
    <row r="1999" spans="1:4" ht="13.5" x14ac:dyDescent="0.25">
      <c r="A1999" s="426">
        <v>97086</v>
      </c>
      <c r="B1999" s="427" t="s">
        <v>2166</v>
      </c>
      <c r="C1999" s="427" t="s">
        <v>501</v>
      </c>
      <c r="D1999" s="428">
        <v>74.16</v>
      </c>
    </row>
    <row r="2000" spans="1:4" ht="13.5" x14ac:dyDescent="0.25">
      <c r="A2000" s="426">
        <v>97094</v>
      </c>
      <c r="B2000" s="427" t="s">
        <v>2167</v>
      </c>
      <c r="C2000" s="427" t="s">
        <v>1476</v>
      </c>
      <c r="D2000" s="428">
        <v>543.45000000000005</v>
      </c>
    </row>
    <row r="2001" spans="1:4" ht="13.5" x14ac:dyDescent="0.25">
      <c r="A2001" s="426">
        <v>97095</v>
      </c>
      <c r="B2001" s="427" t="s">
        <v>2168</v>
      </c>
      <c r="C2001" s="427" t="s">
        <v>1476</v>
      </c>
      <c r="D2001" s="428">
        <v>510.55</v>
      </c>
    </row>
    <row r="2002" spans="1:4" ht="13.5" x14ac:dyDescent="0.25">
      <c r="A2002" s="426">
        <v>97096</v>
      </c>
      <c r="B2002" s="427" t="s">
        <v>2169</v>
      </c>
      <c r="C2002" s="427" t="s">
        <v>1476</v>
      </c>
      <c r="D2002" s="428">
        <v>493.66</v>
      </c>
    </row>
    <row r="2003" spans="1:4" ht="13.5" x14ac:dyDescent="0.25">
      <c r="A2003" s="426">
        <v>100322</v>
      </c>
      <c r="B2003" s="427" t="s">
        <v>7227</v>
      </c>
      <c r="C2003" s="427" t="s">
        <v>1476</v>
      </c>
      <c r="D2003" s="428">
        <v>120.48</v>
      </c>
    </row>
    <row r="2004" spans="1:4" ht="13.5" x14ac:dyDescent="0.25">
      <c r="A2004" s="426">
        <v>100323</v>
      </c>
      <c r="B2004" s="427" t="s">
        <v>7228</v>
      </c>
      <c r="C2004" s="427" t="s">
        <v>1476</v>
      </c>
      <c r="D2004" s="428">
        <v>92.23</v>
      </c>
    </row>
    <row r="2005" spans="1:4" ht="13.5" x14ac:dyDescent="0.25">
      <c r="A2005" s="426">
        <v>100324</v>
      </c>
      <c r="B2005" s="427" t="s">
        <v>7229</v>
      </c>
      <c r="C2005" s="427" t="s">
        <v>1476</v>
      </c>
      <c r="D2005" s="428">
        <v>120.47</v>
      </c>
    </row>
    <row r="2006" spans="1:4" ht="13.5" x14ac:dyDescent="0.25">
      <c r="A2006" s="426">
        <v>90996</v>
      </c>
      <c r="B2006" s="427" t="s">
        <v>2170</v>
      </c>
      <c r="C2006" s="427" t="s">
        <v>501</v>
      </c>
      <c r="D2006" s="428">
        <v>11.6</v>
      </c>
    </row>
    <row r="2007" spans="1:4" ht="13.5" x14ac:dyDescent="0.25">
      <c r="A2007" s="426">
        <v>90997</v>
      </c>
      <c r="B2007" s="427" t="s">
        <v>2171</v>
      </c>
      <c r="C2007" s="427" t="s">
        <v>501</v>
      </c>
      <c r="D2007" s="428">
        <v>15.75</v>
      </c>
    </row>
    <row r="2008" spans="1:4" ht="13.5" x14ac:dyDescent="0.25">
      <c r="A2008" s="426">
        <v>90998</v>
      </c>
      <c r="B2008" s="427" t="s">
        <v>2172</v>
      </c>
      <c r="C2008" s="427" t="s">
        <v>501</v>
      </c>
      <c r="D2008" s="428">
        <v>19</v>
      </c>
    </row>
    <row r="2009" spans="1:4" ht="13.5" x14ac:dyDescent="0.25">
      <c r="A2009" s="426">
        <v>91000</v>
      </c>
      <c r="B2009" s="427" t="s">
        <v>2173</v>
      </c>
      <c r="C2009" s="427" t="s">
        <v>501</v>
      </c>
      <c r="D2009" s="428">
        <v>14.52</v>
      </c>
    </row>
    <row r="2010" spans="1:4" ht="13.5" x14ac:dyDescent="0.25">
      <c r="A2010" s="426">
        <v>91002</v>
      </c>
      <c r="B2010" s="427" t="s">
        <v>2174</v>
      </c>
      <c r="C2010" s="427" t="s">
        <v>501</v>
      </c>
      <c r="D2010" s="428">
        <v>13.35</v>
      </c>
    </row>
    <row r="2011" spans="1:4" ht="13.5" x14ac:dyDescent="0.25">
      <c r="A2011" s="426">
        <v>91003</v>
      </c>
      <c r="B2011" s="427" t="s">
        <v>2175</v>
      </c>
      <c r="C2011" s="427" t="s">
        <v>501</v>
      </c>
      <c r="D2011" s="428">
        <v>15.45</v>
      </c>
    </row>
    <row r="2012" spans="1:4" ht="13.5" x14ac:dyDescent="0.25">
      <c r="A2012" s="426">
        <v>91004</v>
      </c>
      <c r="B2012" s="427" t="s">
        <v>2176</v>
      </c>
      <c r="C2012" s="427" t="s">
        <v>501</v>
      </c>
      <c r="D2012" s="428">
        <v>12.25</v>
      </c>
    </row>
    <row r="2013" spans="1:4" ht="13.5" x14ac:dyDescent="0.25">
      <c r="A2013" s="426">
        <v>91005</v>
      </c>
      <c r="B2013" s="427" t="s">
        <v>2177</v>
      </c>
      <c r="C2013" s="427" t="s">
        <v>501</v>
      </c>
      <c r="D2013" s="428">
        <v>14.68</v>
      </c>
    </row>
    <row r="2014" spans="1:4" ht="13.5" x14ac:dyDescent="0.25">
      <c r="A2014" s="426">
        <v>91006</v>
      </c>
      <c r="B2014" s="427" t="s">
        <v>2178</v>
      </c>
      <c r="C2014" s="427" t="s">
        <v>501</v>
      </c>
      <c r="D2014" s="428">
        <v>11.33</v>
      </c>
    </row>
    <row r="2015" spans="1:4" ht="13.5" x14ac:dyDescent="0.25">
      <c r="A2015" s="426">
        <v>91007</v>
      </c>
      <c r="B2015" s="427" t="s">
        <v>2179</v>
      </c>
      <c r="C2015" s="427" t="s">
        <v>501</v>
      </c>
      <c r="D2015" s="428">
        <v>10.17</v>
      </c>
    </row>
    <row r="2016" spans="1:4" ht="13.5" x14ac:dyDescent="0.25">
      <c r="A2016" s="426">
        <v>91008</v>
      </c>
      <c r="B2016" s="427" t="s">
        <v>2180</v>
      </c>
      <c r="C2016" s="427" t="s">
        <v>501</v>
      </c>
      <c r="D2016" s="428">
        <v>12.27</v>
      </c>
    </row>
    <row r="2017" spans="1:4" ht="13.5" x14ac:dyDescent="0.25">
      <c r="A2017" s="426">
        <v>92263</v>
      </c>
      <c r="B2017" s="427" t="s">
        <v>2181</v>
      </c>
      <c r="C2017" s="427" t="s">
        <v>501</v>
      </c>
      <c r="D2017" s="428">
        <v>110.99</v>
      </c>
    </row>
    <row r="2018" spans="1:4" ht="13.5" x14ac:dyDescent="0.25">
      <c r="A2018" s="426">
        <v>92264</v>
      </c>
      <c r="B2018" s="427" t="s">
        <v>2182</v>
      </c>
      <c r="C2018" s="427" t="s">
        <v>501</v>
      </c>
      <c r="D2018" s="428">
        <v>101.39</v>
      </c>
    </row>
    <row r="2019" spans="1:4" ht="13.5" x14ac:dyDescent="0.25">
      <c r="A2019" s="426">
        <v>92265</v>
      </c>
      <c r="B2019" s="427" t="s">
        <v>2183</v>
      </c>
      <c r="C2019" s="427" t="s">
        <v>501</v>
      </c>
      <c r="D2019" s="428">
        <v>90.26</v>
      </c>
    </row>
    <row r="2020" spans="1:4" ht="13.5" x14ac:dyDescent="0.25">
      <c r="A2020" s="426">
        <v>92266</v>
      </c>
      <c r="B2020" s="427" t="s">
        <v>2184</v>
      </c>
      <c r="C2020" s="427" t="s">
        <v>501</v>
      </c>
      <c r="D2020" s="428">
        <v>81.7</v>
      </c>
    </row>
    <row r="2021" spans="1:4" ht="13.5" x14ac:dyDescent="0.25">
      <c r="A2021" s="426">
        <v>92267</v>
      </c>
      <c r="B2021" s="427" t="s">
        <v>2185</v>
      </c>
      <c r="C2021" s="427" t="s">
        <v>501</v>
      </c>
      <c r="D2021" s="428">
        <v>46</v>
      </c>
    </row>
    <row r="2022" spans="1:4" ht="13.5" x14ac:dyDescent="0.25">
      <c r="A2022" s="426">
        <v>92268</v>
      </c>
      <c r="B2022" s="427" t="s">
        <v>2186</v>
      </c>
      <c r="C2022" s="427" t="s">
        <v>501</v>
      </c>
      <c r="D2022" s="428">
        <v>38.450000000000003</v>
      </c>
    </row>
    <row r="2023" spans="1:4" ht="13.5" x14ac:dyDescent="0.25">
      <c r="A2023" s="426">
        <v>92269</v>
      </c>
      <c r="B2023" s="427" t="s">
        <v>2187</v>
      </c>
      <c r="C2023" s="427" t="s">
        <v>501</v>
      </c>
      <c r="D2023" s="428">
        <v>60.74</v>
      </c>
    </row>
    <row r="2024" spans="1:4" ht="13.5" x14ac:dyDescent="0.25">
      <c r="A2024" s="426">
        <v>92270</v>
      </c>
      <c r="B2024" s="427" t="s">
        <v>2188</v>
      </c>
      <c r="C2024" s="427" t="s">
        <v>501</v>
      </c>
      <c r="D2024" s="428">
        <v>48.48</v>
      </c>
    </row>
    <row r="2025" spans="1:4" ht="13.5" x14ac:dyDescent="0.25">
      <c r="A2025" s="426">
        <v>92271</v>
      </c>
      <c r="B2025" s="427" t="s">
        <v>2189</v>
      </c>
      <c r="C2025" s="427" t="s">
        <v>501</v>
      </c>
      <c r="D2025" s="428">
        <v>32.46</v>
      </c>
    </row>
    <row r="2026" spans="1:4" ht="13.5" x14ac:dyDescent="0.25">
      <c r="A2026" s="426">
        <v>92272</v>
      </c>
      <c r="B2026" s="427" t="s">
        <v>2190</v>
      </c>
      <c r="C2026" s="427" t="s">
        <v>249</v>
      </c>
      <c r="D2026" s="428">
        <v>15.82</v>
      </c>
    </row>
    <row r="2027" spans="1:4" ht="13.5" x14ac:dyDescent="0.25">
      <c r="A2027" s="426">
        <v>92273</v>
      </c>
      <c r="B2027" s="427" t="s">
        <v>2191</v>
      </c>
      <c r="C2027" s="427" t="s">
        <v>249</v>
      </c>
      <c r="D2027" s="428">
        <v>6.16</v>
      </c>
    </row>
    <row r="2028" spans="1:4" ht="13.5" x14ac:dyDescent="0.25">
      <c r="A2028" s="426">
        <v>92408</v>
      </c>
      <c r="B2028" s="427" t="s">
        <v>2192</v>
      </c>
      <c r="C2028" s="427" t="s">
        <v>501</v>
      </c>
      <c r="D2028" s="428">
        <v>132.94</v>
      </c>
    </row>
    <row r="2029" spans="1:4" ht="13.5" x14ac:dyDescent="0.25">
      <c r="A2029" s="426">
        <v>92409</v>
      </c>
      <c r="B2029" s="427" t="s">
        <v>2193</v>
      </c>
      <c r="C2029" s="427" t="s">
        <v>501</v>
      </c>
      <c r="D2029" s="428">
        <v>124.71</v>
      </c>
    </row>
    <row r="2030" spans="1:4" ht="13.5" x14ac:dyDescent="0.25">
      <c r="A2030" s="426">
        <v>92410</v>
      </c>
      <c r="B2030" s="427" t="s">
        <v>2194</v>
      </c>
      <c r="C2030" s="427" t="s">
        <v>501</v>
      </c>
      <c r="D2030" s="428">
        <v>94.91</v>
      </c>
    </row>
    <row r="2031" spans="1:4" ht="13.5" x14ac:dyDescent="0.25">
      <c r="A2031" s="426">
        <v>92411</v>
      </c>
      <c r="B2031" s="427" t="s">
        <v>2195</v>
      </c>
      <c r="C2031" s="427" t="s">
        <v>501</v>
      </c>
      <c r="D2031" s="428">
        <v>87.63</v>
      </c>
    </row>
    <row r="2032" spans="1:4" ht="13.5" x14ac:dyDescent="0.25">
      <c r="A2032" s="426">
        <v>92412</v>
      </c>
      <c r="B2032" s="427" t="s">
        <v>2196</v>
      </c>
      <c r="C2032" s="427" t="s">
        <v>501</v>
      </c>
      <c r="D2032" s="428">
        <v>65.06</v>
      </c>
    </row>
    <row r="2033" spans="1:4" ht="13.5" x14ac:dyDescent="0.25">
      <c r="A2033" s="426">
        <v>92413</v>
      </c>
      <c r="B2033" s="427" t="s">
        <v>2197</v>
      </c>
      <c r="C2033" s="427" t="s">
        <v>501</v>
      </c>
      <c r="D2033" s="428">
        <v>59.45</v>
      </c>
    </row>
    <row r="2034" spans="1:4" ht="13.5" x14ac:dyDescent="0.25">
      <c r="A2034" s="426">
        <v>92414</v>
      </c>
      <c r="B2034" s="427" t="s">
        <v>2198</v>
      </c>
      <c r="C2034" s="427" t="s">
        <v>501</v>
      </c>
      <c r="D2034" s="428">
        <v>93.3</v>
      </c>
    </row>
    <row r="2035" spans="1:4" ht="13.5" x14ac:dyDescent="0.25">
      <c r="A2035" s="426">
        <v>92415</v>
      </c>
      <c r="B2035" s="427" t="s">
        <v>2199</v>
      </c>
      <c r="C2035" s="427" t="s">
        <v>501</v>
      </c>
      <c r="D2035" s="428">
        <v>86.03</v>
      </c>
    </row>
    <row r="2036" spans="1:4" ht="13.5" x14ac:dyDescent="0.25">
      <c r="A2036" s="426">
        <v>92416</v>
      </c>
      <c r="B2036" s="427" t="s">
        <v>2200</v>
      </c>
      <c r="C2036" s="427" t="s">
        <v>501</v>
      </c>
      <c r="D2036" s="428">
        <v>108.25</v>
      </c>
    </row>
    <row r="2037" spans="1:4" ht="13.5" x14ac:dyDescent="0.25">
      <c r="A2037" s="426">
        <v>92417</v>
      </c>
      <c r="B2037" s="427" t="s">
        <v>2201</v>
      </c>
      <c r="C2037" s="427" t="s">
        <v>501</v>
      </c>
      <c r="D2037" s="428">
        <v>101.01</v>
      </c>
    </row>
    <row r="2038" spans="1:4" ht="13.5" x14ac:dyDescent="0.25">
      <c r="A2038" s="426">
        <v>92418</v>
      </c>
      <c r="B2038" s="427" t="s">
        <v>2202</v>
      </c>
      <c r="C2038" s="427" t="s">
        <v>501</v>
      </c>
      <c r="D2038" s="428">
        <v>57.2</v>
      </c>
    </row>
    <row r="2039" spans="1:4" ht="13.5" x14ac:dyDescent="0.25">
      <c r="A2039" s="426">
        <v>92419</v>
      </c>
      <c r="B2039" s="427" t="s">
        <v>2203</v>
      </c>
      <c r="C2039" s="427" t="s">
        <v>501</v>
      </c>
      <c r="D2039" s="428">
        <v>51.62</v>
      </c>
    </row>
    <row r="2040" spans="1:4" ht="13.5" x14ac:dyDescent="0.25">
      <c r="A2040" s="426">
        <v>92420</v>
      </c>
      <c r="B2040" s="427" t="s">
        <v>2204</v>
      </c>
      <c r="C2040" s="427" t="s">
        <v>501</v>
      </c>
      <c r="D2040" s="428">
        <v>68.7</v>
      </c>
    </row>
    <row r="2041" spans="1:4" ht="13.5" x14ac:dyDescent="0.25">
      <c r="A2041" s="426">
        <v>92421</v>
      </c>
      <c r="B2041" s="427" t="s">
        <v>2205</v>
      </c>
      <c r="C2041" s="427" t="s">
        <v>501</v>
      </c>
      <c r="D2041" s="428">
        <v>63.12</v>
      </c>
    </row>
    <row r="2042" spans="1:4" ht="13.5" x14ac:dyDescent="0.25">
      <c r="A2042" s="426">
        <v>92422</v>
      </c>
      <c r="B2042" s="427" t="s">
        <v>2206</v>
      </c>
      <c r="C2042" s="427" t="s">
        <v>501</v>
      </c>
      <c r="D2042" s="428">
        <v>45.78</v>
      </c>
    </row>
    <row r="2043" spans="1:4" ht="13.5" x14ac:dyDescent="0.25">
      <c r="A2043" s="426">
        <v>92423</v>
      </c>
      <c r="B2043" s="427" t="s">
        <v>2207</v>
      </c>
      <c r="C2043" s="427" t="s">
        <v>501</v>
      </c>
      <c r="D2043" s="428">
        <v>40.94</v>
      </c>
    </row>
    <row r="2044" spans="1:4" ht="13.5" x14ac:dyDescent="0.25">
      <c r="A2044" s="426">
        <v>92424</v>
      </c>
      <c r="B2044" s="427" t="s">
        <v>2208</v>
      </c>
      <c r="C2044" s="427" t="s">
        <v>501</v>
      </c>
      <c r="D2044" s="428">
        <v>55.79</v>
      </c>
    </row>
    <row r="2045" spans="1:4" ht="13.5" x14ac:dyDescent="0.25">
      <c r="A2045" s="426">
        <v>92425</v>
      </c>
      <c r="B2045" s="427" t="s">
        <v>2209</v>
      </c>
      <c r="C2045" s="427" t="s">
        <v>501</v>
      </c>
      <c r="D2045" s="428">
        <v>50.94</v>
      </c>
    </row>
    <row r="2046" spans="1:4" ht="13.5" x14ac:dyDescent="0.25">
      <c r="A2046" s="426">
        <v>92426</v>
      </c>
      <c r="B2046" s="427" t="s">
        <v>2210</v>
      </c>
      <c r="C2046" s="427" t="s">
        <v>501</v>
      </c>
      <c r="D2046" s="428">
        <v>40.03</v>
      </c>
    </row>
    <row r="2047" spans="1:4" ht="13.5" x14ac:dyDescent="0.25">
      <c r="A2047" s="426">
        <v>92427</v>
      </c>
      <c r="B2047" s="427" t="s">
        <v>2211</v>
      </c>
      <c r="C2047" s="427" t="s">
        <v>501</v>
      </c>
      <c r="D2047" s="428">
        <v>35.54</v>
      </c>
    </row>
    <row r="2048" spans="1:4" ht="13.5" x14ac:dyDescent="0.25">
      <c r="A2048" s="426">
        <v>92428</v>
      </c>
      <c r="B2048" s="427" t="s">
        <v>2212</v>
      </c>
      <c r="C2048" s="427" t="s">
        <v>501</v>
      </c>
      <c r="D2048" s="428">
        <v>49.29</v>
      </c>
    </row>
    <row r="2049" spans="1:4" ht="13.5" x14ac:dyDescent="0.25">
      <c r="A2049" s="426">
        <v>92429</v>
      </c>
      <c r="B2049" s="427" t="s">
        <v>2213</v>
      </c>
      <c r="C2049" s="427" t="s">
        <v>501</v>
      </c>
      <c r="D2049" s="428">
        <v>44.8</v>
      </c>
    </row>
    <row r="2050" spans="1:4" ht="13.5" x14ac:dyDescent="0.25">
      <c r="A2050" s="426">
        <v>92430</v>
      </c>
      <c r="B2050" s="427" t="s">
        <v>2214</v>
      </c>
      <c r="C2050" s="427" t="s">
        <v>501</v>
      </c>
      <c r="D2050" s="428">
        <v>33.07</v>
      </c>
    </row>
    <row r="2051" spans="1:4" ht="13.5" x14ac:dyDescent="0.25">
      <c r="A2051" s="426">
        <v>92431</v>
      </c>
      <c r="B2051" s="427" t="s">
        <v>2215</v>
      </c>
      <c r="C2051" s="427" t="s">
        <v>501</v>
      </c>
      <c r="D2051" s="428">
        <v>28.81</v>
      </c>
    </row>
    <row r="2052" spans="1:4" ht="13.5" x14ac:dyDescent="0.25">
      <c r="A2052" s="426">
        <v>92432</v>
      </c>
      <c r="B2052" s="427" t="s">
        <v>2216</v>
      </c>
      <c r="C2052" s="427" t="s">
        <v>501</v>
      </c>
      <c r="D2052" s="428">
        <v>41.87</v>
      </c>
    </row>
    <row r="2053" spans="1:4" ht="13.5" x14ac:dyDescent="0.25">
      <c r="A2053" s="426">
        <v>92433</v>
      </c>
      <c r="B2053" s="427" t="s">
        <v>2217</v>
      </c>
      <c r="C2053" s="427" t="s">
        <v>501</v>
      </c>
      <c r="D2053" s="428">
        <v>37.590000000000003</v>
      </c>
    </row>
    <row r="2054" spans="1:4" ht="13.5" x14ac:dyDescent="0.25">
      <c r="A2054" s="426">
        <v>92434</v>
      </c>
      <c r="B2054" s="427" t="s">
        <v>2218</v>
      </c>
      <c r="C2054" s="427" t="s">
        <v>501</v>
      </c>
      <c r="D2054" s="428">
        <v>31.35</v>
      </c>
    </row>
    <row r="2055" spans="1:4" ht="13.5" x14ac:dyDescent="0.25">
      <c r="A2055" s="426">
        <v>92435</v>
      </c>
      <c r="B2055" s="427" t="s">
        <v>2219</v>
      </c>
      <c r="C2055" s="427" t="s">
        <v>501</v>
      </c>
      <c r="D2055" s="428">
        <v>27.23</v>
      </c>
    </row>
    <row r="2056" spans="1:4" ht="13.5" x14ac:dyDescent="0.25">
      <c r="A2056" s="426">
        <v>92436</v>
      </c>
      <c r="B2056" s="427" t="s">
        <v>2220</v>
      </c>
      <c r="C2056" s="427" t="s">
        <v>501</v>
      </c>
      <c r="D2056" s="428">
        <v>39.840000000000003</v>
      </c>
    </row>
    <row r="2057" spans="1:4" ht="13.5" x14ac:dyDescent="0.25">
      <c r="A2057" s="426">
        <v>92437</v>
      </c>
      <c r="B2057" s="427" t="s">
        <v>2221</v>
      </c>
      <c r="C2057" s="427" t="s">
        <v>501</v>
      </c>
      <c r="D2057" s="428">
        <v>35.72</v>
      </c>
    </row>
    <row r="2058" spans="1:4" ht="13.5" x14ac:dyDescent="0.25">
      <c r="A2058" s="426">
        <v>92438</v>
      </c>
      <c r="B2058" s="427" t="s">
        <v>2222</v>
      </c>
      <c r="C2058" s="427" t="s">
        <v>501</v>
      </c>
      <c r="D2058" s="428">
        <v>30.1</v>
      </c>
    </row>
    <row r="2059" spans="1:4" ht="13.5" x14ac:dyDescent="0.25">
      <c r="A2059" s="426">
        <v>92439</v>
      </c>
      <c r="B2059" s="427" t="s">
        <v>2223</v>
      </c>
      <c r="C2059" s="427" t="s">
        <v>501</v>
      </c>
      <c r="D2059" s="428">
        <v>26.07</v>
      </c>
    </row>
    <row r="2060" spans="1:4" ht="13.5" x14ac:dyDescent="0.25">
      <c r="A2060" s="426">
        <v>92440</v>
      </c>
      <c r="B2060" s="427" t="s">
        <v>2224</v>
      </c>
      <c r="C2060" s="427" t="s">
        <v>501</v>
      </c>
      <c r="D2060" s="428">
        <v>38.35</v>
      </c>
    </row>
    <row r="2061" spans="1:4" ht="13.5" x14ac:dyDescent="0.25">
      <c r="A2061" s="426">
        <v>92441</v>
      </c>
      <c r="B2061" s="427" t="s">
        <v>2225</v>
      </c>
      <c r="C2061" s="427" t="s">
        <v>501</v>
      </c>
      <c r="D2061" s="428">
        <v>34.36</v>
      </c>
    </row>
    <row r="2062" spans="1:4" ht="13.5" x14ac:dyDescent="0.25">
      <c r="A2062" s="426">
        <v>92442</v>
      </c>
      <c r="B2062" s="427" t="s">
        <v>2226</v>
      </c>
      <c r="C2062" s="427" t="s">
        <v>501</v>
      </c>
      <c r="D2062" s="428">
        <v>27.58</v>
      </c>
    </row>
    <row r="2063" spans="1:4" ht="13.5" x14ac:dyDescent="0.25">
      <c r="A2063" s="426">
        <v>92443</v>
      </c>
      <c r="B2063" s="427" t="s">
        <v>2227</v>
      </c>
      <c r="C2063" s="427" t="s">
        <v>501</v>
      </c>
      <c r="D2063" s="428">
        <v>23.7</v>
      </c>
    </row>
    <row r="2064" spans="1:4" ht="13.5" x14ac:dyDescent="0.25">
      <c r="A2064" s="426">
        <v>92444</v>
      </c>
      <c r="B2064" s="427" t="s">
        <v>2228</v>
      </c>
      <c r="C2064" s="427" t="s">
        <v>501</v>
      </c>
      <c r="D2064" s="428">
        <v>35.57</v>
      </c>
    </row>
    <row r="2065" spans="1:4" ht="13.5" x14ac:dyDescent="0.25">
      <c r="A2065" s="426">
        <v>92445</v>
      </c>
      <c r="B2065" s="427" t="s">
        <v>2229</v>
      </c>
      <c r="C2065" s="427" t="s">
        <v>501</v>
      </c>
      <c r="D2065" s="428">
        <v>31.69</v>
      </c>
    </row>
    <row r="2066" spans="1:4" ht="13.5" x14ac:dyDescent="0.25">
      <c r="A2066" s="426">
        <v>92446</v>
      </c>
      <c r="B2066" s="427" t="s">
        <v>2230</v>
      </c>
      <c r="C2066" s="427" t="s">
        <v>501</v>
      </c>
      <c r="D2066" s="428">
        <v>117.4</v>
      </c>
    </row>
    <row r="2067" spans="1:4" ht="13.5" x14ac:dyDescent="0.25">
      <c r="A2067" s="426">
        <v>92447</v>
      </c>
      <c r="B2067" s="427" t="s">
        <v>2231</v>
      </c>
      <c r="C2067" s="427" t="s">
        <v>501</v>
      </c>
      <c r="D2067" s="428">
        <v>86.06</v>
      </c>
    </row>
    <row r="2068" spans="1:4" ht="13.5" x14ac:dyDescent="0.25">
      <c r="A2068" s="426">
        <v>92448</v>
      </c>
      <c r="B2068" s="427" t="s">
        <v>2232</v>
      </c>
      <c r="C2068" s="427" t="s">
        <v>501</v>
      </c>
      <c r="D2068" s="428">
        <v>69.599999999999994</v>
      </c>
    </row>
    <row r="2069" spans="1:4" ht="13.5" x14ac:dyDescent="0.25">
      <c r="A2069" s="426">
        <v>92449</v>
      </c>
      <c r="B2069" s="427" t="s">
        <v>2233</v>
      </c>
      <c r="C2069" s="427" t="s">
        <v>501</v>
      </c>
      <c r="D2069" s="428">
        <v>152.55000000000001</v>
      </c>
    </row>
    <row r="2070" spans="1:4" ht="13.5" x14ac:dyDescent="0.25">
      <c r="A2070" s="426">
        <v>92450</v>
      </c>
      <c r="B2070" s="427" t="s">
        <v>2234</v>
      </c>
      <c r="C2070" s="427" t="s">
        <v>501</v>
      </c>
      <c r="D2070" s="428">
        <v>142.65</v>
      </c>
    </row>
    <row r="2071" spans="1:4" ht="13.5" x14ac:dyDescent="0.25">
      <c r="A2071" s="426">
        <v>92451</v>
      </c>
      <c r="B2071" s="427" t="s">
        <v>2235</v>
      </c>
      <c r="C2071" s="427" t="s">
        <v>501</v>
      </c>
      <c r="D2071" s="428">
        <v>111.41</v>
      </c>
    </row>
    <row r="2072" spans="1:4" ht="13.5" x14ac:dyDescent="0.25">
      <c r="A2072" s="426">
        <v>92452</v>
      </c>
      <c r="B2072" s="427" t="s">
        <v>2236</v>
      </c>
      <c r="C2072" s="427" t="s">
        <v>501</v>
      </c>
      <c r="D2072" s="428">
        <v>101.49</v>
      </c>
    </row>
    <row r="2073" spans="1:4" ht="13.5" x14ac:dyDescent="0.25">
      <c r="A2073" s="426">
        <v>92453</v>
      </c>
      <c r="B2073" s="427" t="s">
        <v>2237</v>
      </c>
      <c r="C2073" s="427" t="s">
        <v>501</v>
      </c>
      <c r="D2073" s="428">
        <v>127.25</v>
      </c>
    </row>
    <row r="2074" spans="1:4" ht="13.5" x14ac:dyDescent="0.25">
      <c r="A2074" s="426">
        <v>92454</v>
      </c>
      <c r="B2074" s="427" t="s">
        <v>2238</v>
      </c>
      <c r="C2074" s="427" t="s">
        <v>501</v>
      </c>
      <c r="D2074" s="428">
        <v>135.35</v>
      </c>
    </row>
    <row r="2075" spans="1:4" ht="13.5" x14ac:dyDescent="0.25">
      <c r="A2075" s="426">
        <v>92455</v>
      </c>
      <c r="B2075" s="427" t="s">
        <v>2239</v>
      </c>
      <c r="C2075" s="427" t="s">
        <v>501</v>
      </c>
      <c r="D2075" s="428">
        <v>88.74</v>
      </c>
    </row>
    <row r="2076" spans="1:4" ht="13.5" x14ac:dyDescent="0.25">
      <c r="A2076" s="426">
        <v>92456</v>
      </c>
      <c r="B2076" s="427" t="s">
        <v>2240</v>
      </c>
      <c r="C2076" s="427" t="s">
        <v>501</v>
      </c>
      <c r="D2076" s="428">
        <v>80.94</v>
      </c>
    </row>
    <row r="2077" spans="1:4" ht="13.5" x14ac:dyDescent="0.25">
      <c r="A2077" s="426">
        <v>92457</v>
      </c>
      <c r="B2077" s="427" t="s">
        <v>2241</v>
      </c>
      <c r="C2077" s="427" t="s">
        <v>501</v>
      </c>
      <c r="D2077" s="428">
        <v>108.66</v>
      </c>
    </row>
    <row r="2078" spans="1:4" ht="13.5" x14ac:dyDescent="0.25">
      <c r="A2078" s="426">
        <v>92458</v>
      </c>
      <c r="B2078" s="427" t="s">
        <v>2242</v>
      </c>
      <c r="C2078" s="427" t="s">
        <v>501</v>
      </c>
      <c r="D2078" s="428">
        <v>121.38</v>
      </c>
    </row>
    <row r="2079" spans="1:4" ht="13.5" x14ac:dyDescent="0.25">
      <c r="A2079" s="426">
        <v>92459</v>
      </c>
      <c r="B2079" s="427" t="s">
        <v>2243</v>
      </c>
      <c r="C2079" s="427" t="s">
        <v>501</v>
      </c>
      <c r="D2079" s="428">
        <v>73.739999999999995</v>
      </c>
    </row>
    <row r="2080" spans="1:4" ht="13.5" x14ac:dyDescent="0.25">
      <c r="A2080" s="426">
        <v>92460</v>
      </c>
      <c r="B2080" s="427" t="s">
        <v>2244</v>
      </c>
      <c r="C2080" s="427" t="s">
        <v>501</v>
      </c>
      <c r="D2080" s="428">
        <v>65.8</v>
      </c>
    </row>
    <row r="2081" spans="1:4" ht="13.5" x14ac:dyDescent="0.25">
      <c r="A2081" s="426">
        <v>92461</v>
      </c>
      <c r="B2081" s="427" t="s">
        <v>2245</v>
      </c>
      <c r="C2081" s="427" t="s">
        <v>501</v>
      </c>
      <c r="D2081" s="428">
        <v>98.78</v>
      </c>
    </row>
    <row r="2082" spans="1:4" ht="13.5" x14ac:dyDescent="0.25">
      <c r="A2082" s="426">
        <v>92462</v>
      </c>
      <c r="B2082" s="427" t="s">
        <v>2246</v>
      </c>
      <c r="C2082" s="427" t="s">
        <v>501</v>
      </c>
      <c r="D2082" s="428">
        <v>112.73</v>
      </c>
    </row>
    <row r="2083" spans="1:4" ht="13.5" x14ac:dyDescent="0.25">
      <c r="A2083" s="426">
        <v>92463</v>
      </c>
      <c r="B2083" s="427" t="s">
        <v>2247</v>
      </c>
      <c r="C2083" s="427" t="s">
        <v>501</v>
      </c>
      <c r="D2083" s="428">
        <v>65.66</v>
      </c>
    </row>
    <row r="2084" spans="1:4" ht="13.5" x14ac:dyDescent="0.25">
      <c r="A2084" s="426">
        <v>92464</v>
      </c>
      <c r="B2084" s="427" t="s">
        <v>2248</v>
      </c>
      <c r="C2084" s="427" t="s">
        <v>501</v>
      </c>
      <c r="D2084" s="428">
        <v>59.31</v>
      </c>
    </row>
    <row r="2085" spans="1:4" ht="13.5" x14ac:dyDescent="0.25">
      <c r="A2085" s="426">
        <v>92465</v>
      </c>
      <c r="B2085" s="427" t="s">
        <v>2249</v>
      </c>
      <c r="C2085" s="427" t="s">
        <v>501</v>
      </c>
      <c r="D2085" s="428">
        <v>74.81</v>
      </c>
    </row>
    <row r="2086" spans="1:4" ht="13.5" x14ac:dyDescent="0.25">
      <c r="A2086" s="426">
        <v>92466</v>
      </c>
      <c r="B2086" s="427" t="s">
        <v>2250</v>
      </c>
      <c r="C2086" s="427" t="s">
        <v>501</v>
      </c>
      <c r="D2086" s="428">
        <v>101.98</v>
      </c>
    </row>
    <row r="2087" spans="1:4" ht="13.5" x14ac:dyDescent="0.25">
      <c r="A2087" s="426">
        <v>92467</v>
      </c>
      <c r="B2087" s="427" t="s">
        <v>2251</v>
      </c>
      <c r="C2087" s="427" t="s">
        <v>501</v>
      </c>
      <c r="D2087" s="428">
        <v>49.4</v>
      </c>
    </row>
    <row r="2088" spans="1:4" ht="13.5" x14ac:dyDescent="0.25">
      <c r="A2088" s="426">
        <v>92468</v>
      </c>
      <c r="B2088" s="427" t="s">
        <v>2252</v>
      </c>
      <c r="C2088" s="427" t="s">
        <v>501</v>
      </c>
      <c r="D2088" s="428">
        <v>49.02</v>
      </c>
    </row>
    <row r="2089" spans="1:4" ht="13.5" x14ac:dyDescent="0.25">
      <c r="A2089" s="426">
        <v>92469</v>
      </c>
      <c r="B2089" s="427" t="s">
        <v>2253</v>
      </c>
      <c r="C2089" s="427" t="s">
        <v>501</v>
      </c>
      <c r="D2089" s="428">
        <v>68.14</v>
      </c>
    </row>
    <row r="2090" spans="1:4" ht="13.5" x14ac:dyDescent="0.25">
      <c r="A2090" s="426">
        <v>92470</v>
      </c>
      <c r="B2090" s="427" t="s">
        <v>2254</v>
      </c>
      <c r="C2090" s="427" t="s">
        <v>501</v>
      </c>
      <c r="D2090" s="428">
        <v>97.91</v>
      </c>
    </row>
    <row r="2091" spans="1:4" ht="13.5" x14ac:dyDescent="0.25">
      <c r="A2091" s="426">
        <v>92471</v>
      </c>
      <c r="B2091" s="427" t="s">
        <v>2255</v>
      </c>
      <c r="C2091" s="427" t="s">
        <v>501</v>
      </c>
      <c r="D2091" s="428">
        <v>45.03</v>
      </c>
    </row>
    <row r="2092" spans="1:4" ht="13.5" x14ac:dyDescent="0.25">
      <c r="A2092" s="426">
        <v>92472</v>
      </c>
      <c r="B2092" s="427" t="s">
        <v>2256</v>
      </c>
      <c r="C2092" s="427" t="s">
        <v>501</v>
      </c>
      <c r="D2092" s="428">
        <v>45.55</v>
      </c>
    </row>
    <row r="2093" spans="1:4" ht="13.5" x14ac:dyDescent="0.25">
      <c r="A2093" s="426">
        <v>92473</v>
      </c>
      <c r="B2093" s="427" t="s">
        <v>2257</v>
      </c>
      <c r="C2093" s="427" t="s">
        <v>501</v>
      </c>
      <c r="D2093" s="428">
        <v>62.67</v>
      </c>
    </row>
    <row r="2094" spans="1:4" ht="13.5" x14ac:dyDescent="0.25">
      <c r="A2094" s="426">
        <v>92474</v>
      </c>
      <c r="B2094" s="427" t="s">
        <v>2258</v>
      </c>
      <c r="C2094" s="427" t="s">
        <v>501</v>
      </c>
      <c r="D2094" s="428">
        <v>94.36</v>
      </c>
    </row>
    <row r="2095" spans="1:4" ht="13.5" x14ac:dyDescent="0.25">
      <c r="A2095" s="426">
        <v>92475</v>
      </c>
      <c r="B2095" s="427" t="s">
        <v>2259</v>
      </c>
      <c r="C2095" s="427" t="s">
        <v>501</v>
      </c>
      <c r="D2095" s="428">
        <v>41.45</v>
      </c>
    </row>
    <row r="2096" spans="1:4" ht="13.5" x14ac:dyDescent="0.25">
      <c r="A2096" s="426">
        <v>92476</v>
      </c>
      <c r="B2096" s="427" t="s">
        <v>2260</v>
      </c>
      <c r="C2096" s="427" t="s">
        <v>501</v>
      </c>
      <c r="D2096" s="428">
        <v>42.56</v>
      </c>
    </row>
    <row r="2097" spans="1:4" ht="13.5" x14ac:dyDescent="0.25">
      <c r="A2097" s="426">
        <v>92477</v>
      </c>
      <c r="B2097" s="427" t="s">
        <v>2261</v>
      </c>
      <c r="C2097" s="427" t="s">
        <v>501</v>
      </c>
      <c r="D2097" s="428">
        <v>51.2</v>
      </c>
    </row>
    <row r="2098" spans="1:4" ht="13.5" x14ac:dyDescent="0.25">
      <c r="A2098" s="426">
        <v>92478</v>
      </c>
      <c r="B2098" s="427" t="s">
        <v>2262</v>
      </c>
      <c r="C2098" s="427" t="s">
        <v>501</v>
      </c>
      <c r="D2098" s="428">
        <v>87.47</v>
      </c>
    </row>
    <row r="2099" spans="1:4" ht="13.5" x14ac:dyDescent="0.25">
      <c r="A2099" s="426">
        <v>92479</v>
      </c>
      <c r="B2099" s="427" t="s">
        <v>2263</v>
      </c>
      <c r="C2099" s="427" t="s">
        <v>501</v>
      </c>
      <c r="D2099" s="428">
        <v>33.93</v>
      </c>
    </row>
    <row r="2100" spans="1:4" ht="13.5" x14ac:dyDescent="0.25">
      <c r="A2100" s="426">
        <v>92480</v>
      </c>
      <c r="B2100" s="427" t="s">
        <v>2264</v>
      </c>
      <c r="C2100" s="427" t="s">
        <v>501</v>
      </c>
      <c r="D2100" s="428">
        <v>36.69</v>
      </c>
    </row>
    <row r="2101" spans="1:4" ht="13.5" x14ac:dyDescent="0.25">
      <c r="A2101" s="426">
        <v>92481</v>
      </c>
      <c r="B2101" s="427" t="s">
        <v>2265</v>
      </c>
      <c r="C2101" s="427" t="s">
        <v>501</v>
      </c>
      <c r="D2101" s="428">
        <v>152.63</v>
      </c>
    </row>
    <row r="2102" spans="1:4" ht="13.5" x14ac:dyDescent="0.25">
      <c r="A2102" s="426">
        <v>92482</v>
      </c>
      <c r="B2102" s="427" t="s">
        <v>2266</v>
      </c>
      <c r="C2102" s="427" t="s">
        <v>501</v>
      </c>
      <c r="D2102" s="428">
        <v>143.04</v>
      </c>
    </row>
    <row r="2103" spans="1:4" ht="13.5" x14ac:dyDescent="0.25">
      <c r="A2103" s="426">
        <v>92483</v>
      </c>
      <c r="B2103" s="427" t="s">
        <v>2267</v>
      </c>
      <c r="C2103" s="427" t="s">
        <v>501</v>
      </c>
      <c r="D2103" s="428">
        <v>119.16</v>
      </c>
    </row>
    <row r="2104" spans="1:4" ht="13.5" x14ac:dyDescent="0.25">
      <c r="A2104" s="426">
        <v>92484</v>
      </c>
      <c r="B2104" s="427" t="s">
        <v>2268</v>
      </c>
      <c r="C2104" s="427" t="s">
        <v>501</v>
      </c>
      <c r="D2104" s="428">
        <v>110.68</v>
      </c>
    </row>
    <row r="2105" spans="1:4" ht="13.5" x14ac:dyDescent="0.25">
      <c r="A2105" s="426">
        <v>92485</v>
      </c>
      <c r="B2105" s="427" t="s">
        <v>2269</v>
      </c>
      <c r="C2105" s="427" t="s">
        <v>501</v>
      </c>
      <c r="D2105" s="428">
        <v>86.81</v>
      </c>
    </row>
    <row r="2106" spans="1:4" ht="13.5" x14ac:dyDescent="0.25">
      <c r="A2106" s="426">
        <v>92486</v>
      </c>
      <c r="B2106" s="427" t="s">
        <v>2270</v>
      </c>
      <c r="C2106" s="427" t="s">
        <v>501</v>
      </c>
      <c r="D2106" s="428">
        <v>80.3</v>
      </c>
    </row>
    <row r="2107" spans="1:4" ht="13.5" x14ac:dyDescent="0.25">
      <c r="A2107" s="426">
        <v>92487</v>
      </c>
      <c r="B2107" s="427" t="s">
        <v>2271</v>
      </c>
      <c r="C2107" s="427" t="s">
        <v>501</v>
      </c>
      <c r="D2107" s="428">
        <v>51.36</v>
      </c>
    </row>
    <row r="2108" spans="1:4" ht="13.5" x14ac:dyDescent="0.25">
      <c r="A2108" s="426">
        <v>92488</v>
      </c>
      <c r="B2108" s="427" t="s">
        <v>2272</v>
      </c>
      <c r="C2108" s="427" t="s">
        <v>501</v>
      </c>
      <c r="D2108" s="428">
        <v>49.11</v>
      </c>
    </row>
    <row r="2109" spans="1:4" ht="13.5" x14ac:dyDescent="0.25">
      <c r="A2109" s="426">
        <v>92489</v>
      </c>
      <c r="B2109" s="427" t="s">
        <v>2273</v>
      </c>
      <c r="C2109" s="427" t="s">
        <v>501</v>
      </c>
      <c r="D2109" s="428">
        <v>34.700000000000003</v>
      </c>
    </row>
    <row r="2110" spans="1:4" ht="13.5" x14ac:dyDescent="0.25">
      <c r="A2110" s="426">
        <v>92490</v>
      </c>
      <c r="B2110" s="427" t="s">
        <v>2274</v>
      </c>
      <c r="C2110" s="427" t="s">
        <v>501</v>
      </c>
      <c r="D2110" s="428">
        <v>32.65</v>
      </c>
    </row>
    <row r="2111" spans="1:4" ht="13.5" x14ac:dyDescent="0.25">
      <c r="A2111" s="426">
        <v>92491</v>
      </c>
      <c r="B2111" s="427" t="s">
        <v>2275</v>
      </c>
      <c r="C2111" s="427" t="s">
        <v>501</v>
      </c>
      <c r="D2111" s="428">
        <v>48.39</v>
      </c>
    </row>
    <row r="2112" spans="1:4" ht="13.5" x14ac:dyDescent="0.25">
      <c r="A2112" s="426">
        <v>92492</v>
      </c>
      <c r="B2112" s="427" t="s">
        <v>2276</v>
      </c>
      <c r="C2112" s="427" t="s">
        <v>501</v>
      </c>
      <c r="D2112" s="428">
        <v>46.24</v>
      </c>
    </row>
    <row r="2113" spans="1:4" ht="13.5" x14ac:dyDescent="0.25">
      <c r="A2113" s="426">
        <v>92493</v>
      </c>
      <c r="B2113" s="427" t="s">
        <v>2277</v>
      </c>
      <c r="C2113" s="427" t="s">
        <v>501</v>
      </c>
      <c r="D2113" s="428">
        <v>31.14</v>
      </c>
    </row>
    <row r="2114" spans="1:4" ht="13.5" x14ac:dyDescent="0.25">
      <c r="A2114" s="426">
        <v>92494</v>
      </c>
      <c r="B2114" s="427" t="s">
        <v>2278</v>
      </c>
      <c r="C2114" s="427" t="s">
        <v>501</v>
      </c>
      <c r="D2114" s="428">
        <v>30.11</v>
      </c>
    </row>
    <row r="2115" spans="1:4" ht="13.5" x14ac:dyDescent="0.25">
      <c r="A2115" s="426">
        <v>92495</v>
      </c>
      <c r="B2115" s="427" t="s">
        <v>2279</v>
      </c>
      <c r="C2115" s="427" t="s">
        <v>501</v>
      </c>
      <c r="D2115" s="428">
        <v>46.35</v>
      </c>
    </row>
    <row r="2116" spans="1:4" ht="13.5" x14ac:dyDescent="0.25">
      <c r="A2116" s="426">
        <v>92496</v>
      </c>
      <c r="B2116" s="427" t="s">
        <v>2280</v>
      </c>
      <c r="C2116" s="427" t="s">
        <v>501</v>
      </c>
      <c r="D2116" s="428">
        <v>44.28</v>
      </c>
    </row>
    <row r="2117" spans="1:4" ht="13.5" x14ac:dyDescent="0.25">
      <c r="A2117" s="426">
        <v>92497</v>
      </c>
      <c r="B2117" s="427" t="s">
        <v>2281</v>
      </c>
      <c r="C2117" s="427" t="s">
        <v>501</v>
      </c>
      <c r="D2117" s="428">
        <v>30.3</v>
      </c>
    </row>
    <row r="2118" spans="1:4" ht="13.5" x14ac:dyDescent="0.25">
      <c r="A2118" s="426">
        <v>92498</v>
      </c>
      <c r="B2118" s="427" t="s">
        <v>2282</v>
      </c>
      <c r="C2118" s="427" t="s">
        <v>501</v>
      </c>
      <c r="D2118" s="428">
        <v>28.38</v>
      </c>
    </row>
    <row r="2119" spans="1:4" ht="13.5" x14ac:dyDescent="0.25">
      <c r="A2119" s="426">
        <v>92499</v>
      </c>
      <c r="B2119" s="427" t="s">
        <v>2283</v>
      </c>
      <c r="C2119" s="427" t="s">
        <v>501</v>
      </c>
      <c r="D2119" s="428">
        <v>45.2</v>
      </c>
    </row>
    <row r="2120" spans="1:4" ht="13.5" x14ac:dyDescent="0.25">
      <c r="A2120" s="426">
        <v>92500</v>
      </c>
      <c r="B2120" s="427" t="s">
        <v>2284</v>
      </c>
      <c r="C2120" s="427" t="s">
        <v>501</v>
      </c>
      <c r="D2120" s="428">
        <v>43.2</v>
      </c>
    </row>
    <row r="2121" spans="1:4" ht="13.5" x14ac:dyDescent="0.25">
      <c r="A2121" s="426">
        <v>92501</v>
      </c>
      <c r="B2121" s="427" t="s">
        <v>2285</v>
      </c>
      <c r="C2121" s="427" t="s">
        <v>501</v>
      </c>
      <c r="D2121" s="428">
        <v>29.32</v>
      </c>
    </row>
    <row r="2122" spans="1:4" ht="13.5" x14ac:dyDescent="0.25">
      <c r="A2122" s="426">
        <v>92502</v>
      </c>
      <c r="B2122" s="427" t="s">
        <v>2286</v>
      </c>
      <c r="C2122" s="427" t="s">
        <v>501</v>
      </c>
      <c r="D2122" s="428">
        <v>27.45</v>
      </c>
    </row>
    <row r="2123" spans="1:4" ht="13.5" x14ac:dyDescent="0.25">
      <c r="A2123" s="426">
        <v>92503</v>
      </c>
      <c r="B2123" s="427" t="s">
        <v>2287</v>
      </c>
      <c r="C2123" s="427" t="s">
        <v>501</v>
      </c>
      <c r="D2123" s="428">
        <v>43.25</v>
      </c>
    </row>
    <row r="2124" spans="1:4" ht="13.5" x14ac:dyDescent="0.25">
      <c r="A2124" s="426">
        <v>92504</v>
      </c>
      <c r="B2124" s="427" t="s">
        <v>2288</v>
      </c>
      <c r="C2124" s="427" t="s">
        <v>501</v>
      </c>
      <c r="D2124" s="428">
        <v>31.9</v>
      </c>
    </row>
    <row r="2125" spans="1:4" ht="13.5" x14ac:dyDescent="0.25">
      <c r="A2125" s="426">
        <v>92505</v>
      </c>
      <c r="B2125" s="427" t="s">
        <v>2289</v>
      </c>
      <c r="C2125" s="427" t="s">
        <v>501</v>
      </c>
      <c r="D2125" s="428">
        <v>27.59</v>
      </c>
    </row>
    <row r="2126" spans="1:4" ht="13.5" x14ac:dyDescent="0.25">
      <c r="A2126" s="426">
        <v>92506</v>
      </c>
      <c r="B2126" s="427" t="s">
        <v>2290</v>
      </c>
      <c r="C2126" s="427" t="s">
        <v>501</v>
      </c>
      <c r="D2126" s="428">
        <v>25.79</v>
      </c>
    </row>
    <row r="2127" spans="1:4" ht="13.5" x14ac:dyDescent="0.25">
      <c r="A2127" s="426">
        <v>92507</v>
      </c>
      <c r="B2127" s="427" t="s">
        <v>2291</v>
      </c>
      <c r="C2127" s="427" t="s">
        <v>501</v>
      </c>
      <c r="D2127" s="428">
        <v>61.09</v>
      </c>
    </row>
    <row r="2128" spans="1:4" ht="13.5" x14ac:dyDescent="0.25">
      <c r="A2128" s="426">
        <v>92508</v>
      </c>
      <c r="B2128" s="427" t="s">
        <v>2292</v>
      </c>
      <c r="C2128" s="427" t="s">
        <v>501</v>
      </c>
      <c r="D2128" s="428">
        <v>59.3</v>
      </c>
    </row>
    <row r="2129" spans="1:4" ht="13.5" x14ac:dyDescent="0.25">
      <c r="A2129" s="426">
        <v>92509</v>
      </c>
      <c r="B2129" s="427" t="s">
        <v>2293</v>
      </c>
      <c r="C2129" s="427" t="s">
        <v>501</v>
      </c>
      <c r="D2129" s="428">
        <v>44.07</v>
      </c>
    </row>
    <row r="2130" spans="1:4" ht="13.5" x14ac:dyDescent="0.25">
      <c r="A2130" s="426">
        <v>92510</v>
      </c>
      <c r="B2130" s="427" t="s">
        <v>2294</v>
      </c>
      <c r="C2130" s="427" t="s">
        <v>501</v>
      </c>
      <c r="D2130" s="428">
        <v>42.41</v>
      </c>
    </row>
    <row r="2131" spans="1:4" ht="13.5" x14ac:dyDescent="0.25">
      <c r="A2131" s="426">
        <v>92511</v>
      </c>
      <c r="B2131" s="427" t="s">
        <v>2295</v>
      </c>
      <c r="C2131" s="427" t="s">
        <v>501</v>
      </c>
      <c r="D2131" s="428">
        <v>47.71</v>
      </c>
    </row>
    <row r="2132" spans="1:4" ht="13.5" x14ac:dyDescent="0.25">
      <c r="A2132" s="426">
        <v>92512</v>
      </c>
      <c r="B2132" s="427" t="s">
        <v>2296</v>
      </c>
      <c r="C2132" s="427" t="s">
        <v>501</v>
      </c>
      <c r="D2132" s="428">
        <v>46.33</v>
      </c>
    </row>
    <row r="2133" spans="1:4" ht="13.5" x14ac:dyDescent="0.25">
      <c r="A2133" s="426">
        <v>92513</v>
      </c>
      <c r="B2133" s="427" t="s">
        <v>2297</v>
      </c>
      <c r="C2133" s="427" t="s">
        <v>501</v>
      </c>
      <c r="D2133" s="428">
        <v>30.26</v>
      </c>
    </row>
    <row r="2134" spans="1:4" ht="13.5" x14ac:dyDescent="0.25">
      <c r="A2134" s="426">
        <v>92514</v>
      </c>
      <c r="B2134" s="427" t="s">
        <v>2298</v>
      </c>
      <c r="C2134" s="427" t="s">
        <v>501</v>
      </c>
      <c r="D2134" s="428">
        <v>28.99</v>
      </c>
    </row>
    <row r="2135" spans="1:4" ht="13.5" x14ac:dyDescent="0.25">
      <c r="A2135" s="426">
        <v>92515</v>
      </c>
      <c r="B2135" s="427" t="s">
        <v>2299</v>
      </c>
      <c r="C2135" s="427" t="s">
        <v>501</v>
      </c>
      <c r="D2135" s="428">
        <v>40.630000000000003</v>
      </c>
    </row>
    <row r="2136" spans="1:4" ht="13.5" x14ac:dyDescent="0.25">
      <c r="A2136" s="426">
        <v>92516</v>
      </c>
      <c r="B2136" s="427" t="s">
        <v>2300</v>
      </c>
      <c r="C2136" s="427" t="s">
        <v>501</v>
      </c>
      <c r="D2136" s="428">
        <v>39.450000000000003</v>
      </c>
    </row>
    <row r="2137" spans="1:4" ht="13.5" x14ac:dyDescent="0.25">
      <c r="A2137" s="426">
        <v>92517</v>
      </c>
      <c r="B2137" s="427" t="s">
        <v>2301</v>
      </c>
      <c r="C2137" s="427" t="s">
        <v>501</v>
      </c>
      <c r="D2137" s="428">
        <v>24.27</v>
      </c>
    </row>
    <row r="2138" spans="1:4" ht="13.5" x14ac:dyDescent="0.25">
      <c r="A2138" s="426">
        <v>92518</v>
      </c>
      <c r="B2138" s="427" t="s">
        <v>2302</v>
      </c>
      <c r="C2138" s="427" t="s">
        <v>501</v>
      </c>
      <c r="D2138" s="428">
        <v>23.15</v>
      </c>
    </row>
    <row r="2139" spans="1:4" ht="13.5" x14ac:dyDescent="0.25">
      <c r="A2139" s="426">
        <v>92519</v>
      </c>
      <c r="B2139" s="427" t="s">
        <v>2303</v>
      </c>
      <c r="C2139" s="427" t="s">
        <v>501</v>
      </c>
      <c r="D2139" s="428">
        <v>37.01</v>
      </c>
    </row>
    <row r="2140" spans="1:4" ht="13.5" x14ac:dyDescent="0.25">
      <c r="A2140" s="426">
        <v>92520</v>
      </c>
      <c r="B2140" s="427" t="s">
        <v>2304</v>
      </c>
      <c r="C2140" s="427" t="s">
        <v>501</v>
      </c>
      <c r="D2140" s="428">
        <v>35.909999999999997</v>
      </c>
    </row>
    <row r="2141" spans="1:4" ht="13.5" x14ac:dyDescent="0.25">
      <c r="A2141" s="426">
        <v>92521</v>
      </c>
      <c r="B2141" s="427" t="s">
        <v>2305</v>
      </c>
      <c r="C2141" s="427" t="s">
        <v>501</v>
      </c>
      <c r="D2141" s="428">
        <v>21.17</v>
      </c>
    </row>
    <row r="2142" spans="1:4" ht="13.5" x14ac:dyDescent="0.25">
      <c r="A2142" s="426">
        <v>92522</v>
      </c>
      <c r="B2142" s="427" t="s">
        <v>2306</v>
      </c>
      <c r="C2142" s="427" t="s">
        <v>501</v>
      </c>
      <c r="D2142" s="428">
        <v>20.14</v>
      </c>
    </row>
    <row r="2143" spans="1:4" ht="13.5" x14ac:dyDescent="0.25">
      <c r="A2143" s="426">
        <v>92523</v>
      </c>
      <c r="B2143" s="427" t="s">
        <v>2307</v>
      </c>
      <c r="C2143" s="427" t="s">
        <v>501</v>
      </c>
      <c r="D2143" s="428">
        <v>32.42</v>
      </c>
    </row>
    <row r="2144" spans="1:4" ht="13.5" x14ac:dyDescent="0.25">
      <c r="A2144" s="426">
        <v>92524</v>
      </c>
      <c r="B2144" s="427" t="s">
        <v>2308</v>
      </c>
      <c r="C2144" s="427" t="s">
        <v>501</v>
      </c>
      <c r="D2144" s="428">
        <v>31.37</v>
      </c>
    </row>
    <row r="2145" spans="1:4" ht="13.5" x14ac:dyDescent="0.25">
      <c r="A2145" s="426">
        <v>92525</v>
      </c>
      <c r="B2145" s="427" t="s">
        <v>2309</v>
      </c>
      <c r="C2145" s="427" t="s">
        <v>501</v>
      </c>
      <c r="D2145" s="428">
        <v>16.91</v>
      </c>
    </row>
    <row r="2146" spans="1:4" ht="13.5" x14ac:dyDescent="0.25">
      <c r="A2146" s="426">
        <v>92526</v>
      </c>
      <c r="B2146" s="427" t="s">
        <v>2310</v>
      </c>
      <c r="C2146" s="427" t="s">
        <v>501</v>
      </c>
      <c r="D2146" s="428">
        <v>15.91</v>
      </c>
    </row>
    <row r="2147" spans="1:4" ht="13.5" x14ac:dyDescent="0.25">
      <c r="A2147" s="426">
        <v>92527</v>
      </c>
      <c r="B2147" s="427" t="s">
        <v>2311</v>
      </c>
      <c r="C2147" s="427" t="s">
        <v>501</v>
      </c>
      <c r="D2147" s="428">
        <v>31.36</v>
      </c>
    </row>
    <row r="2148" spans="1:4" ht="13.5" x14ac:dyDescent="0.25">
      <c r="A2148" s="426">
        <v>92528</v>
      </c>
      <c r="B2148" s="427" t="s">
        <v>2312</v>
      </c>
      <c r="C2148" s="427" t="s">
        <v>501</v>
      </c>
      <c r="D2148" s="428">
        <v>30.35</v>
      </c>
    </row>
    <row r="2149" spans="1:4" ht="13.5" x14ac:dyDescent="0.25">
      <c r="A2149" s="426">
        <v>92529</v>
      </c>
      <c r="B2149" s="427" t="s">
        <v>2313</v>
      </c>
      <c r="C2149" s="427" t="s">
        <v>501</v>
      </c>
      <c r="D2149" s="428">
        <v>16.05</v>
      </c>
    </row>
    <row r="2150" spans="1:4" ht="13.5" x14ac:dyDescent="0.25">
      <c r="A2150" s="426">
        <v>92530</v>
      </c>
      <c r="B2150" s="427" t="s">
        <v>2314</v>
      </c>
      <c r="C2150" s="427" t="s">
        <v>501</v>
      </c>
      <c r="D2150" s="428">
        <v>15.08</v>
      </c>
    </row>
    <row r="2151" spans="1:4" ht="13.5" x14ac:dyDescent="0.25">
      <c r="A2151" s="426">
        <v>92531</v>
      </c>
      <c r="B2151" s="427" t="s">
        <v>2315</v>
      </c>
      <c r="C2151" s="427" t="s">
        <v>501</v>
      </c>
      <c r="D2151" s="428">
        <v>30.55</v>
      </c>
    </row>
    <row r="2152" spans="1:4" ht="13.5" x14ac:dyDescent="0.25">
      <c r="A2152" s="426">
        <v>92532</v>
      </c>
      <c r="B2152" s="427" t="s">
        <v>2316</v>
      </c>
      <c r="C2152" s="427" t="s">
        <v>501</v>
      </c>
      <c r="D2152" s="428">
        <v>29.56</v>
      </c>
    </row>
    <row r="2153" spans="1:4" ht="13.5" x14ac:dyDescent="0.25">
      <c r="A2153" s="426">
        <v>92533</v>
      </c>
      <c r="B2153" s="427" t="s">
        <v>2317</v>
      </c>
      <c r="C2153" s="427" t="s">
        <v>501</v>
      </c>
      <c r="D2153" s="428">
        <v>15.39</v>
      </c>
    </row>
    <row r="2154" spans="1:4" ht="13.5" x14ac:dyDescent="0.25">
      <c r="A2154" s="426">
        <v>92534</v>
      </c>
      <c r="B2154" s="427" t="s">
        <v>2318</v>
      </c>
      <c r="C2154" s="427" t="s">
        <v>501</v>
      </c>
      <c r="D2154" s="428">
        <v>14.48</v>
      </c>
    </row>
    <row r="2155" spans="1:4" ht="13.5" x14ac:dyDescent="0.25">
      <c r="A2155" s="426">
        <v>92535</v>
      </c>
      <c r="B2155" s="427" t="s">
        <v>2319</v>
      </c>
      <c r="C2155" s="427" t="s">
        <v>501</v>
      </c>
      <c r="D2155" s="428">
        <v>29.13</v>
      </c>
    </row>
    <row r="2156" spans="1:4" ht="13.5" x14ac:dyDescent="0.25">
      <c r="A2156" s="426">
        <v>92536</v>
      </c>
      <c r="B2156" s="427" t="s">
        <v>2320</v>
      </c>
      <c r="C2156" s="427" t="s">
        <v>501</v>
      </c>
      <c r="D2156" s="428">
        <v>28.17</v>
      </c>
    </row>
    <row r="2157" spans="1:4" ht="13.5" x14ac:dyDescent="0.25">
      <c r="A2157" s="426">
        <v>92537</v>
      </c>
      <c r="B2157" s="427" t="s">
        <v>2321</v>
      </c>
      <c r="C2157" s="427" t="s">
        <v>501</v>
      </c>
      <c r="D2157" s="428">
        <v>14.16</v>
      </c>
    </row>
    <row r="2158" spans="1:4" ht="13.5" x14ac:dyDescent="0.25">
      <c r="A2158" s="426">
        <v>92538</v>
      </c>
      <c r="B2158" s="427" t="s">
        <v>2322</v>
      </c>
      <c r="C2158" s="427" t="s">
        <v>501</v>
      </c>
      <c r="D2158" s="428">
        <v>13.26</v>
      </c>
    </row>
    <row r="2159" spans="1:4" ht="13.5" x14ac:dyDescent="0.25">
      <c r="A2159" s="426">
        <v>95934</v>
      </c>
      <c r="B2159" s="427" t="s">
        <v>2323</v>
      </c>
      <c r="C2159" s="427" t="s">
        <v>501</v>
      </c>
      <c r="D2159" s="428">
        <v>95.73</v>
      </c>
    </row>
    <row r="2160" spans="1:4" ht="13.5" x14ac:dyDescent="0.25">
      <c r="A2160" s="426">
        <v>95935</v>
      </c>
      <c r="B2160" s="427" t="s">
        <v>2324</v>
      </c>
      <c r="C2160" s="427" t="s">
        <v>501</v>
      </c>
      <c r="D2160" s="428">
        <v>105.4</v>
      </c>
    </row>
    <row r="2161" spans="1:4" ht="13.5" x14ac:dyDescent="0.25">
      <c r="A2161" s="426">
        <v>95936</v>
      </c>
      <c r="B2161" s="427" t="s">
        <v>2325</v>
      </c>
      <c r="C2161" s="427" t="s">
        <v>501</v>
      </c>
      <c r="D2161" s="428">
        <v>83.59</v>
      </c>
    </row>
    <row r="2162" spans="1:4" ht="13.5" x14ac:dyDescent="0.25">
      <c r="A2162" s="426">
        <v>95937</v>
      </c>
      <c r="B2162" s="427" t="s">
        <v>2326</v>
      </c>
      <c r="C2162" s="427" t="s">
        <v>501</v>
      </c>
      <c r="D2162" s="428">
        <v>211.28</v>
      </c>
    </row>
    <row r="2163" spans="1:4" ht="13.5" x14ac:dyDescent="0.25">
      <c r="A2163" s="426">
        <v>95938</v>
      </c>
      <c r="B2163" s="427" t="s">
        <v>2327</v>
      </c>
      <c r="C2163" s="427" t="s">
        <v>501</v>
      </c>
      <c r="D2163" s="428">
        <v>174.63</v>
      </c>
    </row>
    <row r="2164" spans="1:4" ht="13.5" x14ac:dyDescent="0.25">
      <c r="A2164" s="426">
        <v>95939</v>
      </c>
      <c r="B2164" s="427" t="s">
        <v>2328</v>
      </c>
      <c r="C2164" s="427" t="s">
        <v>501</v>
      </c>
      <c r="D2164" s="428">
        <v>149.47</v>
      </c>
    </row>
    <row r="2165" spans="1:4" ht="13.5" x14ac:dyDescent="0.25">
      <c r="A2165" s="426">
        <v>95940</v>
      </c>
      <c r="B2165" s="427" t="s">
        <v>2329</v>
      </c>
      <c r="C2165" s="427" t="s">
        <v>501</v>
      </c>
      <c r="D2165" s="428">
        <v>102.31</v>
      </c>
    </row>
    <row r="2166" spans="1:4" ht="13.5" x14ac:dyDescent="0.25">
      <c r="A2166" s="426">
        <v>95941</v>
      </c>
      <c r="B2166" s="427" t="s">
        <v>2330</v>
      </c>
      <c r="C2166" s="427" t="s">
        <v>501</v>
      </c>
      <c r="D2166" s="428">
        <v>89.88</v>
      </c>
    </row>
    <row r="2167" spans="1:4" ht="13.5" x14ac:dyDescent="0.25">
      <c r="A2167" s="426">
        <v>95942</v>
      </c>
      <c r="B2167" s="427" t="s">
        <v>2331</v>
      </c>
      <c r="C2167" s="427" t="s">
        <v>501</v>
      </c>
      <c r="D2167" s="428">
        <v>82.13</v>
      </c>
    </row>
    <row r="2168" spans="1:4" ht="13.5" x14ac:dyDescent="0.25">
      <c r="A2168" s="426">
        <v>96252</v>
      </c>
      <c r="B2168" s="427" t="s">
        <v>2332</v>
      </c>
      <c r="C2168" s="427" t="s">
        <v>501</v>
      </c>
      <c r="D2168" s="428">
        <v>152.22999999999999</v>
      </c>
    </row>
    <row r="2169" spans="1:4" ht="13.5" x14ac:dyDescent="0.25">
      <c r="A2169" s="426">
        <v>96257</v>
      </c>
      <c r="B2169" s="427" t="s">
        <v>2333</v>
      </c>
      <c r="C2169" s="427" t="s">
        <v>501</v>
      </c>
      <c r="D2169" s="428">
        <v>125.63</v>
      </c>
    </row>
    <row r="2170" spans="1:4" ht="13.5" x14ac:dyDescent="0.25">
      <c r="A2170" s="426">
        <v>96258</v>
      </c>
      <c r="B2170" s="427" t="s">
        <v>2334</v>
      </c>
      <c r="C2170" s="427" t="s">
        <v>501</v>
      </c>
      <c r="D2170" s="428">
        <v>118.15</v>
      </c>
    </row>
    <row r="2171" spans="1:4" ht="13.5" x14ac:dyDescent="0.25">
      <c r="A2171" s="426">
        <v>96259</v>
      </c>
      <c r="B2171" s="427" t="s">
        <v>2335</v>
      </c>
      <c r="C2171" s="427" t="s">
        <v>501</v>
      </c>
      <c r="D2171" s="428">
        <v>142.32</v>
      </c>
    </row>
    <row r="2172" spans="1:4" ht="13.5" x14ac:dyDescent="0.25">
      <c r="A2172" s="426">
        <v>96529</v>
      </c>
      <c r="B2172" s="427" t="s">
        <v>2336</v>
      </c>
      <c r="C2172" s="427" t="s">
        <v>501</v>
      </c>
      <c r="D2172" s="428">
        <v>172.8</v>
      </c>
    </row>
    <row r="2173" spans="1:4" ht="13.5" x14ac:dyDescent="0.25">
      <c r="A2173" s="426">
        <v>96530</v>
      </c>
      <c r="B2173" s="427" t="s">
        <v>2337</v>
      </c>
      <c r="C2173" s="427" t="s">
        <v>501</v>
      </c>
      <c r="D2173" s="428">
        <v>82.43</v>
      </c>
    </row>
    <row r="2174" spans="1:4" ht="13.5" x14ac:dyDescent="0.25">
      <c r="A2174" s="426">
        <v>96531</v>
      </c>
      <c r="B2174" s="427" t="s">
        <v>2338</v>
      </c>
      <c r="C2174" s="427" t="s">
        <v>501</v>
      </c>
      <c r="D2174" s="428">
        <v>63.06</v>
      </c>
    </row>
    <row r="2175" spans="1:4" ht="13.5" x14ac:dyDescent="0.25">
      <c r="A2175" s="426">
        <v>96532</v>
      </c>
      <c r="B2175" s="427" t="s">
        <v>2339</v>
      </c>
      <c r="C2175" s="427" t="s">
        <v>501</v>
      </c>
      <c r="D2175" s="428">
        <v>115.57</v>
      </c>
    </row>
    <row r="2176" spans="1:4" ht="13.5" x14ac:dyDescent="0.25">
      <c r="A2176" s="426">
        <v>96533</v>
      </c>
      <c r="B2176" s="427" t="s">
        <v>2340</v>
      </c>
      <c r="C2176" s="427" t="s">
        <v>501</v>
      </c>
      <c r="D2176" s="428">
        <v>54.76</v>
      </c>
    </row>
    <row r="2177" spans="1:4" ht="13.5" x14ac:dyDescent="0.25">
      <c r="A2177" s="426">
        <v>96534</v>
      </c>
      <c r="B2177" s="427" t="s">
        <v>2341</v>
      </c>
      <c r="C2177" s="427" t="s">
        <v>501</v>
      </c>
      <c r="D2177" s="428">
        <v>47.81</v>
      </c>
    </row>
    <row r="2178" spans="1:4" ht="13.5" x14ac:dyDescent="0.25">
      <c r="A2178" s="426">
        <v>96535</v>
      </c>
      <c r="B2178" s="427" t="s">
        <v>2342</v>
      </c>
      <c r="C2178" s="427" t="s">
        <v>501</v>
      </c>
      <c r="D2178" s="428">
        <v>85.74</v>
      </c>
    </row>
    <row r="2179" spans="1:4" ht="13.5" x14ac:dyDescent="0.25">
      <c r="A2179" s="426">
        <v>96536</v>
      </c>
      <c r="B2179" s="427" t="s">
        <v>2343</v>
      </c>
      <c r="C2179" s="427" t="s">
        <v>501</v>
      </c>
      <c r="D2179" s="428">
        <v>40.369999999999997</v>
      </c>
    </row>
    <row r="2180" spans="1:4" ht="13.5" x14ac:dyDescent="0.25">
      <c r="A2180" s="426">
        <v>96537</v>
      </c>
      <c r="B2180" s="427" t="s">
        <v>2344</v>
      </c>
      <c r="C2180" s="427" t="s">
        <v>501</v>
      </c>
      <c r="D2180" s="428">
        <v>114.6</v>
      </c>
    </row>
    <row r="2181" spans="1:4" ht="13.5" x14ac:dyDescent="0.25">
      <c r="A2181" s="426">
        <v>96538</v>
      </c>
      <c r="B2181" s="427" t="s">
        <v>2345</v>
      </c>
      <c r="C2181" s="427" t="s">
        <v>501</v>
      </c>
      <c r="D2181" s="428">
        <v>175.31</v>
      </c>
    </row>
    <row r="2182" spans="1:4" ht="13.5" x14ac:dyDescent="0.25">
      <c r="A2182" s="426">
        <v>96539</v>
      </c>
      <c r="B2182" s="427" t="s">
        <v>2346</v>
      </c>
      <c r="C2182" s="427" t="s">
        <v>501</v>
      </c>
      <c r="D2182" s="428">
        <v>82.49</v>
      </c>
    </row>
    <row r="2183" spans="1:4" ht="13.5" x14ac:dyDescent="0.25">
      <c r="A2183" s="426">
        <v>96540</v>
      </c>
      <c r="B2183" s="427" t="s">
        <v>2347</v>
      </c>
      <c r="C2183" s="427" t="s">
        <v>501</v>
      </c>
      <c r="D2183" s="428">
        <v>81.67</v>
      </c>
    </row>
    <row r="2184" spans="1:4" ht="13.5" x14ac:dyDescent="0.25">
      <c r="A2184" s="426">
        <v>96541</v>
      </c>
      <c r="B2184" s="427" t="s">
        <v>2348</v>
      </c>
      <c r="C2184" s="427" t="s">
        <v>501</v>
      </c>
      <c r="D2184" s="428">
        <v>124.61</v>
      </c>
    </row>
    <row r="2185" spans="1:4" ht="13.5" x14ac:dyDescent="0.25">
      <c r="A2185" s="426">
        <v>96542</v>
      </c>
      <c r="B2185" s="427" t="s">
        <v>2349</v>
      </c>
      <c r="C2185" s="427" t="s">
        <v>501</v>
      </c>
      <c r="D2185" s="428">
        <v>61.56</v>
      </c>
    </row>
    <row r="2186" spans="1:4" ht="13.5" x14ac:dyDescent="0.25">
      <c r="A2186" s="426">
        <v>96543</v>
      </c>
      <c r="B2186" s="427" t="s">
        <v>2350</v>
      </c>
      <c r="C2186" s="427" t="s">
        <v>480</v>
      </c>
      <c r="D2186" s="428">
        <v>13.88</v>
      </c>
    </row>
    <row r="2187" spans="1:4" ht="13.5" x14ac:dyDescent="0.25">
      <c r="A2187" s="426">
        <v>97747</v>
      </c>
      <c r="B2187" s="427" t="s">
        <v>2351</v>
      </c>
      <c r="C2187" s="427" t="s">
        <v>501</v>
      </c>
      <c r="D2187" s="428">
        <v>132.34</v>
      </c>
    </row>
    <row r="2188" spans="1:4" ht="13.5" x14ac:dyDescent="0.25">
      <c r="A2188" s="427" t="s">
        <v>2352</v>
      </c>
      <c r="B2188" s="427" t="s">
        <v>2353</v>
      </c>
      <c r="C2188" s="427" t="s">
        <v>330</v>
      </c>
      <c r="D2188" s="428">
        <v>21.85</v>
      </c>
    </row>
    <row r="2189" spans="1:4" ht="13.5" x14ac:dyDescent="0.25">
      <c r="A2189" s="427" t="s">
        <v>2354</v>
      </c>
      <c r="B2189" s="427" t="s">
        <v>2355</v>
      </c>
      <c r="C2189" s="427" t="s">
        <v>330</v>
      </c>
      <c r="D2189" s="428">
        <v>683.98</v>
      </c>
    </row>
    <row r="2190" spans="1:4" ht="13.5" x14ac:dyDescent="0.25">
      <c r="A2190" s="426">
        <v>85662</v>
      </c>
      <c r="B2190" s="427" t="s">
        <v>2356</v>
      </c>
      <c r="C2190" s="427" t="s">
        <v>501</v>
      </c>
      <c r="D2190" s="428">
        <v>12.63</v>
      </c>
    </row>
    <row r="2191" spans="1:4" ht="13.5" x14ac:dyDescent="0.25">
      <c r="A2191" s="426">
        <v>89996</v>
      </c>
      <c r="B2191" s="427" t="s">
        <v>2357</v>
      </c>
      <c r="C2191" s="427" t="s">
        <v>480</v>
      </c>
      <c r="D2191" s="428">
        <v>8.15</v>
      </c>
    </row>
    <row r="2192" spans="1:4" ht="13.5" x14ac:dyDescent="0.25">
      <c r="A2192" s="426">
        <v>89997</v>
      </c>
      <c r="B2192" s="427" t="s">
        <v>2358</v>
      </c>
      <c r="C2192" s="427" t="s">
        <v>480</v>
      </c>
      <c r="D2192" s="428">
        <v>7.18</v>
      </c>
    </row>
    <row r="2193" spans="1:4" ht="13.5" x14ac:dyDescent="0.25">
      <c r="A2193" s="426">
        <v>89998</v>
      </c>
      <c r="B2193" s="427" t="s">
        <v>2359</v>
      </c>
      <c r="C2193" s="427" t="s">
        <v>480</v>
      </c>
      <c r="D2193" s="428">
        <v>7.76</v>
      </c>
    </row>
    <row r="2194" spans="1:4" ht="13.5" x14ac:dyDescent="0.25">
      <c r="A2194" s="426">
        <v>89999</v>
      </c>
      <c r="B2194" s="427" t="s">
        <v>2360</v>
      </c>
      <c r="C2194" s="427" t="s">
        <v>480</v>
      </c>
      <c r="D2194" s="428">
        <v>11.87</v>
      </c>
    </row>
    <row r="2195" spans="1:4" ht="13.5" x14ac:dyDescent="0.25">
      <c r="A2195" s="426">
        <v>90000</v>
      </c>
      <c r="B2195" s="427" t="s">
        <v>2361</v>
      </c>
      <c r="C2195" s="427" t="s">
        <v>480</v>
      </c>
      <c r="D2195" s="428">
        <v>9.16</v>
      </c>
    </row>
    <row r="2196" spans="1:4" ht="13.5" x14ac:dyDescent="0.25">
      <c r="A2196" s="426">
        <v>91593</v>
      </c>
      <c r="B2196" s="427" t="s">
        <v>2362</v>
      </c>
      <c r="C2196" s="427" t="s">
        <v>480</v>
      </c>
      <c r="D2196" s="428">
        <v>8.3800000000000008</v>
      </c>
    </row>
    <row r="2197" spans="1:4" ht="13.5" x14ac:dyDescent="0.25">
      <c r="A2197" s="426">
        <v>91594</v>
      </c>
      <c r="B2197" s="427" t="s">
        <v>2363</v>
      </c>
      <c r="C2197" s="427" t="s">
        <v>480</v>
      </c>
      <c r="D2197" s="428">
        <v>8.7200000000000006</v>
      </c>
    </row>
    <row r="2198" spans="1:4" ht="13.5" x14ac:dyDescent="0.25">
      <c r="A2198" s="426">
        <v>91595</v>
      </c>
      <c r="B2198" s="427" t="s">
        <v>2364</v>
      </c>
      <c r="C2198" s="427" t="s">
        <v>480</v>
      </c>
      <c r="D2198" s="428">
        <v>9.58</v>
      </c>
    </row>
    <row r="2199" spans="1:4" ht="13.5" x14ac:dyDescent="0.25">
      <c r="A2199" s="426">
        <v>91596</v>
      </c>
      <c r="B2199" s="427" t="s">
        <v>2365</v>
      </c>
      <c r="C2199" s="427" t="s">
        <v>480</v>
      </c>
      <c r="D2199" s="428">
        <v>8.6199999999999992</v>
      </c>
    </row>
    <row r="2200" spans="1:4" ht="13.5" x14ac:dyDescent="0.25">
      <c r="A2200" s="426">
        <v>91597</v>
      </c>
      <c r="B2200" s="427" t="s">
        <v>2366</v>
      </c>
      <c r="C2200" s="427" t="s">
        <v>480</v>
      </c>
      <c r="D2200" s="428">
        <v>6</v>
      </c>
    </row>
    <row r="2201" spans="1:4" ht="13.5" x14ac:dyDescent="0.25">
      <c r="A2201" s="426">
        <v>91598</v>
      </c>
      <c r="B2201" s="427" t="s">
        <v>2367</v>
      </c>
      <c r="C2201" s="427" t="s">
        <v>480</v>
      </c>
      <c r="D2201" s="428">
        <v>8.49</v>
      </c>
    </row>
    <row r="2202" spans="1:4" ht="13.5" x14ac:dyDescent="0.25">
      <c r="A2202" s="426">
        <v>91599</v>
      </c>
      <c r="B2202" s="427" t="s">
        <v>2368</v>
      </c>
      <c r="C2202" s="427" t="s">
        <v>480</v>
      </c>
      <c r="D2202" s="428">
        <v>9.1300000000000008</v>
      </c>
    </row>
    <row r="2203" spans="1:4" ht="13.5" x14ac:dyDescent="0.25">
      <c r="A2203" s="426">
        <v>91600</v>
      </c>
      <c r="B2203" s="427" t="s">
        <v>2369</v>
      </c>
      <c r="C2203" s="427" t="s">
        <v>480</v>
      </c>
      <c r="D2203" s="428">
        <v>10.57</v>
      </c>
    </row>
    <row r="2204" spans="1:4" ht="13.5" x14ac:dyDescent="0.25">
      <c r="A2204" s="426">
        <v>91601</v>
      </c>
      <c r="B2204" s="427" t="s">
        <v>2370</v>
      </c>
      <c r="C2204" s="427" t="s">
        <v>480</v>
      </c>
      <c r="D2204" s="428">
        <v>9.41</v>
      </c>
    </row>
    <row r="2205" spans="1:4" ht="13.5" x14ac:dyDescent="0.25">
      <c r="A2205" s="426">
        <v>91602</v>
      </c>
      <c r="B2205" s="427" t="s">
        <v>2371</v>
      </c>
      <c r="C2205" s="427" t="s">
        <v>480</v>
      </c>
      <c r="D2205" s="428">
        <v>9.5299999999999994</v>
      </c>
    </row>
    <row r="2206" spans="1:4" ht="13.5" x14ac:dyDescent="0.25">
      <c r="A2206" s="426">
        <v>91603</v>
      </c>
      <c r="B2206" s="427" t="s">
        <v>2372</v>
      </c>
      <c r="C2206" s="427" t="s">
        <v>480</v>
      </c>
      <c r="D2206" s="428">
        <v>8.25</v>
      </c>
    </row>
    <row r="2207" spans="1:4" ht="13.5" x14ac:dyDescent="0.25">
      <c r="A2207" s="426">
        <v>92759</v>
      </c>
      <c r="B2207" s="427" t="s">
        <v>2373</v>
      </c>
      <c r="C2207" s="427" t="s">
        <v>480</v>
      </c>
      <c r="D2207" s="428">
        <v>11.71</v>
      </c>
    </row>
    <row r="2208" spans="1:4" ht="13.5" x14ac:dyDescent="0.25">
      <c r="A2208" s="426">
        <v>92760</v>
      </c>
      <c r="B2208" s="427" t="s">
        <v>2374</v>
      </c>
      <c r="C2208" s="427" t="s">
        <v>480</v>
      </c>
      <c r="D2208" s="428">
        <v>10.59</v>
      </c>
    </row>
    <row r="2209" spans="1:4" ht="13.5" x14ac:dyDescent="0.25">
      <c r="A2209" s="426">
        <v>92761</v>
      </c>
      <c r="B2209" s="427" t="s">
        <v>2375</v>
      </c>
      <c r="C2209" s="427" t="s">
        <v>480</v>
      </c>
      <c r="D2209" s="428">
        <v>10.73</v>
      </c>
    </row>
    <row r="2210" spans="1:4" ht="13.5" x14ac:dyDescent="0.25">
      <c r="A2210" s="426">
        <v>92762</v>
      </c>
      <c r="B2210" s="427" t="s">
        <v>2376</v>
      </c>
      <c r="C2210" s="427" t="s">
        <v>480</v>
      </c>
      <c r="D2210" s="428">
        <v>8.85</v>
      </c>
    </row>
    <row r="2211" spans="1:4" ht="13.5" x14ac:dyDescent="0.25">
      <c r="A2211" s="426">
        <v>92763</v>
      </c>
      <c r="B2211" s="427" t="s">
        <v>2377</v>
      </c>
      <c r="C2211" s="427" t="s">
        <v>480</v>
      </c>
      <c r="D2211" s="428">
        <v>8.0299999999999994</v>
      </c>
    </row>
    <row r="2212" spans="1:4" ht="13.5" x14ac:dyDescent="0.25">
      <c r="A2212" s="426">
        <v>92764</v>
      </c>
      <c r="B2212" s="427" t="s">
        <v>2378</v>
      </c>
      <c r="C2212" s="427" t="s">
        <v>480</v>
      </c>
      <c r="D2212" s="428">
        <v>7.64</v>
      </c>
    </row>
    <row r="2213" spans="1:4" ht="13.5" x14ac:dyDescent="0.25">
      <c r="A2213" s="426">
        <v>92765</v>
      </c>
      <c r="B2213" s="427" t="s">
        <v>2379</v>
      </c>
      <c r="C2213" s="427" t="s">
        <v>480</v>
      </c>
      <c r="D2213" s="428">
        <v>7.12</v>
      </c>
    </row>
    <row r="2214" spans="1:4" ht="13.5" x14ac:dyDescent="0.25">
      <c r="A2214" s="426">
        <v>92766</v>
      </c>
      <c r="B2214" s="427" t="s">
        <v>2380</v>
      </c>
      <c r="C2214" s="427" t="s">
        <v>480</v>
      </c>
      <c r="D2214" s="428">
        <v>7.92</v>
      </c>
    </row>
    <row r="2215" spans="1:4" ht="13.5" x14ac:dyDescent="0.25">
      <c r="A2215" s="426">
        <v>92767</v>
      </c>
      <c r="B2215" s="427" t="s">
        <v>2381</v>
      </c>
      <c r="C2215" s="427" t="s">
        <v>480</v>
      </c>
      <c r="D2215" s="428">
        <v>11.87</v>
      </c>
    </row>
    <row r="2216" spans="1:4" ht="13.5" x14ac:dyDescent="0.25">
      <c r="A2216" s="426">
        <v>92768</v>
      </c>
      <c r="B2216" s="427" t="s">
        <v>2382</v>
      </c>
      <c r="C2216" s="427" t="s">
        <v>480</v>
      </c>
      <c r="D2216" s="428">
        <v>10.52</v>
      </c>
    </row>
    <row r="2217" spans="1:4" ht="13.5" x14ac:dyDescent="0.25">
      <c r="A2217" s="426">
        <v>92769</v>
      </c>
      <c r="B2217" s="427" t="s">
        <v>2383</v>
      </c>
      <c r="C2217" s="427" t="s">
        <v>480</v>
      </c>
      <c r="D2217" s="428">
        <v>9.7100000000000009</v>
      </c>
    </row>
    <row r="2218" spans="1:4" ht="13.5" x14ac:dyDescent="0.25">
      <c r="A2218" s="426">
        <v>92770</v>
      </c>
      <c r="B2218" s="427" t="s">
        <v>2384</v>
      </c>
      <c r="C2218" s="427" t="s">
        <v>480</v>
      </c>
      <c r="D2218" s="428">
        <v>10.07</v>
      </c>
    </row>
    <row r="2219" spans="1:4" ht="13.5" x14ac:dyDescent="0.25">
      <c r="A2219" s="426">
        <v>92771</v>
      </c>
      <c r="B2219" s="427" t="s">
        <v>2385</v>
      </c>
      <c r="C2219" s="427" t="s">
        <v>480</v>
      </c>
      <c r="D2219" s="428">
        <v>8.32</v>
      </c>
    </row>
    <row r="2220" spans="1:4" ht="13.5" x14ac:dyDescent="0.25">
      <c r="A2220" s="426">
        <v>92772</v>
      </c>
      <c r="B2220" s="427" t="s">
        <v>2386</v>
      </c>
      <c r="C2220" s="427" t="s">
        <v>480</v>
      </c>
      <c r="D2220" s="428">
        <v>7.63</v>
      </c>
    </row>
    <row r="2221" spans="1:4" ht="13.5" x14ac:dyDescent="0.25">
      <c r="A2221" s="426">
        <v>92773</v>
      </c>
      <c r="B2221" s="427" t="s">
        <v>2387</v>
      </c>
      <c r="C2221" s="427" t="s">
        <v>480</v>
      </c>
      <c r="D2221" s="428">
        <v>7.36</v>
      </c>
    </row>
    <row r="2222" spans="1:4" ht="13.5" x14ac:dyDescent="0.25">
      <c r="A2222" s="426">
        <v>92774</v>
      </c>
      <c r="B2222" s="427" t="s">
        <v>2388</v>
      </c>
      <c r="C2222" s="427" t="s">
        <v>480</v>
      </c>
      <c r="D2222" s="428">
        <v>6.92</v>
      </c>
    </row>
    <row r="2223" spans="1:4" ht="13.5" x14ac:dyDescent="0.25">
      <c r="A2223" s="426">
        <v>92775</v>
      </c>
      <c r="B2223" s="427" t="s">
        <v>2389</v>
      </c>
      <c r="C2223" s="427" t="s">
        <v>480</v>
      </c>
      <c r="D2223" s="428">
        <v>14.01</v>
      </c>
    </row>
    <row r="2224" spans="1:4" ht="13.5" x14ac:dyDescent="0.25">
      <c r="A2224" s="426">
        <v>92776</v>
      </c>
      <c r="B2224" s="427" t="s">
        <v>2390</v>
      </c>
      <c r="C2224" s="427" t="s">
        <v>480</v>
      </c>
      <c r="D2224" s="428">
        <v>12.35</v>
      </c>
    </row>
    <row r="2225" spans="1:4" ht="13.5" x14ac:dyDescent="0.25">
      <c r="A2225" s="426">
        <v>92777</v>
      </c>
      <c r="B2225" s="427" t="s">
        <v>2391</v>
      </c>
      <c r="C2225" s="427" t="s">
        <v>480</v>
      </c>
      <c r="D2225" s="428">
        <v>12.04</v>
      </c>
    </row>
    <row r="2226" spans="1:4" ht="13.5" x14ac:dyDescent="0.25">
      <c r="A2226" s="426">
        <v>92778</v>
      </c>
      <c r="B2226" s="427" t="s">
        <v>2392</v>
      </c>
      <c r="C2226" s="427" t="s">
        <v>480</v>
      </c>
      <c r="D2226" s="428">
        <v>9.83</v>
      </c>
    </row>
    <row r="2227" spans="1:4" ht="13.5" x14ac:dyDescent="0.25">
      <c r="A2227" s="426">
        <v>92779</v>
      </c>
      <c r="B2227" s="427" t="s">
        <v>2393</v>
      </c>
      <c r="C2227" s="427" t="s">
        <v>480</v>
      </c>
      <c r="D2227" s="428">
        <v>8.76</v>
      </c>
    </row>
    <row r="2228" spans="1:4" ht="13.5" x14ac:dyDescent="0.25">
      <c r="A2228" s="426">
        <v>92780</v>
      </c>
      <c r="B2228" s="427" t="s">
        <v>2394</v>
      </c>
      <c r="C2228" s="427" t="s">
        <v>480</v>
      </c>
      <c r="D2228" s="428">
        <v>8.1199999999999992</v>
      </c>
    </row>
    <row r="2229" spans="1:4" ht="13.5" x14ac:dyDescent="0.25">
      <c r="A2229" s="426">
        <v>92781</v>
      </c>
      <c r="B2229" s="427" t="s">
        <v>2395</v>
      </c>
      <c r="C2229" s="427" t="s">
        <v>480</v>
      </c>
      <c r="D2229" s="428">
        <v>7.45</v>
      </c>
    </row>
    <row r="2230" spans="1:4" ht="13.5" x14ac:dyDescent="0.25">
      <c r="A2230" s="426">
        <v>92782</v>
      </c>
      <c r="B2230" s="427" t="s">
        <v>2396</v>
      </c>
      <c r="C2230" s="427" t="s">
        <v>480</v>
      </c>
      <c r="D2230" s="428">
        <v>8.11</v>
      </c>
    </row>
    <row r="2231" spans="1:4" ht="13.5" x14ac:dyDescent="0.25">
      <c r="A2231" s="426">
        <v>92783</v>
      </c>
      <c r="B2231" s="427" t="s">
        <v>2397</v>
      </c>
      <c r="C2231" s="427" t="s">
        <v>480</v>
      </c>
      <c r="D2231" s="428">
        <v>13.81</v>
      </c>
    </row>
    <row r="2232" spans="1:4" ht="13.5" x14ac:dyDescent="0.25">
      <c r="A2232" s="426">
        <v>92784</v>
      </c>
      <c r="B2232" s="427" t="s">
        <v>2398</v>
      </c>
      <c r="C2232" s="427" t="s">
        <v>480</v>
      </c>
      <c r="D2232" s="428">
        <v>12.11</v>
      </c>
    </row>
    <row r="2233" spans="1:4" ht="13.5" x14ac:dyDescent="0.25">
      <c r="A2233" s="426">
        <v>92785</v>
      </c>
      <c r="B2233" s="427" t="s">
        <v>2399</v>
      </c>
      <c r="C2233" s="427" t="s">
        <v>480</v>
      </c>
      <c r="D2233" s="428">
        <v>10.91</v>
      </c>
    </row>
    <row r="2234" spans="1:4" ht="13.5" x14ac:dyDescent="0.25">
      <c r="A2234" s="426">
        <v>92786</v>
      </c>
      <c r="B2234" s="427" t="s">
        <v>2400</v>
      </c>
      <c r="C2234" s="427" t="s">
        <v>480</v>
      </c>
      <c r="D2234" s="428">
        <v>10.94</v>
      </c>
    </row>
    <row r="2235" spans="1:4" ht="13.5" x14ac:dyDescent="0.25">
      <c r="A2235" s="426">
        <v>92787</v>
      </c>
      <c r="B2235" s="427" t="s">
        <v>2401</v>
      </c>
      <c r="C2235" s="427" t="s">
        <v>480</v>
      </c>
      <c r="D2235" s="428">
        <v>8.9600000000000009</v>
      </c>
    </row>
    <row r="2236" spans="1:4" ht="13.5" x14ac:dyDescent="0.25">
      <c r="A2236" s="426">
        <v>92788</v>
      </c>
      <c r="B2236" s="427" t="s">
        <v>2402</v>
      </c>
      <c r="C2236" s="427" t="s">
        <v>480</v>
      </c>
      <c r="D2236" s="428">
        <v>8.09</v>
      </c>
    </row>
    <row r="2237" spans="1:4" ht="13.5" x14ac:dyDescent="0.25">
      <c r="A2237" s="426">
        <v>92789</v>
      </c>
      <c r="B2237" s="427" t="s">
        <v>2403</v>
      </c>
      <c r="C2237" s="427" t="s">
        <v>480</v>
      </c>
      <c r="D2237" s="428">
        <v>7.65</v>
      </c>
    </row>
    <row r="2238" spans="1:4" ht="13.5" x14ac:dyDescent="0.25">
      <c r="A2238" s="426">
        <v>92790</v>
      </c>
      <c r="B2238" s="427" t="s">
        <v>2404</v>
      </c>
      <c r="C2238" s="427" t="s">
        <v>480</v>
      </c>
      <c r="D2238" s="428">
        <v>7.09</v>
      </c>
    </row>
    <row r="2239" spans="1:4" ht="13.5" x14ac:dyDescent="0.25">
      <c r="A2239" s="426">
        <v>92791</v>
      </c>
      <c r="B2239" s="427" t="s">
        <v>2405</v>
      </c>
      <c r="C2239" s="427" t="s">
        <v>480</v>
      </c>
      <c r="D2239" s="428">
        <v>8.41</v>
      </c>
    </row>
    <row r="2240" spans="1:4" ht="13.5" x14ac:dyDescent="0.25">
      <c r="A2240" s="426">
        <v>92792</v>
      </c>
      <c r="B2240" s="427" t="s">
        <v>2406</v>
      </c>
      <c r="C2240" s="427" t="s">
        <v>480</v>
      </c>
      <c r="D2240" s="428">
        <v>8</v>
      </c>
    </row>
    <row r="2241" spans="1:4" ht="13.5" x14ac:dyDescent="0.25">
      <c r="A2241" s="426">
        <v>92793</v>
      </c>
      <c r="B2241" s="427" t="s">
        <v>2407</v>
      </c>
      <c r="C2241" s="427" t="s">
        <v>480</v>
      </c>
      <c r="D2241" s="428">
        <v>8.7200000000000006</v>
      </c>
    </row>
    <row r="2242" spans="1:4" ht="13.5" x14ac:dyDescent="0.25">
      <c r="A2242" s="426">
        <v>92794</v>
      </c>
      <c r="B2242" s="427" t="s">
        <v>2408</v>
      </c>
      <c r="C2242" s="427" t="s">
        <v>480</v>
      </c>
      <c r="D2242" s="428">
        <v>7.27</v>
      </c>
    </row>
    <row r="2243" spans="1:4" ht="13.5" x14ac:dyDescent="0.25">
      <c r="A2243" s="426">
        <v>92795</v>
      </c>
      <c r="B2243" s="427" t="s">
        <v>2409</v>
      </c>
      <c r="C2243" s="427" t="s">
        <v>480</v>
      </c>
      <c r="D2243" s="428">
        <v>6.81</v>
      </c>
    </row>
    <row r="2244" spans="1:4" ht="13.5" x14ac:dyDescent="0.25">
      <c r="A2244" s="426">
        <v>92796</v>
      </c>
      <c r="B2244" s="427" t="s">
        <v>2410</v>
      </c>
      <c r="C2244" s="427" t="s">
        <v>480</v>
      </c>
      <c r="D2244" s="428">
        <v>6.73</v>
      </c>
    </row>
    <row r="2245" spans="1:4" ht="13.5" x14ac:dyDescent="0.25">
      <c r="A2245" s="426">
        <v>92797</v>
      </c>
      <c r="B2245" s="427" t="s">
        <v>2411</v>
      </c>
      <c r="C2245" s="427" t="s">
        <v>480</v>
      </c>
      <c r="D2245" s="428">
        <v>6.43</v>
      </c>
    </row>
    <row r="2246" spans="1:4" ht="13.5" x14ac:dyDescent="0.25">
      <c r="A2246" s="426">
        <v>92798</v>
      </c>
      <c r="B2246" s="427" t="s">
        <v>2412</v>
      </c>
      <c r="C2246" s="427" t="s">
        <v>480</v>
      </c>
      <c r="D2246" s="428">
        <v>7.4</v>
      </c>
    </row>
    <row r="2247" spans="1:4" ht="13.5" x14ac:dyDescent="0.25">
      <c r="A2247" s="426">
        <v>92799</v>
      </c>
      <c r="B2247" s="427" t="s">
        <v>2413</v>
      </c>
      <c r="C2247" s="427" t="s">
        <v>480</v>
      </c>
      <c r="D2247" s="428">
        <v>8.7799999999999994</v>
      </c>
    </row>
    <row r="2248" spans="1:4" ht="13.5" x14ac:dyDescent="0.25">
      <c r="A2248" s="426">
        <v>92800</v>
      </c>
      <c r="B2248" s="427" t="s">
        <v>2414</v>
      </c>
      <c r="C2248" s="427" t="s">
        <v>480</v>
      </c>
      <c r="D2248" s="428">
        <v>7.98</v>
      </c>
    </row>
    <row r="2249" spans="1:4" ht="13.5" x14ac:dyDescent="0.25">
      <c r="A2249" s="426">
        <v>92801</v>
      </c>
      <c r="B2249" s="427" t="s">
        <v>2415</v>
      </c>
      <c r="C2249" s="427" t="s">
        <v>480</v>
      </c>
      <c r="D2249" s="428">
        <v>7.76</v>
      </c>
    </row>
    <row r="2250" spans="1:4" ht="13.5" x14ac:dyDescent="0.25">
      <c r="A2250" s="426">
        <v>92802</v>
      </c>
      <c r="B2250" s="427" t="s">
        <v>2416</v>
      </c>
      <c r="C2250" s="427" t="s">
        <v>480</v>
      </c>
      <c r="D2250" s="428">
        <v>8.58</v>
      </c>
    </row>
    <row r="2251" spans="1:4" ht="13.5" x14ac:dyDescent="0.25">
      <c r="A2251" s="426">
        <v>92803</v>
      </c>
      <c r="B2251" s="427" t="s">
        <v>2417</v>
      </c>
      <c r="C2251" s="427" t="s">
        <v>480</v>
      </c>
      <c r="D2251" s="428">
        <v>7.19</v>
      </c>
    </row>
    <row r="2252" spans="1:4" ht="13.5" x14ac:dyDescent="0.25">
      <c r="A2252" s="426">
        <v>92804</v>
      </c>
      <c r="B2252" s="427" t="s">
        <v>2418</v>
      </c>
      <c r="C2252" s="427" t="s">
        <v>480</v>
      </c>
      <c r="D2252" s="428">
        <v>6.75</v>
      </c>
    </row>
    <row r="2253" spans="1:4" ht="13.5" x14ac:dyDescent="0.25">
      <c r="A2253" s="426">
        <v>92805</v>
      </c>
      <c r="B2253" s="427" t="s">
        <v>2419</v>
      </c>
      <c r="C2253" s="427" t="s">
        <v>480</v>
      </c>
      <c r="D2253" s="428">
        <v>6.71</v>
      </c>
    </row>
    <row r="2254" spans="1:4" ht="13.5" x14ac:dyDescent="0.25">
      <c r="A2254" s="426">
        <v>92806</v>
      </c>
      <c r="B2254" s="427" t="s">
        <v>2420</v>
      </c>
      <c r="C2254" s="427" t="s">
        <v>480</v>
      </c>
      <c r="D2254" s="428">
        <v>6.41</v>
      </c>
    </row>
    <row r="2255" spans="1:4" ht="13.5" x14ac:dyDescent="0.25">
      <c r="A2255" s="426">
        <v>92875</v>
      </c>
      <c r="B2255" s="427" t="s">
        <v>2421</v>
      </c>
      <c r="C2255" s="427" t="s">
        <v>480</v>
      </c>
      <c r="D2255" s="428">
        <v>7.93</v>
      </c>
    </row>
    <row r="2256" spans="1:4" ht="13.5" x14ac:dyDescent="0.25">
      <c r="A2256" s="426">
        <v>92876</v>
      </c>
      <c r="B2256" s="427" t="s">
        <v>2422</v>
      </c>
      <c r="C2256" s="427" t="s">
        <v>480</v>
      </c>
      <c r="D2256" s="428">
        <v>7.69</v>
      </c>
    </row>
    <row r="2257" spans="1:4" ht="13.5" x14ac:dyDescent="0.25">
      <c r="A2257" s="426">
        <v>92877</v>
      </c>
      <c r="B2257" s="427" t="s">
        <v>2423</v>
      </c>
      <c r="C2257" s="427" t="s">
        <v>480</v>
      </c>
      <c r="D2257" s="428">
        <v>7</v>
      </c>
    </row>
    <row r="2258" spans="1:4" ht="13.5" x14ac:dyDescent="0.25">
      <c r="A2258" s="426">
        <v>92878</v>
      </c>
      <c r="B2258" s="427" t="s">
        <v>2424</v>
      </c>
      <c r="C2258" s="427" t="s">
        <v>480</v>
      </c>
      <c r="D2258" s="428">
        <v>6.93</v>
      </c>
    </row>
    <row r="2259" spans="1:4" ht="13.5" x14ac:dyDescent="0.25">
      <c r="A2259" s="426">
        <v>92879</v>
      </c>
      <c r="B2259" s="427" t="s">
        <v>2425</v>
      </c>
      <c r="C2259" s="427" t="s">
        <v>480</v>
      </c>
      <c r="D2259" s="428">
        <v>6.85</v>
      </c>
    </row>
    <row r="2260" spans="1:4" ht="13.5" x14ac:dyDescent="0.25">
      <c r="A2260" s="426">
        <v>92880</v>
      </c>
      <c r="B2260" s="427" t="s">
        <v>2426</v>
      </c>
      <c r="C2260" s="427" t="s">
        <v>480</v>
      </c>
      <c r="D2260" s="428">
        <v>7</v>
      </c>
    </row>
    <row r="2261" spans="1:4" ht="13.5" x14ac:dyDescent="0.25">
      <c r="A2261" s="426">
        <v>92881</v>
      </c>
      <c r="B2261" s="427" t="s">
        <v>2427</v>
      </c>
      <c r="C2261" s="427" t="s">
        <v>480</v>
      </c>
      <c r="D2261" s="428">
        <v>6.98</v>
      </c>
    </row>
    <row r="2262" spans="1:4" ht="13.5" x14ac:dyDescent="0.25">
      <c r="A2262" s="426">
        <v>92882</v>
      </c>
      <c r="B2262" s="427" t="s">
        <v>2428</v>
      </c>
      <c r="C2262" s="427" t="s">
        <v>480</v>
      </c>
      <c r="D2262" s="428">
        <v>10.52</v>
      </c>
    </row>
    <row r="2263" spans="1:4" ht="13.5" x14ac:dyDescent="0.25">
      <c r="A2263" s="426">
        <v>92883</v>
      </c>
      <c r="B2263" s="427" t="s">
        <v>2429</v>
      </c>
      <c r="C2263" s="427" t="s">
        <v>480</v>
      </c>
      <c r="D2263" s="428">
        <v>9.6999999999999993</v>
      </c>
    </row>
    <row r="2264" spans="1:4" ht="13.5" x14ac:dyDescent="0.25">
      <c r="A2264" s="426">
        <v>92884</v>
      </c>
      <c r="B2264" s="427" t="s">
        <v>2430</v>
      </c>
      <c r="C2264" s="427" t="s">
        <v>480</v>
      </c>
      <c r="D2264" s="428">
        <v>8.58</v>
      </c>
    </row>
    <row r="2265" spans="1:4" ht="13.5" x14ac:dyDescent="0.25">
      <c r="A2265" s="426">
        <v>92885</v>
      </c>
      <c r="B2265" s="427" t="s">
        <v>2431</v>
      </c>
      <c r="C2265" s="427" t="s">
        <v>480</v>
      </c>
      <c r="D2265" s="428">
        <v>8.15</v>
      </c>
    </row>
    <row r="2266" spans="1:4" ht="13.5" x14ac:dyDescent="0.25">
      <c r="A2266" s="426">
        <v>92886</v>
      </c>
      <c r="B2266" s="427" t="s">
        <v>2432</v>
      </c>
      <c r="C2266" s="427" t="s">
        <v>480</v>
      </c>
      <c r="D2266" s="428">
        <v>7.76</v>
      </c>
    </row>
    <row r="2267" spans="1:4" ht="13.5" x14ac:dyDescent="0.25">
      <c r="A2267" s="426">
        <v>92887</v>
      </c>
      <c r="B2267" s="427" t="s">
        <v>2433</v>
      </c>
      <c r="C2267" s="427" t="s">
        <v>480</v>
      </c>
      <c r="D2267" s="428">
        <v>7.69</v>
      </c>
    </row>
    <row r="2268" spans="1:4" ht="13.5" x14ac:dyDescent="0.25">
      <c r="A2268" s="426">
        <v>92888</v>
      </c>
      <c r="B2268" s="427" t="s">
        <v>2434</v>
      </c>
      <c r="C2268" s="427" t="s">
        <v>480</v>
      </c>
      <c r="D2268" s="428">
        <v>7.5</v>
      </c>
    </row>
    <row r="2269" spans="1:4" ht="13.5" x14ac:dyDescent="0.25">
      <c r="A2269" s="426">
        <v>92915</v>
      </c>
      <c r="B2269" s="427" t="s">
        <v>2435</v>
      </c>
      <c r="C2269" s="427" t="s">
        <v>480</v>
      </c>
      <c r="D2269" s="428">
        <v>12.86</v>
      </c>
    </row>
    <row r="2270" spans="1:4" ht="13.5" x14ac:dyDescent="0.25">
      <c r="A2270" s="426">
        <v>92916</v>
      </c>
      <c r="B2270" s="427" t="s">
        <v>2436</v>
      </c>
      <c r="C2270" s="427" t="s">
        <v>480</v>
      </c>
      <c r="D2270" s="428">
        <v>11.47</v>
      </c>
    </row>
    <row r="2271" spans="1:4" ht="13.5" x14ac:dyDescent="0.25">
      <c r="A2271" s="426">
        <v>92917</v>
      </c>
      <c r="B2271" s="427" t="s">
        <v>2437</v>
      </c>
      <c r="C2271" s="427" t="s">
        <v>480</v>
      </c>
      <c r="D2271" s="428">
        <v>11.39</v>
      </c>
    </row>
    <row r="2272" spans="1:4" ht="13.5" x14ac:dyDescent="0.25">
      <c r="A2272" s="426">
        <v>92919</v>
      </c>
      <c r="B2272" s="427" t="s">
        <v>2438</v>
      </c>
      <c r="C2272" s="427" t="s">
        <v>480</v>
      </c>
      <c r="D2272" s="428">
        <v>9.34</v>
      </c>
    </row>
    <row r="2273" spans="1:4" ht="13.5" x14ac:dyDescent="0.25">
      <c r="A2273" s="426">
        <v>92921</v>
      </c>
      <c r="B2273" s="427" t="s">
        <v>2439</v>
      </c>
      <c r="C2273" s="427" t="s">
        <v>480</v>
      </c>
      <c r="D2273" s="428">
        <v>8.39</v>
      </c>
    </row>
    <row r="2274" spans="1:4" ht="13.5" x14ac:dyDescent="0.25">
      <c r="A2274" s="426">
        <v>92922</v>
      </c>
      <c r="B2274" s="427" t="s">
        <v>2440</v>
      </c>
      <c r="C2274" s="427" t="s">
        <v>480</v>
      </c>
      <c r="D2274" s="428">
        <v>7.88</v>
      </c>
    </row>
    <row r="2275" spans="1:4" ht="13.5" x14ac:dyDescent="0.25">
      <c r="A2275" s="426">
        <v>92923</v>
      </c>
      <c r="B2275" s="427" t="s">
        <v>2441</v>
      </c>
      <c r="C2275" s="427" t="s">
        <v>480</v>
      </c>
      <c r="D2275" s="428">
        <v>7.28</v>
      </c>
    </row>
    <row r="2276" spans="1:4" ht="13.5" x14ac:dyDescent="0.25">
      <c r="A2276" s="426">
        <v>92924</v>
      </c>
      <c r="B2276" s="427" t="s">
        <v>2442</v>
      </c>
      <c r="C2276" s="427" t="s">
        <v>480</v>
      </c>
      <c r="D2276" s="428">
        <v>8.02</v>
      </c>
    </row>
    <row r="2277" spans="1:4" ht="13.5" x14ac:dyDescent="0.25">
      <c r="A2277" s="426">
        <v>95445</v>
      </c>
      <c r="B2277" s="427" t="s">
        <v>2443</v>
      </c>
      <c r="C2277" s="427" t="s">
        <v>480</v>
      </c>
      <c r="D2277" s="428">
        <v>6.82</v>
      </c>
    </row>
    <row r="2278" spans="1:4" ht="13.5" x14ac:dyDescent="0.25">
      <c r="A2278" s="426">
        <v>95446</v>
      </c>
      <c r="B2278" s="427" t="s">
        <v>2444</v>
      </c>
      <c r="C2278" s="427" t="s">
        <v>480</v>
      </c>
      <c r="D2278" s="428">
        <v>7.02</v>
      </c>
    </row>
    <row r="2279" spans="1:4" ht="13.5" x14ac:dyDescent="0.25">
      <c r="A2279" s="426">
        <v>95576</v>
      </c>
      <c r="B2279" s="427" t="s">
        <v>2445</v>
      </c>
      <c r="C2279" s="427" t="s">
        <v>480</v>
      </c>
      <c r="D2279" s="428">
        <v>10.89</v>
      </c>
    </row>
    <row r="2280" spans="1:4" ht="13.5" x14ac:dyDescent="0.25">
      <c r="A2280" s="426">
        <v>95577</v>
      </c>
      <c r="B2280" s="427" t="s">
        <v>2446</v>
      </c>
      <c r="C2280" s="427" t="s">
        <v>480</v>
      </c>
      <c r="D2280" s="428">
        <v>9.06</v>
      </c>
    </row>
    <row r="2281" spans="1:4" ht="13.5" x14ac:dyDescent="0.25">
      <c r="A2281" s="426">
        <v>95578</v>
      </c>
      <c r="B2281" s="427" t="s">
        <v>2447</v>
      </c>
      <c r="C2281" s="427" t="s">
        <v>480</v>
      </c>
      <c r="D2281" s="428">
        <v>8.3000000000000007</v>
      </c>
    </row>
    <row r="2282" spans="1:4" ht="13.5" x14ac:dyDescent="0.25">
      <c r="A2282" s="426">
        <v>95579</v>
      </c>
      <c r="B2282" s="427" t="s">
        <v>2448</v>
      </c>
      <c r="C2282" s="427" t="s">
        <v>480</v>
      </c>
      <c r="D2282" s="428">
        <v>7.94</v>
      </c>
    </row>
    <row r="2283" spans="1:4" ht="13.5" x14ac:dyDescent="0.25">
      <c r="A2283" s="426">
        <v>95580</v>
      </c>
      <c r="B2283" s="427" t="s">
        <v>2449</v>
      </c>
      <c r="C2283" s="427" t="s">
        <v>480</v>
      </c>
      <c r="D2283" s="428">
        <v>7.46</v>
      </c>
    </row>
    <row r="2284" spans="1:4" ht="13.5" x14ac:dyDescent="0.25">
      <c r="A2284" s="426">
        <v>95581</v>
      </c>
      <c r="B2284" s="427" t="s">
        <v>2450</v>
      </c>
      <c r="C2284" s="427" t="s">
        <v>480</v>
      </c>
      <c r="D2284" s="428">
        <v>8.27</v>
      </c>
    </row>
    <row r="2285" spans="1:4" ht="13.5" x14ac:dyDescent="0.25">
      <c r="A2285" s="426">
        <v>95583</v>
      </c>
      <c r="B2285" s="427" t="s">
        <v>2451</v>
      </c>
      <c r="C2285" s="427" t="s">
        <v>480</v>
      </c>
      <c r="D2285" s="428">
        <v>13.25</v>
      </c>
    </row>
    <row r="2286" spans="1:4" ht="13.5" x14ac:dyDescent="0.25">
      <c r="A2286" s="426">
        <v>95584</v>
      </c>
      <c r="B2286" s="427" t="s">
        <v>2452</v>
      </c>
      <c r="C2286" s="427" t="s">
        <v>480</v>
      </c>
      <c r="D2286" s="428">
        <v>11.11</v>
      </c>
    </row>
    <row r="2287" spans="1:4" ht="13.5" x14ac:dyDescent="0.25">
      <c r="A2287" s="426">
        <v>95585</v>
      </c>
      <c r="B2287" s="427" t="s">
        <v>2453</v>
      </c>
      <c r="C2287" s="427" t="s">
        <v>480</v>
      </c>
      <c r="D2287" s="428">
        <v>11.28</v>
      </c>
    </row>
    <row r="2288" spans="1:4" ht="13.5" x14ac:dyDescent="0.25">
      <c r="A2288" s="426">
        <v>95586</v>
      </c>
      <c r="B2288" s="427" t="s">
        <v>2454</v>
      </c>
      <c r="C2288" s="427" t="s">
        <v>480</v>
      </c>
      <c r="D2288" s="428">
        <v>9.36</v>
      </c>
    </row>
    <row r="2289" spans="1:4" ht="13.5" x14ac:dyDescent="0.25">
      <c r="A2289" s="426">
        <v>95587</v>
      </c>
      <c r="B2289" s="427" t="s">
        <v>2455</v>
      </c>
      <c r="C2289" s="427" t="s">
        <v>480</v>
      </c>
      <c r="D2289" s="428">
        <v>8.56</v>
      </c>
    </row>
    <row r="2290" spans="1:4" ht="13.5" x14ac:dyDescent="0.25">
      <c r="A2290" s="426">
        <v>95588</v>
      </c>
      <c r="B2290" s="427" t="s">
        <v>2456</v>
      </c>
      <c r="C2290" s="427" t="s">
        <v>480</v>
      </c>
      <c r="D2290" s="428">
        <v>8.14</v>
      </c>
    </row>
    <row r="2291" spans="1:4" ht="13.5" x14ac:dyDescent="0.25">
      <c r="A2291" s="426">
        <v>95589</v>
      </c>
      <c r="B2291" s="427" t="s">
        <v>2457</v>
      </c>
      <c r="C2291" s="427" t="s">
        <v>480</v>
      </c>
      <c r="D2291" s="428">
        <v>7.62</v>
      </c>
    </row>
    <row r="2292" spans="1:4" ht="13.5" x14ac:dyDescent="0.25">
      <c r="A2292" s="426">
        <v>95590</v>
      </c>
      <c r="B2292" s="427" t="s">
        <v>2458</v>
      </c>
      <c r="C2292" s="427" t="s">
        <v>480</v>
      </c>
      <c r="D2292" s="428">
        <v>8.41</v>
      </c>
    </row>
    <row r="2293" spans="1:4" ht="13.5" x14ac:dyDescent="0.25">
      <c r="A2293" s="426">
        <v>95592</v>
      </c>
      <c r="B2293" s="427" t="s">
        <v>2459</v>
      </c>
      <c r="C2293" s="427" t="s">
        <v>480</v>
      </c>
      <c r="D2293" s="428">
        <v>16.079999999999998</v>
      </c>
    </row>
    <row r="2294" spans="1:4" ht="13.5" x14ac:dyDescent="0.25">
      <c r="A2294" s="426">
        <v>95593</v>
      </c>
      <c r="B2294" s="427" t="s">
        <v>2460</v>
      </c>
      <c r="C2294" s="427" t="s">
        <v>480</v>
      </c>
      <c r="D2294" s="428">
        <v>12.85</v>
      </c>
    </row>
    <row r="2295" spans="1:4" ht="13.5" x14ac:dyDescent="0.25">
      <c r="A2295" s="426">
        <v>95943</v>
      </c>
      <c r="B2295" s="427" t="s">
        <v>2461</v>
      </c>
      <c r="C2295" s="427" t="s">
        <v>480</v>
      </c>
      <c r="D2295" s="428">
        <v>16.78</v>
      </c>
    </row>
    <row r="2296" spans="1:4" ht="13.5" x14ac:dyDescent="0.25">
      <c r="A2296" s="426">
        <v>95944</v>
      </c>
      <c r="B2296" s="427" t="s">
        <v>2462</v>
      </c>
      <c r="C2296" s="427" t="s">
        <v>480</v>
      </c>
      <c r="D2296" s="428">
        <v>14.96</v>
      </c>
    </row>
    <row r="2297" spans="1:4" ht="13.5" x14ac:dyDescent="0.25">
      <c r="A2297" s="426">
        <v>95945</v>
      </c>
      <c r="B2297" s="427" t="s">
        <v>2463</v>
      </c>
      <c r="C2297" s="427" t="s">
        <v>480</v>
      </c>
      <c r="D2297" s="428">
        <v>12.96</v>
      </c>
    </row>
    <row r="2298" spans="1:4" ht="13.5" x14ac:dyDescent="0.25">
      <c r="A2298" s="426">
        <v>95946</v>
      </c>
      <c r="B2298" s="427" t="s">
        <v>2464</v>
      </c>
      <c r="C2298" s="427" t="s">
        <v>480</v>
      </c>
      <c r="D2298" s="428">
        <v>9.6999999999999993</v>
      </c>
    </row>
    <row r="2299" spans="1:4" ht="13.5" x14ac:dyDescent="0.25">
      <c r="A2299" s="426">
        <v>95947</v>
      </c>
      <c r="B2299" s="427" t="s">
        <v>2465</v>
      </c>
      <c r="C2299" s="427" t="s">
        <v>480</v>
      </c>
      <c r="D2299" s="428">
        <v>8.0299999999999994</v>
      </c>
    </row>
    <row r="2300" spans="1:4" ht="13.5" x14ac:dyDescent="0.25">
      <c r="A2300" s="426">
        <v>95948</v>
      </c>
      <c r="B2300" s="427" t="s">
        <v>2466</v>
      </c>
      <c r="C2300" s="427" t="s">
        <v>480</v>
      </c>
      <c r="D2300" s="428">
        <v>7.18</v>
      </c>
    </row>
    <row r="2301" spans="1:4" ht="13.5" x14ac:dyDescent="0.25">
      <c r="A2301" s="426">
        <v>96544</v>
      </c>
      <c r="B2301" s="427" t="s">
        <v>2467</v>
      </c>
      <c r="C2301" s="427" t="s">
        <v>480</v>
      </c>
      <c r="D2301" s="428">
        <v>12.26</v>
      </c>
    </row>
    <row r="2302" spans="1:4" ht="13.5" x14ac:dyDescent="0.25">
      <c r="A2302" s="426">
        <v>96545</v>
      </c>
      <c r="B2302" s="427" t="s">
        <v>2468</v>
      </c>
      <c r="C2302" s="427" t="s">
        <v>480</v>
      </c>
      <c r="D2302" s="428">
        <v>12.02</v>
      </c>
    </row>
    <row r="2303" spans="1:4" ht="13.5" x14ac:dyDescent="0.25">
      <c r="A2303" s="426">
        <v>96546</v>
      </c>
      <c r="B2303" s="427" t="s">
        <v>2469</v>
      </c>
      <c r="C2303" s="427" t="s">
        <v>480</v>
      </c>
      <c r="D2303" s="428">
        <v>9.86</v>
      </c>
    </row>
    <row r="2304" spans="1:4" ht="13.5" x14ac:dyDescent="0.25">
      <c r="A2304" s="426">
        <v>96547</v>
      </c>
      <c r="B2304" s="427" t="s">
        <v>2470</v>
      </c>
      <c r="C2304" s="427" t="s">
        <v>480</v>
      </c>
      <c r="D2304" s="428">
        <v>8.86</v>
      </c>
    </row>
    <row r="2305" spans="1:4" ht="13.5" x14ac:dyDescent="0.25">
      <c r="A2305" s="426">
        <v>96548</v>
      </c>
      <c r="B2305" s="427" t="s">
        <v>2471</v>
      </c>
      <c r="C2305" s="427" t="s">
        <v>480</v>
      </c>
      <c r="D2305" s="428">
        <v>8.2899999999999991</v>
      </c>
    </row>
    <row r="2306" spans="1:4" ht="13.5" x14ac:dyDescent="0.25">
      <c r="A2306" s="426">
        <v>96549</v>
      </c>
      <c r="B2306" s="427" t="s">
        <v>2472</v>
      </c>
      <c r="C2306" s="427" t="s">
        <v>480</v>
      </c>
      <c r="D2306" s="428">
        <v>7.65</v>
      </c>
    </row>
    <row r="2307" spans="1:4" ht="13.5" x14ac:dyDescent="0.25">
      <c r="A2307" s="426">
        <v>96550</v>
      </c>
      <c r="B2307" s="427" t="s">
        <v>2473</v>
      </c>
      <c r="C2307" s="427" t="s">
        <v>480</v>
      </c>
      <c r="D2307" s="428">
        <v>8.36</v>
      </c>
    </row>
    <row r="2308" spans="1:4" ht="13.5" x14ac:dyDescent="0.25">
      <c r="A2308" s="426">
        <v>100066</v>
      </c>
      <c r="B2308" s="427" t="s">
        <v>2474</v>
      </c>
      <c r="C2308" s="427" t="s">
        <v>480</v>
      </c>
      <c r="D2308" s="428">
        <v>8.08</v>
      </c>
    </row>
    <row r="2309" spans="1:4" ht="13.5" x14ac:dyDescent="0.25">
      <c r="A2309" s="426">
        <v>100067</v>
      </c>
      <c r="B2309" s="427" t="s">
        <v>2475</v>
      </c>
      <c r="C2309" s="427" t="s">
        <v>480</v>
      </c>
      <c r="D2309" s="428">
        <v>9.5299999999999994</v>
      </c>
    </row>
    <row r="2310" spans="1:4" ht="13.5" x14ac:dyDescent="0.25">
      <c r="A2310" s="426">
        <v>100068</v>
      </c>
      <c r="B2310" s="427" t="s">
        <v>2476</v>
      </c>
      <c r="C2310" s="427" t="s">
        <v>480</v>
      </c>
      <c r="D2310" s="428">
        <v>7.65</v>
      </c>
    </row>
    <row r="2311" spans="1:4" ht="13.5" x14ac:dyDescent="0.25">
      <c r="A2311" s="426">
        <v>40780</v>
      </c>
      <c r="B2311" s="427" t="s">
        <v>2477</v>
      </c>
      <c r="C2311" s="427" t="s">
        <v>501</v>
      </c>
      <c r="D2311" s="428">
        <v>9.01</v>
      </c>
    </row>
    <row r="2312" spans="1:4" ht="13.5" x14ac:dyDescent="0.25">
      <c r="A2312" s="427" t="s">
        <v>2478</v>
      </c>
      <c r="B2312" s="427" t="s">
        <v>2479</v>
      </c>
      <c r="C2312" s="427" t="s">
        <v>1476</v>
      </c>
      <c r="D2312" s="428">
        <v>101.85</v>
      </c>
    </row>
    <row r="2313" spans="1:4" ht="13.5" x14ac:dyDescent="0.25">
      <c r="A2313" s="426">
        <v>89993</v>
      </c>
      <c r="B2313" s="427" t="s">
        <v>2480</v>
      </c>
      <c r="C2313" s="427" t="s">
        <v>1476</v>
      </c>
      <c r="D2313" s="428">
        <v>727.17</v>
      </c>
    </row>
    <row r="2314" spans="1:4" ht="13.5" x14ac:dyDescent="0.25">
      <c r="A2314" s="426">
        <v>89994</v>
      </c>
      <c r="B2314" s="427" t="s">
        <v>2481</v>
      </c>
      <c r="C2314" s="427" t="s">
        <v>1476</v>
      </c>
      <c r="D2314" s="428">
        <v>627.79</v>
      </c>
    </row>
    <row r="2315" spans="1:4" ht="13.5" x14ac:dyDescent="0.25">
      <c r="A2315" s="426">
        <v>89995</v>
      </c>
      <c r="B2315" s="427" t="s">
        <v>2482</v>
      </c>
      <c r="C2315" s="427" t="s">
        <v>1476</v>
      </c>
      <c r="D2315" s="428">
        <v>701.75</v>
      </c>
    </row>
    <row r="2316" spans="1:4" ht="13.5" x14ac:dyDescent="0.25">
      <c r="A2316" s="426">
        <v>90278</v>
      </c>
      <c r="B2316" s="427" t="s">
        <v>2483</v>
      </c>
      <c r="C2316" s="427" t="s">
        <v>1476</v>
      </c>
      <c r="D2316" s="428">
        <v>377.48</v>
      </c>
    </row>
    <row r="2317" spans="1:4" ht="13.5" x14ac:dyDescent="0.25">
      <c r="A2317" s="426">
        <v>90279</v>
      </c>
      <c r="B2317" s="427" t="s">
        <v>2484</v>
      </c>
      <c r="C2317" s="427" t="s">
        <v>1476</v>
      </c>
      <c r="D2317" s="428">
        <v>405.82</v>
      </c>
    </row>
    <row r="2318" spans="1:4" ht="13.5" x14ac:dyDescent="0.25">
      <c r="A2318" s="426">
        <v>90280</v>
      </c>
      <c r="B2318" s="427" t="s">
        <v>2485</v>
      </c>
      <c r="C2318" s="427" t="s">
        <v>1476</v>
      </c>
      <c r="D2318" s="428">
        <v>455.92</v>
      </c>
    </row>
    <row r="2319" spans="1:4" ht="13.5" x14ac:dyDescent="0.25">
      <c r="A2319" s="426">
        <v>90281</v>
      </c>
      <c r="B2319" s="427" t="s">
        <v>2486</v>
      </c>
      <c r="C2319" s="427" t="s">
        <v>1476</v>
      </c>
      <c r="D2319" s="428">
        <v>527.66</v>
      </c>
    </row>
    <row r="2320" spans="1:4" ht="13.5" x14ac:dyDescent="0.25">
      <c r="A2320" s="426">
        <v>90282</v>
      </c>
      <c r="B2320" s="427" t="s">
        <v>2487</v>
      </c>
      <c r="C2320" s="427" t="s">
        <v>1476</v>
      </c>
      <c r="D2320" s="428">
        <v>381.48</v>
      </c>
    </row>
    <row r="2321" spans="1:4" ht="13.5" x14ac:dyDescent="0.25">
      <c r="A2321" s="426">
        <v>90283</v>
      </c>
      <c r="B2321" s="427" t="s">
        <v>2488</v>
      </c>
      <c r="C2321" s="427" t="s">
        <v>1476</v>
      </c>
      <c r="D2321" s="428">
        <v>410.98</v>
      </c>
    </row>
    <row r="2322" spans="1:4" ht="13.5" x14ac:dyDescent="0.25">
      <c r="A2322" s="426">
        <v>90284</v>
      </c>
      <c r="B2322" s="427" t="s">
        <v>2489</v>
      </c>
      <c r="C2322" s="427" t="s">
        <v>1476</v>
      </c>
      <c r="D2322" s="428">
        <v>462.57</v>
      </c>
    </row>
    <row r="2323" spans="1:4" ht="13.5" x14ac:dyDescent="0.25">
      <c r="A2323" s="426">
        <v>90285</v>
      </c>
      <c r="B2323" s="427" t="s">
        <v>2490</v>
      </c>
      <c r="C2323" s="427" t="s">
        <v>1476</v>
      </c>
      <c r="D2323" s="428">
        <v>537.20000000000005</v>
      </c>
    </row>
    <row r="2324" spans="1:4" ht="13.5" x14ac:dyDescent="0.25">
      <c r="A2324" s="426">
        <v>90853</v>
      </c>
      <c r="B2324" s="427" t="s">
        <v>2491</v>
      </c>
      <c r="C2324" s="427" t="s">
        <v>1476</v>
      </c>
      <c r="D2324" s="428">
        <v>517.09</v>
      </c>
    </row>
    <row r="2325" spans="1:4" ht="13.5" x14ac:dyDescent="0.25">
      <c r="A2325" s="426">
        <v>90854</v>
      </c>
      <c r="B2325" s="427" t="s">
        <v>2492</v>
      </c>
      <c r="C2325" s="427" t="s">
        <v>1476</v>
      </c>
      <c r="D2325" s="428">
        <v>501.67</v>
      </c>
    </row>
    <row r="2326" spans="1:4" ht="13.5" x14ac:dyDescent="0.25">
      <c r="A2326" s="426">
        <v>90855</v>
      </c>
      <c r="B2326" s="427" t="s">
        <v>2493</v>
      </c>
      <c r="C2326" s="427" t="s">
        <v>1476</v>
      </c>
      <c r="D2326" s="428">
        <v>545.98</v>
      </c>
    </row>
    <row r="2327" spans="1:4" ht="13.5" x14ac:dyDescent="0.25">
      <c r="A2327" s="426">
        <v>90856</v>
      </c>
      <c r="B2327" s="427" t="s">
        <v>2494</v>
      </c>
      <c r="C2327" s="427" t="s">
        <v>1476</v>
      </c>
      <c r="D2327" s="428">
        <v>520.5</v>
      </c>
    </row>
    <row r="2328" spans="1:4" ht="13.5" x14ac:dyDescent="0.25">
      <c r="A2328" s="426">
        <v>90857</v>
      </c>
      <c r="B2328" s="427" t="s">
        <v>2495</v>
      </c>
      <c r="C2328" s="427" t="s">
        <v>1476</v>
      </c>
      <c r="D2328" s="428">
        <v>503.92</v>
      </c>
    </row>
    <row r="2329" spans="1:4" ht="13.5" x14ac:dyDescent="0.25">
      <c r="A2329" s="426">
        <v>90858</v>
      </c>
      <c r="B2329" s="427" t="s">
        <v>2496</v>
      </c>
      <c r="C2329" s="427" t="s">
        <v>1476</v>
      </c>
      <c r="D2329" s="428">
        <v>561.64</v>
      </c>
    </row>
    <row r="2330" spans="1:4" ht="13.5" x14ac:dyDescent="0.25">
      <c r="A2330" s="426">
        <v>90859</v>
      </c>
      <c r="B2330" s="427" t="s">
        <v>2497</v>
      </c>
      <c r="C2330" s="427" t="s">
        <v>1476</v>
      </c>
      <c r="D2330" s="428">
        <v>494.09</v>
      </c>
    </row>
    <row r="2331" spans="1:4" ht="13.5" x14ac:dyDescent="0.25">
      <c r="A2331" s="426">
        <v>90860</v>
      </c>
      <c r="B2331" s="427" t="s">
        <v>2498</v>
      </c>
      <c r="C2331" s="427" t="s">
        <v>1476</v>
      </c>
      <c r="D2331" s="428">
        <v>498.84</v>
      </c>
    </row>
    <row r="2332" spans="1:4" ht="13.5" x14ac:dyDescent="0.25">
      <c r="A2332" s="426">
        <v>90861</v>
      </c>
      <c r="B2332" s="427" t="s">
        <v>2499</v>
      </c>
      <c r="C2332" s="427" t="s">
        <v>1476</v>
      </c>
      <c r="D2332" s="428">
        <v>508.7</v>
      </c>
    </row>
    <row r="2333" spans="1:4" ht="13.5" x14ac:dyDescent="0.25">
      <c r="A2333" s="426">
        <v>90862</v>
      </c>
      <c r="B2333" s="427" t="s">
        <v>2500</v>
      </c>
      <c r="C2333" s="427" t="s">
        <v>1476</v>
      </c>
      <c r="D2333" s="428">
        <v>465.1</v>
      </c>
    </row>
    <row r="2334" spans="1:4" ht="13.5" x14ac:dyDescent="0.25">
      <c r="A2334" s="426">
        <v>92718</v>
      </c>
      <c r="B2334" s="427" t="s">
        <v>2501</v>
      </c>
      <c r="C2334" s="427" t="s">
        <v>1476</v>
      </c>
      <c r="D2334" s="428">
        <v>569.30999999999995</v>
      </c>
    </row>
    <row r="2335" spans="1:4" ht="13.5" x14ac:dyDescent="0.25">
      <c r="A2335" s="426">
        <v>92719</v>
      </c>
      <c r="B2335" s="427" t="s">
        <v>2502</v>
      </c>
      <c r="C2335" s="427" t="s">
        <v>1476</v>
      </c>
      <c r="D2335" s="428">
        <v>443.43</v>
      </c>
    </row>
    <row r="2336" spans="1:4" ht="13.5" x14ac:dyDescent="0.25">
      <c r="A2336" s="426">
        <v>92720</v>
      </c>
      <c r="B2336" s="427" t="s">
        <v>2503</v>
      </c>
      <c r="C2336" s="427" t="s">
        <v>1476</v>
      </c>
      <c r="D2336" s="428">
        <v>508.94</v>
      </c>
    </row>
    <row r="2337" spans="1:4" ht="13.5" x14ac:dyDescent="0.25">
      <c r="A2337" s="426">
        <v>92721</v>
      </c>
      <c r="B2337" s="427" t="s">
        <v>2504</v>
      </c>
      <c r="C2337" s="427" t="s">
        <v>1476</v>
      </c>
      <c r="D2337" s="428">
        <v>435.73</v>
      </c>
    </row>
    <row r="2338" spans="1:4" ht="13.5" x14ac:dyDescent="0.25">
      <c r="A2338" s="426">
        <v>92722</v>
      </c>
      <c r="B2338" s="427" t="s">
        <v>2505</v>
      </c>
      <c r="C2338" s="427" t="s">
        <v>1476</v>
      </c>
      <c r="D2338" s="428">
        <v>505.69</v>
      </c>
    </row>
    <row r="2339" spans="1:4" ht="13.5" x14ac:dyDescent="0.25">
      <c r="A2339" s="426">
        <v>92723</v>
      </c>
      <c r="B2339" s="427" t="s">
        <v>2506</v>
      </c>
      <c r="C2339" s="427" t="s">
        <v>1476</v>
      </c>
      <c r="D2339" s="428">
        <v>489.43</v>
      </c>
    </row>
    <row r="2340" spans="1:4" ht="13.5" x14ac:dyDescent="0.25">
      <c r="A2340" s="426">
        <v>92724</v>
      </c>
      <c r="B2340" s="427" t="s">
        <v>2507</v>
      </c>
      <c r="C2340" s="427" t="s">
        <v>1476</v>
      </c>
      <c r="D2340" s="428">
        <v>486.64</v>
      </c>
    </row>
    <row r="2341" spans="1:4" ht="13.5" x14ac:dyDescent="0.25">
      <c r="A2341" s="426">
        <v>92725</v>
      </c>
      <c r="B2341" s="427" t="s">
        <v>2508</v>
      </c>
      <c r="C2341" s="427" t="s">
        <v>1476</v>
      </c>
      <c r="D2341" s="428">
        <v>485.46</v>
      </c>
    </row>
    <row r="2342" spans="1:4" ht="13.5" x14ac:dyDescent="0.25">
      <c r="A2342" s="426">
        <v>92726</v>
      </c>
      <c r="B2342" s="427" t="s">
        <v>2509</v>
      </c>
      <c r="C2342" s="427" t="s">
        <v>1476</v>
      </c>
      <c r="D2342" s="428">
        <v>483.49</v>
      </c>
    </row>
    <row r="2343" spans="1:4" ht="13.5" x14ac:dyDescent="0.25">
      <c r="A2343" s="426">
        <v>92727</v>
      </c>
      <c r="B2343" s="427" t="s">
        <v>2510</v>
      </c>
      <c r="C2343" s="427" t="s">
        <v>1476</v>
      </c>
      <c r="D2343" s="428">
        <v>508.79</v>
      </c>
    </row>
    <row r="2344" spans="1:4" ht="13.5" x14ac:dyDescent="0.25">
      <c r="A2344" s="426">
        <v>92728</v>
      </c>
      <c r="B2344" s="427" t="s">
        <v>2511</v>
      </c>
      <c r="C2344" s="427" t="s">
        <v>1476</v>
      </c>
      <c r="D2344" s="428">
        <v>488.51</v>
      </c>
    </row>
    <row r="2345" spans="1:4" ht="13.5" x14ac:dyDescent="0.25">
      <c r="A2345" s="426">
        <v>92729</v>
      </c>
      <c r="B2345" s="427" t="s">
        <v>2512</v>
      </c>
      <c r="C2345" s="427" t="s">
        <v>1476</v>
      </c>
      <c r="D2345" s="428">
        <v>479.9</v>
      </c>
    </row>
    <row r="2346" spans="1:4" ht="13.5" x14ac:dyDescent="0.25">
      <c r="A2346" s="426">
        <v>92730</v>
      </c>
      <c r="B2346" s="427" t="s">
        <v>2513</v>
      </c>
      <c r="C2346" s="427" t="s">
        <v>1476</v>
      </c>
      <c r="D2346" s="428">
        <v>465.58</v>
      </c>
    </row>
    <row r="2347" spans="1:4" ht="13.5" x14ac:dyDescent="0.25">
      <c r="A2347" s="426">
        <v>92731</v>
      </c>
      <c r="B2347" s="427" t="s">
        <v>2514</v>
      </c>
      <c r="C2347" s="427" t="s">
        <v>1476</v>
      </c>
      <c r="D2347" s="428">
        <v>482.47</v>
      </c>
    </row>
    <row r="2348" spans="1:4" ht="13.5" x14ac:dyDescent="0.25">
      <c r="A2348" s="426">
        <v>92732</v>
      </c>
      <c r="B2348" s="427" t="s">
        <v>2515</v>
      </c>
      <c r="C2348" s="427" t="s">
        <v>1476</v>
      </c>
      <c r="D2348" s="428">
        <v>468.51</v>
      </c>
    </row>
    <row r="2349" spans="1:4" ht="13.5" x14ac:dyDescent="0.25">
      <c r="A2349" s="426">
        <v>92733</v>
      </c>
      <c r="B2349" s="427" t="s">
        <v>2516</v>
      </c>
      <c r="C2349" s="427" t="s">
        <v>1476</v>
      </c>
      <c r="D2349" s="428">
        <v>462.57</v>
      </c>
    </row>
    <row r="2350" spans="1:4" ht="13.5" x14ac:dyDescent="0.25">
      <c r="A2350" s="426">
        <v>92734</v>
      </c>
      <c r="B2350" s="427" t="s">
        <v>2517</v>
      </c>
      <c r="C2350" s="427" t="s">
        <v>1476</v>
      </c>
      <c r="D2350" s="428">
        <v>452.72</v>
      </c>
    </row>
    <row r="2351" spans="1:4" ht="13.5" x14ac:dyDescent="0.25">
      <c r="A2351" s="426">
        <v>92735</v>
      </c>
      <c r="B2351" s="427" t="s">
        <v>2518</v>
      </c>
      <c r="C2351" s="427" t="s">
        <v>1476</v>
      </c>
      <c r="D2351" s="428">
        <v>456.53</v>
      </c>
    </row>
    <row r="2352" spans="1:4" ht="13.5" x14ac:dyDescent="0.25">
      <c r="A2352" s="426">
        <v>92736</v>
      </c>
      <c r="B2352" s="427" t="s">
        <v>2519</v>
      </c>
      <c r="C2352" s="427" t="s">
        <v>1476</v>
      </c>
      <c r="D2352" s="428">
        <v>446.22</v>
      </c>
    </row>
    <row r="2353" spans="1:4" ht="13.5" x14ac:dyDescent="0.25">
      <c r="A2353" s="426">
        <v>92739</v>
      </c>
      <c r="B2353" s="427" t="s">
        <v>2520</v>
      </c>
      <c r="C2353" s="427" t="s">
        <v>1476</v>
      </c>
      <c r="D2353" s="428">
        <v>431.25</v>
      </c>
    </row>
    <row r="2354" spans="1:4" ht="13.5" x14ac:dyDescent="0.25">
      <c r="A2354" s="426">
        <v>92740</v>
      </c>
      <c r="B2354" s="427" t="s">
        <v>2521</v>
      </c>
      <c r="C2354" s="427" t="s">
        <v>1476</v>
      </c>
      <c r="D2354" s="428">
        <v>426.14</v>
      </c>
    </row>
    <row r="2355" spans="1:4" ht="13.5" x14ac:dyDescent="0.25">
      <c r="A2355" s="426">
        <v>92741</v>
      </c>
      <c r="B2355" s="427" t="s">
        <v>2522</v>
      </c>
      <c r="C2355" s="427" t="s">
        <v>1476</v>
      </c>
      <c r="D2355" s="428">
        <v>618.89</v>
      </c>
    </row>
    <row r="2356" spans="1:4" ht="13.5" x14ac:dyDescent="0.25">
      <c r="A2356" s="426">
        <v>92742</v>
      </c>
      <c r="B2356" s="427" t="s">
        <v>2523</v>
      </c>
      <c r="C2356" s="427" t="s">
        <v>1476</v>
      </c>
      <c r="D2356" s="428">
        <v>820.93</v>
      </c>
    </row>
    <row r="2357" spans="1:4" ht="13.5" x14ac:dyDescent="0.25">
      <c r="A2357" s="426">
        <v>92873</v>
      </c>
      <c r="B2357" s="427" t="s">
        <v>2524</v>
      </c>
      <c r="C2357" s="427" t="s">
        <v>1476</v>
      </c>
      <c r="D2357" s="428">
        <v>155.63</v>
      </c>
    </row>
    <row r="2358" spans="1:4" ht="13.5" x14ac:dyDescent="0.25">
      <c r="A2358" s="426">
        <v>92874</v>
      </c>
      <c r="B2358" s="427" t="s">
        <v>2525</v>
      </c>
      <c r="C2358" s="427" t="s">
        <v>1476</v>
      </c>
      <c r="D2358" s="428">
        <v>26.18</v>
      </c>
    </row>
    <row r="2359" spans="1:4" ht="13.5" x14ac:dyDescent="0.25">
      <c r="A2359" s="426">
        <v>94962</v>
      </c>
      <c r="B2359" s="427" t="s">
        <v>2526</v>
      </c>
      <c r="C2359" s="427" t="s">
        <v>1476</v>
      </c>
      <c r="D2359" s="428">
        <v>310.93</v>
      </c>
    </row>
    <row r="2360" spans="1:4" ht="13.5" x14ac:dyDescent="0.25">
      <c r="A2360" s="426">
        <v>94963</v>
      </c>
      <c r="B2360" s="427" t="s">
        <v>2527</v>
      </c>
      <c r="C2360" s="427" t="s">
        <v>1476</v>
      </c>
      <c r="D2360" s="428">
        <v>352.09</v>
      </c>
    </row>
    <row r="2361" spans="1:4" ht="13.5" x14ac:dyDescent="0.25">
      <c r="A2361" s="426">
        <v>94964</v>
      </c>
      <c r="B2361" s="427" t="s">
        <v>2528</v>
      </c>
      <c r="C2361" s="427" t="s">
        <v>1476</v>
      </c>
      <c r="D2361" s="428">
        <v>390.27</v>
      </c>
    </row>
    <row r="2362" spans="1:4" ht="13.5" x14ac:dyDescent="0.25">
      <c r="A2362" s="426">
        <v>94965</v>
      </c>
      <c r="B2362" s="427" t="s">
        <v>2529</v>
      </c>
      <c r="C2362" s="427" t="s">
        <v>1476</v>
      </c>
      <c r="D2362" s="428">
        <v>410.59</v>
      </c>
    </row>
    <row r="2363" spans="1:4" ht="13.5" x14ac:dyDescent="0.25">
      <c r="A2363" s="426">
        <v>94966</v>
      </c>
      <c r="B2363" s="427" t="s">
        <v>2530</v>
      </c>
      <c r="C2363" s="427" t="s">
        <v>1476</v>
      </c>
      <c r="D2363" s="428">
        <v>427.36</v>
      </c>
    </row>
    <row r="2364" spans="1:4" ht="13.5" x14ac:dyDescent="0.25">
      <c r="A2364" s="426">
        <v>94967</v>
      </c>
      <c r="B2364" s="427" t="s">
        <v>2531</v>
      </c>
      <c r="C2364" s="427" t="s">
        <v>1476</v>
      </c>
      <c r="D2364" s="428">
        <v>495.41</v>
      </c>
    </row>
    <row r="2365" spans="1:4" ht="13.5" x14ac:dyDescent="0.25">
      <c r="A2365" s="426">
        <v>94968</v>
      </c>
      <c r="B2365" s="427" t="s">
        <v>2532</v>
      </c>
      <c r="C2365" s="427" t="s">
        <v>1476</v>
      </c>
      <c r="D2365" s="428">
        <v>308.13</v>
      </c>
    </row>
    <row r="2366" spans="1:4" ht="13.5" x14ac:dyDescent="0.25">
      <c r="A2366" s="426">
        <v>94969</v>
      </c>
      <c r="B2366" s="427" t="s">
        <v>2533</v>
      </c>
      <c r="C2366" s="427" t="s">
        <v>1476</v>
      </c>
      <c r="D2366" s="428">
        <v>346.77</v>
      </c>
    </row>
    <row r="2367" spans="1:4" ht="13.5" x14ac:dyDescent="0.25">
      <c r="A2367" s="426">
        <v>94970</v>
      </c>
      <c r="B2367" s="427" t="s">
        <v>2534</v>
      </c>
      <c r="C2367" s="427" t="s">
        <v>1476</v>
      </c>
      <c r="D2367" s="428">
        <v>380.57</v>
      </c>
    </row>
    <row r="2368" spans="1:4" ht="13.5" x14ac:dyDescent="0.25">
      <c r="A2368" s="426">
        <v>94971</v>
      </c>
      <c r="B2368" s="427" t="s">
        <v>2535</v>
      </c>
      <c r="C2368" s="427" t="s">
        <v>1476</v>
      </c>
      <c r="D2368" s="428">
        <v>405.49</v>
      </c>
    </row>
    <row r="2369" spans="1:4" ht="13.5" x14ac:dyDescent="0.25">
      <c r="A2369" s="426">
        <v>94972</v>
      </c>
      <c r="B2369" s="427" t="s">
        <v>2536</v>
      </c>
      <c r="C2369" s="427" t="s">
        <v>1476</v>
      </c>
      <c r="D2369" s="428">
        <v>422.08</v>
      </c>
    </row>
    <row r="2370" spans="1:4" ht="13.5" x14ac:dyDescent="0.25">
      <c r="A2370" s="426">
        <v>94973</v>
      </c>
      <c r="B2370" s="427" t="s">
        <v>2537</v>
      </c>
      <c r="C2370" s="427" t="s">
        <v>1476</v>
      </c>
      <c r="D2370" s="428">
        <v>489.13</v>
      </c>
    </row>
    <row r="2371" spans="1:4" ht="13.5" x14ac:dyDescent="0.25">
      <c r="A2371" s="426">
        <v>94974</v>
      </c>
      <c r="B2371" s="427" t="s">
        <v>2538</v>
      </c>
      <c r="C2371" s="427" t="s">
        <v>1476</v>
      </c>
      <c r="D2371" s="428">
        <v>413.29</v>
      </c>
    </row>
    <row r="2372" spans="1:4" ht="13.5" x14ac:dyDescent="0.25">
      <c r="A2372" s="426">
        <v>94975</v>
      </c>
      <c r="B2372" s="427" t="s">
        <v>2539</v>
      </c>
      <c r="C2372" s="427" t="s">
        <v>1476</v>
      </c>
      <c r="D2372" s="428">
        <v>452.25</v>
      </c>
    </row>
    <row r="2373" spans="1:4" ht="13.5" x14ac:dyDescent="0.25">
      <c r="A2373" s="426">
        <v>96555</v>
      </c>
      <c r="B2373" s="427" t="s">
        <v>2540</v>
      </c>
      <c r="C2373" s="427" t="s">
        <v>1476</v>
      </c>
      <c r="D2373" s="428">
        <v>568.51</v>
      </c>
    </row>
    <row r="2374" spans="1:4" ht="13.5" x14ac:dyDescent="0.25">
      <c r="A2374" s="426">
        <v>96556</v>
      </c>
      <c r="B2374" s="427" t="s">
        <v>2541</v>
      </c>
      <c r="C2374" s="427" t="s">
        <v>1476</v>
      </c>
      <c r="D2374" s="428">
        <v>628.25</v>
      </c>
    </row>
    <row r="2375" spans="1:4" ht="13.5" x14ac:dyDescent="0.25">
      <c r="A2375" s="426">
        <v>96557</v>
      </c>
      <c r="B2375" s="427" t="s">
        <v>2542</v>
      </c>
      <c r="C2375" s="427" t="s">
        <v>1476</v>
      </c>
      <c r="D2375" s="428">
        <v>535.66</v>
      </c>
    </row>
    <row r="2376" spans="1:4" ht="13.5" x14ac:dyDescent="0.25">
      <c r="A2376" s="426">
        <v>96558</v>
      </c>
      <c r="B2376" s="427" t="s">
        <v>2543</v>
      </c>
      <c r="C2376" s="427" t="s">
        <v>1476</v>
      </c>
      <c r="D2376" s="428">
        <v>541.20000000000005</v>
      </c>
    </row>
    <row r="2377" spans="1:4" ht="13.5" x14ac:dyDescent="0.25">
      <c r="A2377" s="426">
        <v>99235</v>
      </c>
      <c r="B2377" s="427" t="s">
        <v>2544</v>
      </c>
      <c r="C2377" s="427" t="s">
        <v>1476</v>
      </c>
      <c r="D2377" s="428">
        <v>481.16</v>
      </c>
    </row>
    <row r="2378" spans="1:4" ht="13.5" x14ac:dyDescent="0.25">
      <c r="A2378" s="426">
        <v>99431</v>
      </c>
      <c r="B2378" s="427" t="s">
        <v>2545</v>
      </c>
      <c r="C2378" s="427" t="s">
        <v>1476</v>
      </c>
      <c r="D2378" s="428">
        <v>568.46</v>
      </c>
    </row>
    <row r="2379" spans="1:4" ht="13.5" x14ac:dyDescent="0.25">
      <c r="A2379" s="426">
        <v>99432</v>
      </c>
      <c r="B2379" s="427" t="s">
        <v>2546</v>
      </c>
      <c r="C2379" s="427" t="s">
        <v>1476</v>
      </c>
      <c r="D2379" s="428">
        <v>541.16999999999996</v>
      </c>
    </row>
    <row r="2380" spans="1:4" ht="13.5" x14ac:dyDescent="0.25">
      <c r="A2380" s="426">
        <v>99433</v>
      </c>
      <c r="B2380" s="427" t="s">
        <v>2547</v>
      </c>
      <c r="C2380" s="427" t="s">
        <v>1476</v>
      </c>
      <c r="D2380" s="428">
        <v>599.20000000000005</v>
      </c>
    </row>
    <row r="2381" spans="1:4" ht="13.5" x14ac:dyDescent="0.25">
      <c r="A2381" s="426">
        <v>99434</v>
      </c>
      <c r="B2381" s="427" t="s">
        <v>2548</v>
      </c>
      <c r="C2381" s="427" t="s">
        <v>1476</v>
      </c>
      <c r="D2381" s="428">
        <v>571.87</v>
      </c>
    </row>
    <row r="2382" spans="1:4" ht="13.5" x14ac:dyDescent="0.25">
      <c r="A2382" s="426">
        <v>99435</v>
      </c>
      <c r="B2382" s="427" t="s">
        <v>2549</v>
      </c>
      <c r="C2382" s="427" t="s">
        <v>1476</v>
      </c>
      <c r="D2382" s="428">
        <v>553.9</v>
      </c>
    </row>
    <row r="2383" spans="1:4" ht="13.5" x14ac:dyDescent="0.25">
      <c r="A2383" s="426">
        <v>99436</v>
      </c>
      <c r="B2383" s="427" t="s">
        <v>2550</v>
      </c>
      <c r="C2383" s="427" t="s">
        <v>1476</v>
      </c>
      <c r="D2383" s="428">
        <v>614.86</v>
      </c>
    </row>
    <row r="2384" spans="1:4" ht="13.5" x14ac:dyDescent="0.25">
      <c r="A2384" s="426">
        <v>99437</v>
      </c>
      <c r="B2384" s="427" t="s">
        <v>2551</v>
      </c>
      <c r="C2384" s="427" t="s">
        <v>1476</v>
      </c>
      <c r="D2384" s="428">
        <v>511.03</v>
      </c>
    </row>
    <row r="2385" spans="1:4" ht="13.5" x14ac:dyDescent="0.25">
      <c r="A2385" s="426">
        <v>99438</v>
      </c>
      <c r="B2385" s="427" t="s">
        <v>2552</v>
      </c>
      <c r="C2385" s="427" t="s">
        <v>1476</v>
      </c>
      <c r="D2385" s="428">
        <v>515.78</v>
      </c>
    </row>
    <row r="2386" spans="1:4" ht="13.5" x14ac:dyDescent="0.25">
      <c r="A2386" s="426">
        <v>99439</v>
      </c>
      <c r="B2386" s="427" t="s">
        <v>2553</v>
      </c>
      <c r="C2386" s="427" t="s">
        <v>1476</v>
      </c>
      <c r="D2386" s="428">
        <v>559.14</v>
      </c>
    </row>
    <row r="2387" spans="1:4" ht="13.5" x14ac:dyDescent="0.25">
      <c r="A2387" s="427" t="s">
        <v>2554</v>
      </c>
      <c r="B2387" s="427" t="s">
        <v>2555</v>
      </c>
      <c r="C2387" s="427" t="s">
        <v>501</v>
      </c>
      <c r="D2387" s="428">
        <v>81.97</v>
      </c>
    </row>
    <row r="2388" spans="1:4" ht="13.5" x14ac:dyDescent="0.25">
      <c r="A2388" s="427" t="s">
        <v>2556</v>
      </c>
      <c r="B2388" s="427" t="s">
        <v>2557</v>
      </c>
      <c r="C2388" s="427" t="s">
        <v>501</v>
      </c>
      <c r="D2388" s="428">
        <v>90.69</v>
      </c>
    </row>
    <row r="2389" spans="1:4" ht="13.5" x14ac:dyDescent="0.25">
      <c r="A2389" s="427" t="s">
        <v>2558</v>
      </c>
      <c r="B2389" s="427" t="s">
        <v>2559</v>
      </c>
      <c r="C2389" s="427" t="s">
        <v>501</v>
      </c>
      <c r="D2389" s="428">
        <v>109.3</v>
      </c>
    </row>
    <row r="2390" spans="1:4" ht="13.5" x14ac:dyDescent="0.25">
      <c r="A2390" s="427" t="s">
        <v>2560</v>
      </c>
      <c r="B2390" s="427" t="s">
        <v>2561</v>
      </c>
      <c r="C2390" s="427" t="s">
        <v>501</v>
      </c>
      <c r="D2390" s="428">
        <v>126.66</v>
      </c>
    </row>
    <row r="2391" spans="1:4" ht="13.5" x14ac:dyDescent="0.25">
      <c r="A2391" s="427" t="s">
        <v>2562</v>
      </c>
      <c r="B2391" s="427" t="s">
        <v>2563</v>
      </c>
      <c r="C2391" s="427" t="s">
        <v>501</v>
      </c>
      <c r="D2391" s="428">
        <v>75.37</v>
      </c>
    </row>
    <row r="2392" spans="1:4" ht="13.5" x14ac:dyDescent="0.25">
      <c r="A2392" s="427" t="s">
        <v>2564</v>
      </c>
      <c r="B2392" s="427" t="s">
        <v>2565</v>
      </c>
      <c r="C2392" s="427" t="s">
        <v>501</v>
      </c>
      <c r="D2392" s="428">
        <v>83.13</v>
      </c>
    </row>
    <row r="2393" spans="1:4" ht="13.5" x14ac:dyDescent="0.25">
      <c r="A2393" s="427" t="s">
        <v>2566</v>
      </c>
      <c r="B2393" s="427" t="s">
        <v>2567</v>
      </c>
      <c r="C2393" s="427" t="s">
        <v>1476</v>
      </c>
      <c r="D2393" s="428">
        <v>113.9</v>
      </c>
    </row>
    <row r="2394" spans="1:4" ht="13.5" x14ac:dyDescent="0.25">
      <c r="A2394" s="427" t="s">
        <v>2568</v>
      </c>
      <c r="B2394" s="427" t="s">
        <v>2569</v>
      </c>
      <c r="C2394" s="427" t="s">
        <v>1476</v>
      </c>
      <c r="D2394" s="428">
        <v>146.24</v>
      </c>
    </row>
    <row r="2395" spans="1:4" ht="13.5" x14ac:dyDescent="0.25">
      <c r="A2395" s="427" t="s">
        <v>2570</v>
      </c>
      <c r="B2395" s="427" t="s">
        <v>2571</v>
      </c>
      <c r="C2395" s="427" t="s">
        <v>501</v>
      </c>
      <c r="D2395" s="428">
        <v>32.64</v>
      </c>
    </row>
    <row r="2396" spans="1:4" ht="13.5" x14ac:dyDescent="0.25">
      <c r="A2396" s="426">
        <v>83518</v>
      </c>
      <c r="B2396" s="427" t="s">
        <v>2572</v>
      </c>
      <c r="C2396" s="427" t="s">
        <v>1476</v>
      </c>
      <c r="D2396" s="428">
        <v>396.28</v>
      </c>
    </row>
    <row r="2397" spans="1:4" ht="13.5" x14ac:dyDescent="0.25">
      <c r="A2397" s="426">
        <v>95467</v>
      </c>
      <c r="B2397" s="427" t="s">
        <v>2573</v>
      </c>
      <c r="C2397" s="427" t="s">
        <v>1476</v>
      </c>
      <c r="D2397" s="428">
        <v>417.84</v>
      </c>
    </row>
    <row r="2398" spans="1:4" ht="13.5" x14ac:dyDescent="0.25">
      <c r="A2398" s="426">
        <v>68328</v>
      </c>
      <c r="B2398" s="427" t="s">
        <v>2574</v>
      </c>
      <c r="C2398" s="427" t="s">
        <v>501</v>
      </c>
      <c r="D2398" s="428">
        <v>11.95</v>
      </c>
    </row>
    <row r="2399" spans="1:4" ht="13.5" x14ac:dyDescent="0.25">
      <c r="A2399" s="427" t="s">
        <v>2575</v>
      </c>
      <c r="B2399" s="427" t="s">
        <v>2576</v>
      </c>
      <c r="C2399" s="427" t="s">
        <v>249</v>
      </c>
      <c r="D2399" s="428">
        <v>96.61</v>
      </c>
    </row>
    <row r="2400" spans="1:4" ht="13.5" x14ac:dyDescent="0.25">
      <c r="A2400" s="426">
        <v>79471</v>
      </c>
      <c r="B2400" s="427" t="s">
        <v>2577</v>
      </c>
      <c r="C2400" s="427" t="s">
        <v>480</v>
      </c>
      <c r="D2400" s="428">
        <v>67.42</v>
      </c>
    </row>
    <row r="2401" spans="1:4" ht="13.5" x14ac:dyDescent="0.25">
      <c r="A2401" s="426">
        <v>98576</v>
      </c>
      <c r="B2401" s="427" t="s">
        <v>2578</v>
      </c>
      <c r="C2401" s="427" t="s">
        <v>249</v>
      </c>
      <c r="D2401" s="428">
        <v>15.95</v>
      </c>
    </row>
    <row r="2402" spans="1:4" ht="13.5" x14ac:dyDescent="0.25">
      <c r="A2402" s="426">
        <v>93182</v>
      </c>
      <c r="B2402" s="427" t="s">
        <v>2579</v>
      </c>
      <c r="C2402" s="427" t="s">
        <v>249</v>
      </c>
      <c r="D2402" s="428">
        <v>23.81</v>
      </c>
    </row>
    <row r="2403" spans="1:4" ht="13.5" x14ac:dyDescent="0.25">
      <c r="A2403" s="426">
        <v>93183</v>
      </c>
      <c r="B2403" s="427" t="s">
        <v>2580</v>
      </c>
      <c r="C2403" s="427" t="s">
        <v>249</v>
      </c>
      <c r="D2403" s="428">
        <v>30.91</v>
      </c>
    </row>
    <row r="2404" spans="1:4" ht="13.5" x14ac:dyDescent="0.25">
      <c r="A2404" s="426">
        <v>93184</v>
      </c>
      <c r="B2404" s="427" t="s">
        <v>2581</v>
      </c>
      <c r="C2404" s="427" t="s">
        <v>249</v>
      </c>
      <c r="D2404" s="428">
        <v>18.12</v>
      </c>
    </row>
    <row r="2405" spans="1:4" ht="13.5" x14ac:dyDescent="0.25">
      <c r="A2405" s="426">
        <v>93185</v>
      </c>
      <c r="B2405" s="427" t="s">
        <v>2582</v>
      </c>
      <c r="C2405" s="427" t="s">
        <v>249</v>
      </c>
      <c r="D2405" s="428">
        <v>30.46</v>
      </c>
    </row>
    <row r="2406" spans="1:4" ht="13.5" x14ac:dyDescent="0.25">
      <c r="A2406" s="426">
        <v>93186</v>
      </c>
      <c r="B2406" s="427" t="s">
        <v>2583</v>
      </c>
      <c r="C2406" s="427" t="s">
        <v>249</v>
      </c>
      <c r="D2406" s="428">
        <v>39.5</v>
      </c>
    </row>
    <row r="2407" spans="1:4" ht="13.5" x14ac:dyDescent="0.25">
      <c r="A2407" s="426">
        <v>93187</v>
      </c>
      <c r="B2407" s="427" t="s">
        <v>2584</v>
      </c>
      <c r="C2407" s="427" t="s">
        <v>249</v>
      </c>
      <c r="D2407" s="428">
        <v>46.36</v>
      </c>
    </row>
    <row r="2408" spans="1:4" ht="13.5" x14ac:dyDescent="0.25">
      <c r="A2408" s="426">
        <v>93188</v>
      </c>
      <c r="B2408" s="427" t="s">
        <v>2585</v>
      </c>
      <c r="C2408" s="427" t="s">
        <v>249</v>
      </c>
      <c r="D2408" s="428">
        <v>36.28</v>
      </c>
    </row>
    <row r="2409" spans="1:4" ht="13.5" x14ac:dyDescent="0.25">
      <c r="A2409" s="426">
        <v>93189</v>
      </c>
      <c r="B2409" s="427" t="s">
        <v>2586</v>
      </c>
      <c r="C2409" s="427" t="s">
        <v>249</v>
      </c>
      <c r="D2409" s="428">
        <v>46.57</v>
      </c>
    </row>
    <row r="2410" spans="1:4" ht="13.5" x14ac:dyDescent="0.25">
      <c r="A2410" s="426">
        <v>93190</v>
      </c>
      <c r="B2410" s="427" t="s">
        <v>2587</v>
      </c>
      <c r="C2410" s="427" t="s">
        <v>249</v>
      </c>
      <c r="D2410" s="428">
        <v>34.56</v>
      </c>
    </row>
    <row r="2411" spans="1:4" ht="13.5" x14ac:dyDescent="0.25">
      <c r="A2411" s="426">
        <v>93191</v>
      </c>
      <c r="B2411" s="427" t="s">
        <v>2588</v>
      </c>
      <c r="C2411" s="427" t="s">
        <v>249</v>
      </c>
      <c r="D2411" s="428">
        <v>36.74</v>
      </c>
    </row>
    <row r="2412" spans="1:4" ht="13.5" x14ac:dyDescent="0.25">
      <c r="A2412" s="426">
        <v>93192</v>
      </c>
      <c r="B2412" s="427" t="s">
        <v>2589</v>
      </c>
      <c r="C2412" s="427" t="s">
        <v>249</v>
      </c>
      <c r="D2412" s="428">
        <v>36.03</v>
      </c>
    </row>
    <row r="2413" spans="1:4" ht="13.5" x14ac:dyDescent="0.25">
      <c r="A2413" s="426">
        <v>93193</v>
      </c>
      <c r="B2413" s="427" t="s">
        <v>2590</v>
      </c>
      <c r="C2413" s="427" t="s">
        <v>249</v>
      </c>
      <c r="D2413" s="428">
        <v>36.99</v>
      </c>
    </row>
    <row r="2414" spans="1:4" ht="13.5" x14ac:dyDescent="0.25">
      <c r="A2414" s="426">
        <v>93194</v>
      </c>
      <c r="B2414" s="427" t="s">
        <v>2591</v>
      </c>
      <c r="C2414" s="427" t="s">
        <v>249</v>
      </c>
      <c r="D2414" s="428">
        <v>23.52</v>
      </c>
    </row>
    <row r="2415" spans="1:4" ht="13.5" x14ac:dyDescent="0.25">
      <c r="A2415" s="426">
        <v>93195</v>
      </c>
      <c r="B2415" s="427" t="s">
        <v>2592</v>
      </c>
      <c r="C2415" s="427" t="s">
        <v>249</v>
      </c>
      <c r="D2415" s="428">
        <v>27.75</v>
      </c>
    </row>
    <row r="2416" spans="1:4" ht="13.5" x14ac:dyDescent="0.25">
      <c r="A2416" s="426">
        <v>93196</v>
      </c>
      <c r="B2416" s="427" t="s">
        <v>2593</v>
      </c>
      <c r="C2416" s="427" t="s">
        <v>249</v>
      </c>
      <c r="D2416" s="428">
        <v>38.46</v>
      </c>
    </row>
    <row r="2417" spans="1:4" ht="13.5" x14ac:dyDescent="0.25">
      <c r="A2417" s="426">
        <v>93197</v>
      </c>
      <c r="B2417" s="427" t="s">
        <v>2594</v>
      </c>
      <c r="C2417" s="427" t="s">
        <v>249</v>
      </c>
      <c r="D2417" s="428">
        <v>42.75</v>
      </c>
    </row>
    <row r="2418" spans="1:4" ht="13.5" x14ac:dyDescent="0.25">
      <c r="A2418" s="426">
        <v>93198</v>
      </c>
      <c r="B2418" s="427" t="s">
        <v>2595</v>
      </c>
      <c r="C2418" s="427" t="s">
        <v>249</v>
      </c>
      <c r="D2418" s="428">
        <v>32.47</v>
      </c>
    </row>
    <row r="2419" spans="1:4" ht="13.5" x14ac:dyDescent="0.25">
      <c r="A2419" s="426">
        <v>93199</v>
      </c>
      <c r="B2419" s="427" t="s">
        <v>2596</v>
      </c>
      <c r="C2419" s="427" t="s">
        <v>249</v>
      </c>
      <c r="D2419" s="428">
        <v>32.04</v>
      </c>
    </row>
    <row r="2420" spans="1:4" ht="13.5" x14ac:dyDescent="0.25">
      <c r="A2420" s="426">
        <v>93200</v>
      </c>
      <c r="B2420" s="427" t="s">
        <v>2597</v>
      </c>
      <c r="C2420" s="427" t="s">
        <v>249</v>
      </c>
      <c r="D2420" s="428">
        <v>2.37</v>
      </c>
    </row>
    <row r="2421" spans="1:4" ht="13.5" x14ac:dyDescent="0.25">
      <c r="A2421" s="426">
        <v>93201</v>
      </c>
      <c r="B2421" s="427" t="s">
        <v>2598</v>
      </c>
      <c r="C2421" s="427" t="s">
        <v>249</v>
      </c>
      <c r="D2421" s="428">
        <v>4.66</v>
      </c>
    </row>
    <row r="2422" spans="1:4" ht="13.5" x14ac:dyDescent="0.25">
      <c r="A2422" s="426">
        <v>93202</v>
      </c>
      <c r="B2422" s="427" t="s">
        <v>2599</v>
      </c>
      <c r="C2422" s="427" t="s">
        <v>249</v>
      </c>
      <c r="D2422" s="428">
        <v>16.41</v>
      </c>
    </row>
    <row r="2423" spans="1:4" ht="13.5" x14ac:dyDescent="0.25">
      <c r="A2423" s="426">
        <v>93203</v>
      </c>
      <c r="B2423" s="427" t="s">
        <v>2600</v>
      </c>
      <c r="C2423" s="427" t="s">
        <v>249</v>
      </c>
      <c r="D2423" s="428">
        <v>12.94</v>
      </c>
    </row>
    <row r="2424" spans="1:4" ht="13.5" x14ac:dyDescent="0.25">
      <c r="A2424" s="426">
        <v>93204</v>
      </c>
      <c r="B2424" s="427" t="s">
        <v>2601</v>
      </c>
      <c r="C2424" s="427" t="s">
        <v>249</v>
      </c>
      <c r="D2424" s="428">
        <v>32.72</v>
      </c>
    </row>
    <row r="2425" spans="1:4" ht="13.5" x14ac:dyDescent="0.25">
      <c r="A2425" s="426">
        <v>93205</v>
      </c>
      <c r="B2425" s="427" t="s">
        <v>2602</v>
      </c>
      <c r="C2425" s="427" t="s">
        <v>249</v>
      </c>
      <c r="D2425" s="428">
        <v>28.99</v>
      </c>
    </row>
    <row r="2426" spans="1:4" ht="13.5" x14ac:dyDescent="0.25">
      <c r="A2426" s="426">
        <v>71623</v>
      </c>
      <c r="B2426" s="427" t="s">
        <v>2603</v>
      </c>
      <c r="C2426" s="427" t="s">
        <v>249</v>
      </c>
      <c r="D2426" s="428">
        <v>26.44</v>
      </c>
    </row>
    <row r="2427" spans="1:4" ht="13.5" x14ac:dyDescent="0.25">
      <c r="A2427" s="427" t="s">
        <v>2604</v>
      </c>
      <c r="B2427" s="427" t="s">
        <v>2605</v>
      </c>
      <c r="C2427" s="427" t="s">
        <v>330</v>
      </c>
      <c r="D2427" s="428">
        <v>13.92</v>
      </c>
    </row>
    <row r="2428" spans="1:4" ht="13.5" x14ac:dyDescent="0.25">
      <c r="A2428" s="426">
        <v>83513</v>
      </c>
      <c r="B2428" s="427" t="s">
        <v>2606</v>
      </c>
      <c r="C2428" s="427" t="s">
        <v>480</v>
      </c>
      <c r="D2428" s="428">
        <v>8.1999999999999993</v>
      </c>
    </row>
    <row r="2429" spans="1:4" ht="13.5" x14ac:dyDescent="0.25">
      <c r="A2429" s="426">
        <v>83514</v>
      </c>
      <c r="B2429" s="427" t="s">
        <v>2607</v>
      </c>
      <c r="C2429" s="427" t="s">
        <v>480</v>
      </c>
      <c r="D2429" s="428">
        <v>7.35</v>
      </c>
    </row>
    <row r="2430" spans="1:4" ht="13.5" x14ac:dyDescent="0.25">
      <c r="A2430" s="426">
        <v>84153</v>
      </c>
      <c r="B2430" s="427" t="s">
        <v>2608</v>
      </c>
      <c r="C2430" s="427" t="s">
        <v>480</v>
      </c>
      <c r="D2430" s="428">
        <v>67.09</v>
      </c>
    </row>
    <row r="2431" spans="1:4" ht="13.5" x14ac:dyDescent="0.25">
      <c r="A2431" s="426">
        <v>84154</v>
      </c>
      <c r="B2431" s="427" t="s">
        <v>2609</v>
      </c>
      <c r="C2431" s="427" t="s">
        <v>2610</v>
      </c>
      <c r="D2431" s="428">
        <v>138.51</v>
      </c>
    </row>
    <row r="2432" spans="1:4" ht="13.5" x14ac:dyDescent="0.25">
      <c r="A2432" s="426">
        <v>85233</v>
      </c>
      <c r="B2432" s="427" t="s">
        <v>2611</v>
      </c>
      <c r="C2432" s="427" t="s">
        <v>1476</v>
      </c>
      <c r="D2432" s="429">
        <v>2318.08</v>
      </c>
    </row>
    <row r="2433" spans="1:4" ht="13.5" x14ac:dyDescent="0.25">
      <c r="A2433" s="426">
        <v>95952</v>
      </c>
      <c r="B2433" s="427" t="s">
        <v>2612</v>
      </c>
      <c r="C2433" s="427" t="s">
        <v>1476</v>
      </c>
      <c r="D2433" s="429">
        <v>1620.8</v>
      </c>
    </row>
    <row r="2434" spans="1:4" ht="13.5" x14ac:dyDescent="0.25">
      <c r="A2434" s="426">
        <v>95953</v>
      </c>
      <c r="B2434" s="427" t="s">
        <v>2613</v>
      </c>
      <c r="C2434" s="427" t="s">
        <v>1476</v>
      </c>
      <c r="D2434" s="429">
        <v>2576.44</v>
      </c>
    </row>
    <row r="2435" spans="1:4" ht="13.5" x14ac:dyDescent="0.25">
      <c r="A2435" s="426">
        <v>95954</v>
      </c>
      <c r="B2435" s="427" t="s">
        <v>2614</v>
      </c>
      <c r="C2435" s="427" t="s">
        <v>1476</v>
      </c>
      <c r="D2435" s="429">
        <v>1790.13</v>
      </c>
    </row>
    <row r="2436" spans="1:4" ht="13.5" x14ac:dyDescent="0.25">
      <c r="A2436" s="426">
        <v>95955</v>
      </c>
      <c r="B2436" s="427" t="s">
        <v>2615</v>
      </c>
      <c r="C2436" s="427" t="s">
        <v>1476</v>
      </c>
      <c r="D2436" s="429">
        <v>2270.2800000000002</v>
      </c>
    </row>
    <row r="2437" spans="1:4" ht="13.5" x14ac:dyDescent="0.25">
      <c r="A2437" s="426">
        <v>95956</v>
      </c>
      <c r="B2437" s="427" t="s">
        <v>2616</v>
      </c>
      <c r="C2437" s="427" t="s">
        <v>1476</v>
      </c>
      <c r="D2437" s="429">
        <v>1737.21</v>
      </c>
    </row>
    <row r="2438" spans="1:4" ht="13.5" x14ac:dyDescent="0.25">
      <c r="A2438" s="426">
        <v>95957</v>
      </c>
      <c r="B2438" s="427" t="s">
        <v>2617</v>
      </c>
      <c r="C2438" s="427" t="s">
        <v>1476</v>
      </c>
      <c r="D2438" s="429">
        <v>2321.02</v>
      </c>
    </row>
    <row r="2439" spans="1:4" ht="13.5" x14ac:dyDescent="0.25">
      <c r="A2439" s="426">
        <v>95969</v>
      </c>
      <c r="B2439" s="427" t="s">
        <v>2618</v>
      </c>
      <c r="C2439" s="427" t="s">
        <v>1476</v>
      </c>
      <c r="D2439" s="429">
        <v>2175.6</v>
      </c>
    </row>
    <row r="2440" spans="1:4" ht="13.5" x14ac:dyDescent="0.25">
      <c r="A2440" s="426">
        <v>97733</v>
      </c>
      <c r="B2440" s="427" t="s">
        <v>2619</v>
      </c>
      <c r="C2440" s="427" t="s">
        <v>1476</v>
      </c>
      <c r="D2440" s="429">
        <v>2559.29</v>
      </c>
    </row>
    <row r="2441" spans="1:4" ht="13.5" x14ac:dyDescent="0.25">
      <c r="A2441" s="426">
        <v>97734</v>
      </c>
      <c r="B2441" s="427" t="s">
        <v>2620</v>
      </c>
      <c r="C2441" s="427" t="s">
        <v>1476</v>
      </c>
      <c r="D2441" s="429">
        <v>2211.73</v>
      </c>
    </row>
    <row r="2442" spans="1:4" ht="13.5" x14ac:dyDescent="0.25">
      <c r="A2442" s="426">
        <v>97735</v>
      </c>
      <c r="B2442" s="427" t="s">
        <v>2621</v>
      </c>
      <c r="C2442" s="427" t="s">
        <v>1476</v>
      </c>
      <c r="D2442" s="429">
        <v>1857.04</v>
      </c>
    </row>
    <row r="2443" spans="1:4" ht="13.5" x14ac:dyDescent="0.25">
      <c r="A2443" s="426">
        <v>97736</v>
      </c>
      <c r="B2443" s="427" t="s">
        <v>2622</v>
      </c>
      <c r="C2443" s="427" t="s">
        <v>1476</v>
      </c>
      <c r="D2443" s="429">
        <v>1207.8599999999999</v>
      </c>
    </row>
    <row r="2444" spans="1:4" ht="13.5" x14ac:dyDescent="0.25">
      <c r="A2444" s="426">
        <v>97737</v>
      </c>
      <c r="B2444" s="427" t="s">
        <v>2623</v>
      </c>
      <c r="C2444" s="427" t="s">
        <v>1476</v>
      </c>
      <c r="D2444" s="429">
        <v>2586.38</v>
      </c>
    </row>
    <row r="2445" spans="1:4" ht="13.5" x14ac:dyDescent="0.25">
      <c r="A2445" s="426">
        <v>97738</v>
      </c>
      <c r="B2445" s="427" t="s">
        <v>2624</v>
      </c>
      <c r="C2445" s="427" t="s">
        <v>1476</v>
      </c>
      <c r="D2445" s="429">
        <v>3904.3</v>
      </c>
    </row>
    <row r="2446" spans="1:4" ht="13.5" x14ac:dyDescent="0.25">
      <c r="A2446" s="426">
        <v>97739</v>
      </c>
      <c r="B2446" s="427" t="s">
        <v>2625</v>
      </c>
      <c r="C2446" s="427" t="s">
        <v>1476</v>
      </c>
      <c r="D2446" s="429">
        <v>2202.11</v>
      </c>
    </row>
    <row r="2447" spans="1:4" ht="13.5" x14ac:dyDescent="0.25">
      <c r="A2447" s="426">
        <v>97740</v>
      </c>
      <c r="B2447" s="427" t="s">
        <v>2626</v>
      </c>
      <c r="C2447" s="427" t="s">
        <v>1476</v>
      </c>
      <c r="D2447" s="429">
        <v>1649.23</v>
      </c>
    </row>
    <row r="2448" spans="1:4" ht="13.5" x14ac:dyDescent="0.25">
      <c r="A2448" s="426">
        <v>98615</v>
      </c>
      <c r="B2448" s="427" t="s">
        <v>2627</v>
      </c>
      <c r="C2448" s="427" t="s">
        <v>501</v>
      </c>
      <c r="D2448" s="428">
        <v>101.14</v>
      </c>
    </row>
    <row r="2449" spans="1:4" ht="13.5" x14ac:dyDescent="0.25">
      <c r="A2449" s="426">
        <v>98616</v>
      </c>
      <c r="B2449" s="427" t="s">
        <v>2628</v>
      </c>
      <c r="C2449" s="427" t="s">
        <v>501</v>
      </c>
      <c r="D2449" s="428">
        <v>81.260000000000005</v>
      </c>
    </row>
    <row r="2450" spans="1:4" ht="13.5" x14ac:dyDescent="0.25">
      <c r="A2450" s="426">
        <v>98617</v>
      </c>
      <c r="B2450" s="427" t="s">
        <v>2629</v>
      </c>
      <c r="C2450" s="427" t="s">
        <v>501</v>
      </c>
      <c r="D2450" s="428">
        <v>75.56</v>
      </c>
    </row>
    <row r="2451" spans="1:4" ht="13.5" x14ac:dyDescent="0.25">
      <c r="A2451" s="426">
        <v>98618</v>
      </c>
      <c r="B2451" s="427" t="s">
        <v>2630</v>
      </c>
      <c r="C2451" s="427" t="s">
        <v>501</v>
      </c>
      <c r="D2451" s="428">
        <v>103.53</v>
      </c>
    </row>
    <row r="2452" spans="1:4" ht="13.5" x14ac:dyDescent="0.25">
      <c r="A2452" s="426">
        <v>98619</v>
      </c>
      <c r="B2452" s="427" t="s">
        <v>2631</v>
      </c>
      <c r="C2452" s="427" t="s">
        <v>501</v>
      </c>
      <c r="D2452" s="428">
        <v>94.88</v>
      </c>
    </row>
    <row r="2453" spans="1:4" ht="13.5" x14ac:dyDescent="0.25">
      <c r="A2453" s="426">
        <v>98620</v>
      </c>
      <c r="B2453" s="427" t="s">
        <v>2632</v>
      </c>
      <c r="C2453" s="427" t="s">
        <v>501</v>
      </c>
      <c r="D2453" s="428">
        <v>90.53</v>
      </c>
    </row>
    <row r="2454" spans="1:4" ht="13.5" x14ac:dyDescent="0.25">
      <c r="A2454" s="426">
        <v>98621</v>
      </c>
      <c r="B2454" s="427" t="s">
        <v>2633</v>
      </c>
      <c r="C2454" s="427" t="s">
        <v>501</v>
      </c>
      <c r="D2454" s="428">
        <v>118.15</v>
      </c>
    </row>
    <row r="2455" spans="1:4" ht="13.5" x14ac:dyDescent="0.25">
      <c r="A2455" s="426">
        <v>98622</v>
      </c>
      <c r="B2455" s="427" t="s">
        <v>2634</v>
      </c>
      <c r="C2455" s="427" t="s">
        <v>501</v>
      </c>
      <c r="D2455" s="428">
        <v>111.21</v>
      </c>
    </row>
    <row r="2456" spans="1:4" ht="13.5" x14ac:dyDescent="0.25">
      <c r="A2456" s="426">
        <v>98623</v>
      </c>
      <c r="B2456" s="427" t="s">
        <v>2635</v>
      </c>
      <c r="C2456" s="427" t="s">
        <v>501</v>
      </c>
      <c r="D2456" s="428">
        <v>107.65</v>
      </c>
    </row>
    <row r="2457" spans="1:4" ht="13.5" x14ac:dyDescent="0.25">
      <c r="A2457" s="426">
        <v>98624</v>
      </c>
      <c r="B2457" s="427" t="s">
        <v>2636</v>
      </c>
      <c r="C2457" s="427" t="s">
        <v>501</v>
      </c>
      <c r="D2457" s="428">
        <v>134.02000000000001</v>
      </c>
    </row>
    <row r="2458" spans="1:4" ht="13.5" x14ac:dyDescent="0.25">
      <c r="A2458" s="426">
        <v>98625</v>
      </c>
      <c r="B2458" s="427" t="s">
        <v>2637</v>
      </c>
      <c r="C2458" s="427" t="s">
        <v>501</v>
      </c>
      <c r="D2458" s="428">
        <v>128.15</v>
      </c>
    </row>
    <row r="2459" spans="1:4" ht="13.5" x14ac:dyDescent="0.25">
      <c r="A2459" s="426">
        <v>98626</v>
      </c>
      <c r="B2459" s="427" t="s">
        <v>2638</v>
      </c>
      <c r="C2459" s="427" t="s">
        <v>501</v>
      </c>
      <c r="D2459" s="428">
        <v>125.07</v>
      </c>
    </row>
    <row r="2460" spans="1:4" ht="13.5" x14ac:dyDescent="0.25">
      <c r="A2460" s="426">
        <v>98655</v>
      </c>
      <c r="B2460" s="427" t="s">
        <v>2639</v>
      </c>
      <c r="C2460" s="427" t="s">
        <v>249</v>
      </c>
      <c r="D2460" s="428">
        <v>482.19</v>
      </c>
    </row>
    <row r="2461" spans="1:4" ht="13.5" x14ac:dyDescent="0.25">
      <c r="A2461" s="426">
        <v>98656</v>
      </c>
      <c r="B2461" s="427" t="s">
        <v>2640</v>
      </c>
      <c r="C2461" s="427" t="s">
        <v>249</v>
      </c>
      <c r="D2461" s="428">
        <v>489.77</v>
      </c>
    </row>
    <row r="2462" spans="1:4" ht="13.5" x14ac:dyDescent="0.25">
      <c r="A2462" s="426">
        <v>98657</v>
      </c>
      <c r="B2462" s="427" t="s">
        <v>2641</v>
      </c>
      <c r="C2462" s="427" t="s">
        <v>249</v>
      </c>
      <c r="D2462" s="428">
        <v>497.35</v>
      </c>
    </row>
    <row r="2463" spans="1:4" ht="13.5" x14ac:dyDescent="0.25">
      <c r="A2463" s="426">
        <v>98658</v>
      </c>
      <c r="B2463" s="427" t="s">
        <v>2642</v>
      </c>
      <c r="C2463" s="427" t="s">
        <v>249</v>
      </c>
      <c r="D2463" s="428">
        <v>504.93</v>
      </c>
    </row>
    <row r="2464" spans="1:4" ht="13.5" x14ac:dyDescent="0.25">
      <c r="A2464" s="426">
        <v>98659</v>
      </c>
      <c r="B2464" s="427" t="s">
        <v>2643</v>
      </c>
      <c r="C2464" s="427" t="s">
        <v>249</v>
      </c>
      <c r="D2464" s="428">
        <v>520.1</v>
      </c>
    </row>
    <row r="2465" spans="1:4" ht="13.5" x14ac:dyDescent="0.25">
      <c r="A2465" s="426">
        <v>98746</v>
      </c>
      <c r="B2465" s="427" t="s">
        <v>2644</v>
      </c>
      <c r="C2465" s="427" t="s">
        <v>249</v>
      </c>
      <c r="D2465" s="428">
        <v>40.99</v>
      </c>
    </row>
    <row r="2466" spans="1:4" ht="13.5" x14ac:dyDescent="0.25">
      <c r="A2466" s="426">
        <v>98749</v>
      </c>
      <c r="B2466" s="427" t="s">
        <v>2645</v>
      </c>
      <c r="C2466" s="427" t="s">
        <v>249</v>
      </c>
      <c r="D2466" s="428">
        <v>47.63</v>
      </c>
    </row>
    <row r="2467" spans="1:4" ht="13.5" x14ac:dyDescent="0.25">
      <c r="A2467" s="426">
        <v>98750</v>
      </c>
      <c r="B2467" s="427" t="s">
        <v>2646</v>
      </c>
      <c r="C2467" s="427" t="s">
        <v>249</v>
      </c>
      <c r="D2467" s="428">
        <v>55.55</v>
      </c>
    </row>
    <row r="2468" spans="1:4" ht="13.5" x14ac:dyDescent="0.25">
      <c r="A2468" s="426">
        <v>98751</v>
      </c>
      <c r="B2468" s="427" t="s">
        <v>2647</v>
      </c>
      <c r="C2468" s="427" t="s">
        <v>249</v>
      </c>
      <c r="D2468" s="428">
        <v>76.16</v>
      </c>
    </row>
    <row r="2469" spans="1:4" ht="13.5" x14ac:dyDescent="0.25">
      <c r="A2469" s="426">
        <v>98752</v>
      </c>
      <c r="B2469" s="427" t="s">
        <v>2648</v>
      </c>
      <c r="C2469" s="427" t="s">
        <v>249</v>
      </c>
      <c r="D2469" s="428">
        <v>100.78</v>
      </c>
    </row>
    <row r="2470" spans="1:4" ht="13.5" x14ac:dyDescent="0.25">
      <c r="A2470" s="426">
        <v>98753</v>
      </c>
      <c r="B2470" s="427" t="s">
        <v>2649</v>
      </c>
      <c r="C2470" s="427" t="s">
        <v>249</v>
      </c>
      <c r="D2470" s="428">
        <v>131.24</v>
      </c>
    </row>
    <row r="2471" spans="1:4" ht="13.5" x14ac:dyDescent="0.25">
      <c r="A2471" s="426">
        <v>98560</v>
      </c>
      <c r="B2471" s="427" t="s">
        <v>2650</v>
      </c>
      <c r="C2471" s="427" t="s">
        <v>501</v>
      </c>
      <c r="D2471" s="428">
        <v>36.479999999999997</v>
      </c>
    </row>
    <row r="2472" spans="1:4" ht="13.5" x14ac:dyDescent="0.25">
      <c r="A2472" s="426">
        <v>98561</v>
      </c>
      <c r="B2472" s="427" t="s">
        <v>2651</v>
      </c>
      <c r="C2472" s="427" t="s">
        <v>501</v>
      </c>
      <c r="D2472" s="428">
        <v>32.130000000000003</v>
      </c>
    </row>
    <row r="2473" spans="1:4" ht="13.5" x14ac:dyDescent="0.25">
      <c r="A2473" s="426">
        <v>98562</v>
      </c>
      <c r="B2473" s="427" t="s">
        <v>2652</v>
      </c>
      <c r="C2473" s="427" t="s">
        <v>501</v>
      </c>
      <c r="D2473" s="428">
        <v>32.840000000000003</v>
      </c>
    </row>
    <row r="2474" spans="1:4" ht="13.5" x14ac:dyDescent="0.25">
      <c r="A2474" s="426">
        <v>83735</v>
      </c>
      <c r="B2474" s="427" t="s">
        <v>2653</v>
      </c>
      <c r="C2474" s="427" t="s">
        <v>501</v>
      </c>
      <c r="D2474" s="428">
        <v>61.97</v>
      </c>
    </row>
    <row r="2475" spans="1:4" ht="13.5" x14ac:dyDescent="0.25">
      <c r="A2475" s="426">
        <v>98555</v>
      </c>
      <c r="B2475" s="427" t="s">
        <v>2654</v>
      </c>
      <c r="C2475" s="427" t="s">
        <v>501</v>
      </c>
      <c r="D2475" s="428">
        <v>30.44</v>
      </c>
    </row>
    <row r="2476" spans="1:4" ht="13.5" x14ac:dyDescent="0.25">
      <c r="A2476" s="426">
        <v>98556</v>
      </c>
      <c r="B2476" s="427" t="s">
        <v>2655</v>
      </c>
      <c r="C2476" s="427" t="s">
        <v>501</v>
      </c>
      <c r="D2476" s="428">
        <v>51.03</v>
      </c>
    </row>
    <row r="2477" spans="1:4" ht="13.5" x14ac:dyDescent="0.25">
      <c r="A2477" s="426">
        <v>98558</v>
      </c>
      <c r="B2477" s="427" t="s">
        <v>2656</v>
      </c>
      <c r="C2477" s="427" t="s">
        <v>330</v>
      </c>
      <c r="D2477" s="428">
        <v>7.93</v>
      </c>
    </row>
    <row r="2478" spans="1:4" ht="13.5" x14ac:dyDescent="0.25">
      <c r="A2478" s="426">
        <v>98559</v>
      </c>
      <c r="B2478" s="427" t="s">
        <v>2657</v>
      </c>
      <c r="C2478" s="427" t="s">
        <v>249</v>
      </c>
      <c r="D2478" s="428">
        <v>3.36</v>
      </c>
    </row>
    <row r="2479" spans="1:4" ht="13.5" x14ac:dyDescent="0.25">
      <c r="A2479" s="426">
        <v>68053</v>
      </c>
      <c r="B2479" s="427" t="s">
        <v>2658</v>
      </c>
      <c r="C2479" s="427" t="s">
        <v>501</v>
      </c>
      <c r="D2479" s="428">
        <v>4.99</v>
      </c>
    </row>
    <row r="2480" spans="1:4" ht="13.5" x14ac:dyDescent="0.25">
      <c r="A2480" s="427" t="s">
        <v>2659</v>
      </c>
      <c r="B2480" s="427" t="s">
        <v>2660</v>
      </c>
      <c r="C2480" s="427" t="s">
        <v>501</v>
      </c>
      <c r="D2480" s="428">
        <v>42.76</v>
      </c>
    </row>
    <row r="2481" spans="1:4" ht="13.5" x14ac:dyDescent="0.25">
      <c r="A2481" s="426">
        <v>98546</v>
      </c>
      <c r="B2481" s="427" t="s">
        <v>2661</v>
      </c>
      <c r="C2481" s="427" t="s">
        <v>501</v>
      </c>
      <c r="D2481" s="428">
        <v>75.23</v>
      </c>
    </row>
    <row r="2482" spans="1:4" ht="13.5" x14ac:dyDescent="0.25">
      <c r="A2482" s="426">
        <v>98547</v>
      </c>
      <c r="B2482" s="427" t="s">
        <v>2662</v>
      </c>
      <c r="C2482" s="427" t="s">
        <v>501</v>
      </c>
      <c r="D2482" s="428">
        <v>141.09</v>
      </c>
    </row>
    <row r="2483" spans="1:4" ht="13.5" x14ac:dyDescent="0.25">
      <c r="A2483" s="427" t="s">
        <v>2663</v>
      </c>
      <c r="B2483" s="427" t="s">
        <v>2664</v>
      </c>
      <c r="C2483" s="427" t="s">
        <v>501</v>
      </c>
      <c r="D2483" s="428">
        <v>139.66</v>
      </c>
    </row>
    <row r="2484" spans="1:4" ht="13.5" x14ac:dyDescent="0.25">
      <c r="A2484" s="427" t="s">
        <v>2665</v>
      </c>
      <c r="B2484" s="427" t="s">
        <v>2666</v>
      </c>
      <c r="C2484" s="427" t="s">
        <v>501</v>
      </c>
      <c r="D2484" s="428">
        <v>81.16</v>
      </c>
    </row>
    <row r="2485" spans="1:4" ht="13.5" x14ac:dyDescent="0.25">
      <c r="A2485" s="427" t="s">
        <v>2667</v>
      </c>
      <c r="B2485" s="427" t="s">
        <v>2668</v>
      </c>
      <c r="C2485" s="427" t="s">
        <v>501</v>
      </c>
      <c r="D2485" s="428">
        <v>9.44</v>
      </c>
    </row>
    <row r="2486" spans="1:4" ht="13.5" x14ac:dyDescent="0.25">
      <c r="A2486" s="426">
        <v>98557</v>
      </c>
      <c r="B2486" s="427" t="s">
        <v>2669</v>
      </c>
      <c r="C2486" s="427" t="s">
        <v>501</v>
      </c>
      <c r="D2486" s="428">
        <v>27.7</v>
      </c>
    </row>
    <row r="2487" spans="1:4" ht="13.5" x14ac:dyDescent="0.25">
      <c r="A2487" s="427" t="s">
        <v>2670</v>
      </c>
      <c r="B2487" s="427" t="s">
        <v>2671</v>
      </c>
      <c r="C2487" s="427" t="s">
        <v>501</v>
      </c>
      <c r="D2487" s="428">
        <v>28.24</v>
      </c>
    </row>
    <row r="2488" spans="1:4" ht="13.5" x14ac:dyDescent="0.25">
      <c r="A2488" s="427" t="s">
        <v>2672</v>
      </c>
      <c r="B2488" s="427" t="s">
        <v>2673</v>
      </c>
      <c r="C2488" s="427" t="s">
        <v>501</v>
      </c>
      <c r="D2488" s="428">
        <v>55.33</v>
      </c>
    </row>
    <row r="2489" spans="1:4" ht="13.5" x14ac:dyDescent="0.25">
      <c r="A2489" s="426">
        <v>72124</v>
      </c>
      <c r="B2489" s="427" t="s">
        <v>2674</v>
      </c>
      <c r="C2489" s="427" t="s">
        <v>2610</v>
      </c>
      <c r="D2489" s="428">
        <v>120</v>
      </c>
    </row>
    <row r="2490" spans="1:4" ht="13.5" x14ac:dyDescent="0.25">
      <c r="A2490" s="427" t="s">
        <v>2675</v>
      </c>
      <c r="B2490" s="427" t="s">
        <v>2676</v>
      </c>
      <c r="C2490" s="427" t="s">
        <v>249</v>
      </c>
      <c r="D2490" s="428">
        <v>50.96</v>
      </c>
    </row>
    <row r="2491" spans="1:4" ht="13.5" x14ac:dyDescent="0.25">
      <c r="A2491" s="427" t="s">
        <v>2677</v>
      </c>
      <c r="B2491" s="427" t="s">
        <v>2678</v>
      </c>
      <c r="C2491" s="427" t="s">
        <v>501</v>
      </c>
      <c r="D2491" s="428">
        <v>169.51</v>
      </c>
    </row>
    <row r="2492" spans="1:4" ht="13.5" x14ac:dyDescent="0.25">
      <c r="A2492" s="426">
        <v>98563</v>
      </c>
      <c r="B2492" s="427" t="s">
        <v>2679</v>
      </c>
      <c r="C2492" s="427" t="s">
        <v>501</v>
      </c>
      <c r="D2492" s="428">
        <v>26.94</v>
      </c>
    </row>
    <row r="2493" spans="1:4" ht="13.5" x14ac:dyDescent="0.25">
      <c r="A2493" s="426">
        <v>98564</v>
      </c>
      <c r="B2493" s="427" t="s">
        <v>2680</v>
      </c>
      <c r="C2493" s="427" t="s">
        <v>501</v>
      </c>
      <c r="D2493" s="428">
        <v>37.19</v>
      </c>
    </row>
    <row r="2494" spans="1:4" ht="13.5" x14ac:dyDescent="0.25">
      <c r="A2494" s="426">
        <v>98565</v>
      </c>
      <c r="B2494" s="427" t="s">
        <v>2681</v>
      </c>
      <c r="C2494" s="427" t="s">
        <v>501</v>
      </c>
      <c r="D2494" s="428">
        <v>38.630000000000003</v>
      </c>
    </row>
    <row r="2495" spans="1:4" ht="13.5" x14ac:dyDescent="0.25">
      <c r="A2495" s="426">
        <v>98566</v>
      </c>
      <c r="B2495" s="427" t="s">
        <v>2682</v>
      </c>
      <c r="C2495" s="427" t="s">
        <v>501</v>
      </c>
      <c r="D2495" s="428">
        <v>48.88</v>
      </c>
    </row>
    <row r="2496" spans="1:4" ht="13.5" x14ac:dyDescent="0.25">
      <c r="A2496" s="426">
        <v>98567</v>
      </c>
      <c r="B2496" s="427" t="s">
        <v>2683</v>
      </c>
      <c r="C2496" s="427" t="s">
        <v>501</v>
      </c>
      <c r="D2496" s="428">
        <v>49.69</v>
      </c>
    </row>
    <row r="2497" spans="1:4" ht="13.5" x14ac:dyDescent="0.25">
      <c r="A2497" s="426">
        <v>98568</v>
      </c>
      <c r="B2497" s="427" t="s">
        <v>2684</v>
      </c>
      <c r="C2497" s="427" t="s">
        <v>501</v>
      </c>
      <c r="D2497" s="428">
        <v>59.92</v>
      </c>
    </row>
    <row r="2498" spans="1:4" ht="13.5" x14ac:dyDescent="0.25">
      <c r="A2498" s="426">
        <v>98569</v>
      </c>
      <c r="B2498" s="427" t="s">
        <v>2685</v>
      </c>
      <c r="C2498" s="427" t="s">
        <v>501</v>
      </c>
      <c r="D2498" s="428">
        <v>61.36</v>
      </c>
    </row>
    <row r="2499" spans="1:4" ht="13.5" x14ac:dyDescent="0.25">
      <c r="A2499" s="426">
        <v>98570</v>
      </c>
      <c r="B2499" s="427" t="s">
        <v>2686</v>
      </c>
      <c r="C2499" s="427" t="s">
        <v>501</v>
      </c>
      <c r="D2499" s="428">
        <v>71.63</v>
      </c>
    </row>
    <row r="2500" spans="1:4" ht="13.5" x14ac:dyDescent="0.25">
      <c r="A2500" s="426">
        <v>98571</v>
      </c>
      <c r="B2500" s="427" t="s">
        <v>2687</v>
      </c>
      <c r="C2500" s="427" t="s">
        <v>501</v>
      </c>
      <c r="D2500" s="428">
        <v>31.28</v>
      </c>
    </row>
    <row r="2501" spans="1:4" ht="13.5" x14ac:dyDescent="0.25">
      <c r="A2501" s="426">
        <v>98572</v>
      </c>
      <c r="B2501" s="427" t="s">
        <v>2688</v>
      </c>
      <c r="C2501" s="427" t="s">
        <v>501</v>
      </c>
      <c r="D2501" s="428">
        <v>38.53</v>
      </c>
    </row>
    <row r="2502" spans="1:4" ht="13.5" x14ac:dyDescent="0.25">
      <c r="A2502" s="426">
        <v>98573</v>
      </c>
      <c r="B2502" s="427" t="s">
        <v>2689</v>
      </c>
      <c r="C2502" s="427" t="s">
        <v>501</v>
      </c>
      <c r="D2502" s="428">
        <v>48.49</v>
      </c>
    </row>
    <row r="2503" spans="1:4" ht="13.5" x14ac:dyDescent="0.25">
      <c r="A2503" s="427" t="s">
        <v>2690</v>
      </c>
      <c r="B2503" s="427" t="s">
        <v>2691</v>
      </c>
      <c r="C2503" s="427" t="s">
        <v>249</v>
      </c>
      <c r="D2503" s="428">
        <v>22.19</v>
      </c>
    </row>
    <row r="2504" spans="1:4" ht="13.5" x14ac:dyDescent="0.25">
      <c r="A2504" s="427" t="s">
        <v>2692</v>
      </c>
      <c r="B2504" s="427" t="s">
        <v>2693</v>
      </c>
      <c r="C2504" s="427" t="s">
        <v>249</v>
      </c>
      <c r="D2504" s="428">
        <v>34.43</v>
      </c>
    </row>
    <row r="2505" spans="1:4" ht="13.5" x14ac:dyDescent="0.25">
      <c r="A2505" s="426">
        <v>91831</v>
      </c>
      <c r="B2505" s="427" t="s">
        <v>2694</v>
      </c>
      <c r="C2505" s="427" t="s">
        <v>249</v>
      </c>
      <c r="D2505" s="428">
        <v>5.97</v>
      </c>
    </row>
    <row r="2506" spans="1:4" ht="13.5" x14ac:dyDescent="0.25">
      <c r="A2506" s="426">
        <v>91833</v>
      </c>
      <c r="B2506" s="427" t="s">
        <v>2695</v>
      </c>
      <c r="C2506" s="427" t="s">
        <v>249</v>
      </c>
      <c r="D2506" s="428">
        <v>6.31</v>
      </c>
    </row>
    <row r="2507" spans="1:4" ht="13.5" x14ac:dyDescent="0.25">
      <c r="A2507" s="426">
        <v>91834</v>
      </c>
      <c r="B2507" s="427" t="s">
        <v>2696</v>
      </c>
      <c r="C2507" s="427" t="s">
        <v>249</v>
      </c>
      <c r="D2507" s="428">
        <v>6.61</v>
      </c>
    </row>
    <row r="2508" spans="1:4" ht="13.5" x14ac:dyDescent="0.25">
      <c r="A2508" s="426">
        <v>91835</v>
      </c>
      <c r="B2508" s="427" t="s">
        <v>2697</v>
      </c>
      <c r="C2508" s="427" t="s">
        <v>249</v>
      </c>
      <c r="D2508" s="428">
        <v>7.46</v>
      </c>
    </row>
    <row r="2509" spans="1:4" ht="13.5" x14ac:dyDescent="0.25">
      <c r="A2509" s="426">
        <v>91836</v>
      </c>
      <c r="B2509" s="427" t="s">
        <v>2698</v>
      </c>
      <c r="C2509" s="427" t="s">
        <v>249</v>
      </c>
      <c r="D2509" s="428">
        <v>8.44</v>
      </c>
    </row>
    <row r="2510" spans="1:4" ht="13.5" x14ac:dyDescent="0.25">
      <c r="A2510" s="426">
        <v>91837</v>
      </c>
      <c r="B2510" s="427" t="s">
        <v>2699</v>
      </c>
      <c r="C2510" s="427" t="s">
        <v>249</v>
      </c>
      <c r="D2510" s="428">
        <v>10.43</v>
      </c>
    </row>
    <row r="2511" spans="1:4" ht="13.5" x14ac:dyDescent="0.25">
      <c r="A2511" s="426">
        <v>91839</v>
      </c>
      <c r="B2511" s="427" t="s">
        <v>2700</v>
      </c>
      <c r="C2511" s="427" t="s">
        <v>249</v>
      </c>
      <c r="D2511" s="428">
        <v>8.02</v>
      </c>
    </row>
    <row r="2512" spans="1:4" ht="13.5" x14ac:dyDescent="0.25">
      <c r="A2512" s="426">
        <v>91840</v>
      </c>
      <c r="B2512" s="427" t="s">
        <v>2701</v>
      </c>
      <c r="C2512" s="427" t="s">
        <v>249</v>
      </c>
      <c r="D2512" s="428">
        <v>10.01</v>
      </c>
    </row>
    <row r="2513" spans="1:4" ht="13.5" x14ac:dyDescent="0.25">
      <c r="A2513" s="426">
        <v>91841</v>
      </c>
      <c r="B2513" s="427" t="s">
        <v>2702</v>
      </c>
      <c r="C2513" s="427" t="s">
        <v>249</v>
      </c>
      <c r="D2513" s="428">
        <v>9.4600000000000009</v>
      </c>
    </row>
    <row r="2514" spans="1:4" ht="13.5" x14ac:dyDescent="0.25">
      <c r="A2514" s="426">
        <v>91842</v>
      </c>
      <c r="B2514" s="427" t="s">
        <v>2703</v>
      </c>
      <c r="C2514" s="427" t="s">
        <v>249</v>
      </c>
      <c r="D2514" s="428">
        <v>3.92</v>
      </c>
    </row>
    <row r="2515" spans="1:4" ht="13.5" x14ac:dyDescent="0.25">
      <c r="A2515" s="426">
        <v>91843</v>
      </c>
      <c r="B2515" s="427" t="s">
        <v>2704</v>
      </c>
      <c r="C2515" s="427" t="s">
        <v>249</v>
      </c>
      <c r="D2515" s="428">
        <v>4.26</v>
      </c>
    </row>
    <row r="2516" spans="1:4" ht="13.5" x14ac:dyDescent="0.25">
      <c r="A2516" s="426">
        <v>91844</v>
      </c>
      <c r="B2516" s="427" t="s">
        <v>2705</v>
      </c>
      <c r="C2516" s="427" t="s">
        <v>249</v>
      </c>
      <c r="D2516" s="428">
        <v>4.5599999999999996</v>
      </c>
    </row>
    <row r="2517" spans="1:4" ht="13.5" x14ac:dyDescent="0.25">
      <c r="A2517" s="426">
        <v>91845</v>
      </c>
      <c r="B2517" s="427" t="s">
        <v>2706</v>
      </c>
      <c r="C2517" s="427" t="s">
        <v>249</v>
      </c>
      <c r="D2517" s="428">
        <v>5.41</v>
      </c>
    </row>
    <row r="2518" spans="1:4" ht="13.5" x14ac:dyDescent="0.25">
      <c r="A2518" s="426">
        <v>91846</v>
      </c>
      <c r="B2518" s="427" t="s">
        <v>2707</v>
      </c>
      <c r="C2518" s="427" t="s">
        <v>249</v>
      </c>
      <c r="D2518" s="428">
        <v>6.39</v>
      </c>
    </row>
    <row r="2519" spans="1:4" ht="13.5" x14ac:dyDescent="0.25">
      <c r="A2519" s="426">
        <v>91847</v>
      </c>
      <c r="B2519" s="427" t="s">
        <v>2708</v>
      </c>
      <c r="C2519" s="427" t="s">
        <v>249</v>
      </c>
      <c r="D2519" s="428">
        <v>8.3800000000000008</v>
      </c>
    </row>
    <row r="2520" spans="1:4" ht="13.5" x14ac:dyDescent="0.25">
      <c r="A2520" s="426">
        <v>91849</v>
      </c>
      <c r="B2520" s="427" t="s">
        <v>2709</v>
      </c>
      <c r="C2520" s="427" t="s">
        <v>249</v>
      </c>
      <c r="D2520" s="428">
        <v>5.97</v>
      </c>
    </row>
    <row r="2521" spans="1:4" ht="13.5" x14ac:dyDescent="0.25">
      <c r="A2521" s="426">
        <v>91850</v>
      </c>
      <c r="B2521" s="427" t="s">
        <v>2710</v>
      </c>
      <c r="C2521" s="427" t="s">
        <v>249</v>
      </c>
      <c r="D2521" s="428">
        <v>7.99</v>
      </c>
    </row>
    <row r="2522" spans="1:4" ht="13.5" x14ac:dyDescent="0.25">
      <c r="A2522" s="426">
        <v>91851</v>
      </c>
      <c r="B2522" s="427" t="s">
        <v>2711</v>
      </c>
      <c r="C2522" s="427" t="s">
        <v>249</v>
      </c>
      <c r="D2522" s="428">
        <v>7.44</v>
      </c>
    </row>
    <row r="2523" spans="1:4" ht="13.5" x14ac:dyDescent="0.25">
      <c r="A2523" s="426">
        <v>91852</v>
      </c>
      <c r="B2523" s="427" t="s">
        <v>2712</v>
      </c>
      <c r="C2523" s="427" t="s">
        <v>249</v>
      </c>
      <c r="D2523" s="428">
        <v>5.71</v>
      </c>
    </row>
    <row r="2524" spans="1:4" ht="13.5" x14ac:dyDescent="0.25">
      <c r="A2524" s="426">
        <v>91853</v>
      </c>
      <c r="B2524" s="427" t="s">
        <v>2713</v>
      </c>
      <c r="C2524" s="427" t="s">
        <v>249</v>
      </c>
      <c r="D2524" s="428">
        <v>6.02</v>
      </c>
    </row>
    <row r="2525" spans="1:4" ht="13.5" x14ac:dyDescent="0.25">
      <c r="A2525" s="426">
        <v>91854</v>
      </c>
      <c r="B2525" s="427" t="s">
        <v>2714</v>
      </c>
      <c r="C2525" s="427" t="s">
        <v>249</v>
      </c>
      <c r="D2525" s="428">
        <v>6.33</v>
      </c>
    </row>
    <row r="2526" spans="1:4" ht="13.5" x14ac:dyDescent="0.25">
      <c r="A2526" s="426">
        <v>91855</v>
      </c>
      <c r="B2526" s="427" t="s">
        <v>2715</v>
      </c>
      <c r="C2526" s="427" t="s">
        <v>249</v>
      </c>
      <c r="D2526" s="428">
        <v>7.11</v>
      </c>
    </row>
    <row r="2527" spans="1:4" ht="13.5" x14ac:dyDescent="0.25">
      <c r="A2527" s="426">
        <v>91856</v>
      </c>
      <c r="B2527" s="427" t="s">
        <v>2716</v>
      </c>
      <c r="C2527" s="427" t="s">
        <v>249</v>
      </c>
      <c r="D2527" s="428">
        <v>8.08</v>
      </c>
    </row>
    <row r="2528" spans="1:4" ht="13.5" x14ac:dyDescent="0.25">
      <c r="A2528" s="426">
        <v>91857</v>
      </c>
      <c r="B2528" s="427" t="s">
        <v>2717</v>
      </c>
      <c r="C2528" s="427" t="s">
        <v>249</v>
      </c>
      <c r="D2528" s="428">
        <v>9.92</v>
      </c>
    </row>
    <row r="2529" spans="1:4" ht="13.5" x14ac:dyDescent="0.25">
      <c r="A2529" s="426">
        <v>91859</v>
      </c>
      <c r="B2529" s="427" t="s">
        <v>2718</v>
      </c>
      <c r="C2529" s="427" t="s">
        <v>249</v>
      </c>
      <c r="D2529" s="428">
        <v>7.69</v>
      </c>
    </row>
    <row r="2530" spans="1:4" ht="13.5" x14ac:dyDescent="0.25">
      <c r="A2530" s="426">
        <v>91860</v>
      </c>
      <c r="B2530" s="427" t="s">
        <v>2719</v>
      </c>
      <c r="C2530" s="427" t="s">
        <v>249</v>
      </c>
      <c r="D2530" s="428">
        <v>9.6199999999999992</v>
      </c>
    </row>
    <row r="2531" spans="1:4" ht="13.5" x14ac:dyDescent="0.25">
      <c r="A2531" s="426">
        <v>91861</v>
      </c>
      <c r="B2531" s="427" t="s">
        <v>2720</v>
      </c>
      <c r="C2531" s="427" t="s">
        <v>249</v>
      </c>
      <c r="D2531" s="428">
        <v>9.11</v>
      </c>
    </row>
    <row r="2532" spans="1:4" ht="13.5" x14ac:dyDescent="0.25">
      <c r="A2532" s="426">
        <v>91862</v>
      </c>
      <c r="B2532" s="427" t="s">
        <v>2721</v>
      </c>
      <c r="C2532" s="427" t="s">
        <v>249</v>
      </c>
      <c r="D2532" s="428">
        <v>7.11</v>
      </c>
    </row>
    <row r="2533" spans="1:4" ht="13.5" x14ac:dyDescent="0.25">
      <c r="A2533" s="426">
        <v>91863</v>
      </c>
      <c r="B2533" s="427" t="s">
        <v>2722</v>
      </c>
      <c r="C2533" s="427" t="s">
        <v>249</v>
      </c>
      <c r="D2533" s="428">
        <v>8.24</v>
      </c>
    </row>
    <row r="2534" spans="1:4" ht="13.5" x14ac:dyDescent="0.25">
      <c r="A2534" s="426">
        <v>91864</v>
      </c>
      <c r="B2534" s="427" t="s">
        <v>2723</v>
      </c>
      <c r="C2534" s="427" t="s">
        <v>249</v>
      </c>
      <c r="D2534" s="428">
        <v>10.66</v>
      </c>
    </row>
    <row r="2535" spans="1:4" ht="13.5" x14ac:dyDescent="0.25">
      <c r="A2535" s="426">
        <v>91865</v>
      </c>
      <c r="B2535" s="427" t="s">
        <v>2724</v>
      </c>
      <c r="C2535" s="427" t="s">
        <v>249</v>
      </c>
      <c r="D2535" s="428">
        <v>13.08</v>
      </c>
    </row>
    <row r="2536" spans="1:4" ht="13.5" x14ac:dyDescent="0.25">
      <c r="A2536" s="426">
        <v>91866</v>
      </c>
      <c r="B2536" s="427" t="s">
        <v>2725</v>
      </c>
      <c r="C2536" s="427" t="s">
        <v>249</v>
      </c>
      <c r="D2536" s="428">
        <v>5.16</v>
      </c>
    </row>
    <row r="2537" spans="1:4" ht="13.5" x14ac:dyDescent="0.25">
      <c r="A2537" s="426">
        <v>91867</v>
      </c>
      <c r="B2537" s="427" t="s">
        <v>2726</v>
      </c>
      <c r="C2537" s="427" t="s">
        <v>249</v>
      </c>
      <c r="D2537" s="428">
        <v>6.3</v>
      </c>
    </row>
    <row r="2538" spans="1:4" ht="13.5" x14ac:dyDescent="0.25">
      <c r="A2538" s="426">
        <v>91868</v>
      </c>
      <c r="B2538" s="427" t="s">
        <v>2727</v>
      </c>
      <c r="C2538" s="427" t="s">
        <v>249</v>
      </c>
      <c r="D2538" s="428">
        <v>8.7100000000000009</v>
      </c>
    </row>
    <row r="2539" spans="1:4" ht="13.5" x14ac:dyDescent="0.25">
      <c r="A2539" s="426">
        <v>91869</v>
      </c>
      <c r="B2539" s="427" t="s">
        <v>2728</v>
      </c>
      <c r="C2539" s="427" t="s">
        <v>249</v>
      </c>
      <c r="D2539" s="428">
        <v>11.13</v>
      </c>
    </row>
    <row r="2540" spans="1:4" ht="13.5" x14ac:dyDescent="0.25">
      <c r="A2540" s="426">
        <v>91870</v>
      </c>
      <c r="B2540" s="427" t="s">
        <v>2729</v>
      </c>
      <c r="C2540" s="427" t="s">
        <v>249</v>
      </c>
      <c r="D2540" s="428">
        <v>7.39</v>
      </c>
    </row>
    <row r="2541" spans="1:4" ht="13.5" x14ac:dyDescent="0.25">
      <c r="A2541" s="426">
        <v>91871</v>
      </c>
      <c r="B2541" s="427" t="s">
        <v>2730</v>
      </c>
      <c r="C2541" s="427" t="s">
        <v>249</v>
      </c>
      <c r="D2541" s="428">
        <v>8.56</v>
      </c>
    </row>
    <row r="2542" spans="1:4" ht="13.5" x14ac:dyDescent="0.25">
      <c r="A2542" s="426">
        <v>91872</v>
      </c>
      <c r="B2542" s="427" t="s">
        <v>2731</v>
      </c>
      <c r="C2542" s="427" t="s">
        <v>249</v>
      </c>
      <c r="D2542" s="428">
        <v>10.98</v>
      </c>
    </row>
    <row r="2543" spans="1:4" ht="13.5" x14ac:dyDescent="0.25">
      <c r="A2543" s="426">
        <v>91873</v>
      </c>
      <c r="B2543" s="427" t="s">
        <v>2732</v>
      </c>
      <c r="C2543" s="427" t="s">
        <v>249</v>
      </c>
      <c r="D2543" s="428">
        <v>13.37</v>
      </c>
    </row>
    <row r="2544" spans="1:4" ht="13.5" x14ac:dyDescent="0.25">
      <c r="A2544" s="426">
        <v>93008</v>
      </c>
      <c r="B2544" s="427" t="s">
        <v>2733</v>
      </c>
      <c r="C2544" s="427" t="s">
        <v>249</v>
      </c>
      <c r="D2544" s="428">
        <v>10.83</v>
      </c>
    </row>
    <row r="2545" spans="1:4" ht="13.5" x14ac:dyDescent="0.25">
      <c r="A2545" s="426">
        <v>93009</v>
      </c>
      <c r="B2545" s="427" t="s">
        <v>2734</v>
      </c>
      <c r="C2545" s="427" t="s">
        <v>249</v>
      </c>
      <c r="D2545" s="428">
        <v>15.89</v>
      </c>
    </row>
    <row r="2546" spans="1:4" ht="13.5" x14ac:dyDescent="0.25">
      <c r="A2546" s="426">
        <v>93010</v>
      </c>
      <c r="B2546" s="427" t="s">
        <v>2735</v>
      </c>
      <c r="C2546" s="427" t="s">
        <v>249</v>
      </c>
      <c r="D2546" s="428">
        <v>22.04</v>
      </c>
    </row>
    <row r="2547" spans="1:4" ht="13.5" x14ac:dyDescent="0.25">
      <c r="A2547" s="426">
        <v>93011</v>
      </c>
      <c r="B2547" s="427" t="s">
        <v>2736</v>
      </c>
      <c r="C2547" s="427" t="s">
        <v>249</v>
      </c>
      <c r="D2547" s="428">
        <v>26.9</v>
      </c>
    </row>
    <row r="2548" spans="1:4" ht="13.5" x14ac:dyDescent="0.25">
      <c r="A2548" s="426">
        <v>93012</v>
      </c>
      <c r="B2548" s="427" t="s">
        <v>2737</v>
      </c>
      <c r="C2548" s="427" t="s">
        <v>249</v>
      </c>
      <c r="D2548" s="428">
        <v>40.51</v>
      </c>
    </row>
    <row r="2549" spans="1:4" ht="13.5" x14ac:dyDescent="0.25">
      <c r="A2549" s="426">
        <v>95726</v>
      </c>
      <c r="B2549" s="427" t="s">
        <v>2738</v>
      </c>
      <c r="C2549" s="427" t="s">
        <v>249</v>
      </c>
      <c r="D2549" s="428">
        <v>5.04</v>
      </c>
    </row>
    <row r="2550" spans="1:4" ht="13.5" x14ac:dyDescent="0.25">
      <c r="A2550" s="426">
        <v>95727</v>
      </c>
      <c r="B2550" s="427" t="s">
        <v>2739</v>
      </c>
      <c r="C2550" s="427" t="s">
        <v>249</v>
      </c>
      <c r="D2550" s="428">
        <v>5.66</v>
      </c>
    </row>
    <row r="2551" spans="1:4" ht="13.5" x14ac:dyDescent="0.25">
      <c r="A2551" s="426">
        <v>95728</v>
      </c>
      <c r="B2551" s="427" t="s">
        <v>2740</v>
      </c>
      <c r="C2551" s="427" t="s">
        <v>249</v>
      </c>
      <c r="D2551" s="428">
        <v>6.98</v>
      </c>
    </row>
    <row r="2552" spans="1:4" ht="13.5" x14ac:dyDescent="0.25">
      <c r="A2552" s="426">
        <v>95729</v>
      </c>
      <c r="B2552" s="427" t="s">
        <v>2741</v>
      </c>
      <c r="C2552" s="427" t="s">
        <v>249</v>
      </c>
      <c r="D2552" s="428">
        <v>6.47</v>
      </c>
    </row>
    <row r="2553" spans="1:4" ht="13.5" x14ac:dyDescent="0.25">
      <c r="A2553" s="426">
        <v>95730</v>
      </c>
      <c r="B2553" s="427" t="s">
        <v>2742</v>
      </c>
      <c r="C2553" s="427" t="s">
        <v>249</v>
      </c>
      <c r="D2553" s="428">
        <v>7.09</v>
      </c>
    </row>
    <row r="2554" spans="1:4" ht="13.5" x14ac:dyDescent="0.25">
      <c r="A2554" s="426">
        <v>95731</v>
      </c>
      <c r="B2554" s="427" t="s">
        <v>2743</v>
      </c>
      <c r="C2554" s="427" t="s">
        <v>249</v>
      </c>
      <c r="D2554" s="428">
        <v>8.42</v>
      </c>
    </row>
    <row r="2555" spans="1:4" ht="13.5" x14ac:dyDescent="0.25">
      <c r="A2555" s="426">
        <v>95732</v>
      </c>
      <c r="B2555" s="427" t="s">
        <v>2744</v>
      </c>
      <c r="C2555" s="427" t="s">
        <v>330</v>
      </c>
      <c r="D2555" s="428">
        <v>3.07</v>
      </c>
    </row>
    <row r="2556" spans="1:4" ht="13.5" x14ac:dyDescent="0.25">
      <c r="A2556" s="426">
        <v>95745</v>
      </c>
      <c r="B2556" s="427" t="s">
        <v>2745</v>
      </c>
      <c r="C2556" s="427" t="s">
        <v>249</v>
      </c>
      <c r="D2556" s="428">
        <v>16.75</v>
      </c>
    </row>
    <row r="2557" spans="1:4" ht="13.5" x14ac:dyDescent="0.25">
      <c r="A2557" s="426">
        <v>95746</v>
      </c>
      <c r="B2557" s="427" t="s">
        <v>2746</v>
      </c>
      <c r="C2557" s="427" t="s">
        <v>249</v>
      </c>
      <c r="D2557" s="428">
        <v>20.73</v>
      </c>
    </row>
    <row r="2558" spans="1:4" ht="13.5" x14ac:dyDescent="0.25">
      <c r="A2558" s="426">
        <v>95747</v>
      </c>
      <c r="B2558" s="427" t="s">
        <v>2747</v>
      </c>
      <c r="C2558" s="427" t="s">
        <v>249</v>
      </c>
      <c r="D2558" s="428">
        <v>34.21</v>
      </c>
    </row>
    <row r="2559" spans="1:4" ht="13.5" x14ac:dyDescent="0.25">
      <c r="A2559" s="426">
        <v>95748</v>
      </c>
      <c r="B2559" s="427" t="s">
        <v>2748</v>
      </c>
      <c r="C2559" s="427" t="s">
        <v>249</v>
      </c>
      <c r="D2559" s="428">
        <v>36.82</v>
      </c>
    </row>
    <row r="2560" spans="1:4" ht="13.5" x14ac:dyDescent="0.25">
      <c r="A2560" s="426">
        <v>95749</v>
      </c>
      <c r="B2560" s="427" t="s">
        <v>2749</v>
      </c>
      <c r="C2560" s="427" t="s">
        <v>249</v>
      </c>
      <c r="D2560" s="428">
        <v>21.4</v>
      </c>
    </row>
    <row r="2561" spans="1:4" ht="13.5" x14ac:dyDescent="0.25">
      <c r="A2561" s="426">
        <v>95750</v>
      </c>
      <c r="B2561" s="427" t="s">
        <v>2750</v>
      </c>
      <c r="C2561" s="427" t="s">
        <v>249</v>
      </c>
      <c r="D2561" s="428">
        <v>25.28</v>
      </c>
    </row>
    <row r="2562" spans="1:4" ht="13.5" x14ac:dyDescent="0.25">
      <c r="A2562" s="426">
        <v>95751</v>
      </c>
      <c r="B2562" s="427" t="s">
        <v>2751</v>
      </c>
      <c r="C2562" s="427" t="s">
        <v>249</v>
      </c>
      <c r="D2562" s="428">
        <v>38.61</v>
      </c>
    </row>
    <row r="2563" spans="1:4" ht="13.5" x14ac:dyDescent="0.25">
      <c r="A2563" s="426">
        <v>95752</v>
      </c>
      <c r="B2563" s="427" t="s">
        <v>2752</v>
      </c>
      <c r="C2563" s="427" t="s">
        <v>249</v>
      </c>
      <c r="D2563" s="428">
        <v>41.07</v>
      </c>
    </row>
    <row r="2564" spans="1:4" ht="13.5" x14ac:dyDescent="0.25">
      <c r="A2564" s="426">
        <v>97667</v>
      </c>
      <c r="B2564" s="427" t="s">
        <v>2753</v>
      </c>
      <c r="C2564" s="427" t="s">
        <v>249</v>
      </c>
      <c r="D2564" s="428">
        <v>6.19</v>
      </c>
    </row>
    <row r="2565" spans="1:4" ht="13.5" x14ac:dyDescent="0.25">
      <c r="A2565" s="426">
        <v>97668</v>
      </c>
      <c r="B2565" s="427" t="s">
        <v>2754</v>
      </c>
      <c r="C2565" s="427" t="s">
        <v>249</v>
      </c>
      <c r="D2565" s="428">
        <v>9.42</v>
      </c>
    </row>
    <row r="2566" spans="1:4" ht="13.5" x14ac:dyDescent="0.25">
      <c r="A2566" s="426">
        <v>97669</v>
      </c>
      <c r="B2566" s="427" t="s">
        <v>2755</v>
      </c>
      <c r="C2566" s="427" t="s">
        <v>249</v>
      </c>
      <c r="D2566" s="428">
        <v>14.86</v>
      </c>
    </row>
    <row r="2567" spans="1:4" ht="13.5" x14ac:dyDescent="0.25">
      <c r="A2567" s="426">
        <v>97670</v>
      </c>
      <c r="B2567" s="427" t="s">
        <v>2756</v>
      </c>
      <c r="C2567" s="427" t="s">
        <v>249</v>
      </c>
      <c r="D2567" s="428">
        <v>19.25</v>
      </c>
    </row>
    <row r="2568" spans="1:4" ht="13.5" x14ac:dyDescent="0.25">
      <c r="A2568" s="426">
        <v>72263</v>
      </c>
      <c r="B2568" s="427" t="s">
        <v>2757</v>
      </c>
      <c r="C2568" s="427" t="s">
        <v>330</v>
      </c>
      <c r="D2568" s="428">
        <v>18.96</v>
      </c>
    </row>
    <row r="2569" spans="1:4" ht="13.5" x14ac:dyDescent="0.25">
      <c r="A2569" s="426">
        <v>72271</v>
      </c>
      <c r="B2569" s="427" t="s">
        <v>2758</v>
      </c>
      <c r="C2569" s="427" t="s">
        <v>330</v>
      </c>
      <c r="D2569" s="428">
        <v>11.18</v>
      </c>
    </row>
    <row r="2570" spans="1:4" ht="13.5" x14ac:dyDescent="0.25">
      <c r="A2570" s="426">
        <v>72272</v>
      </c>
      <c r="B2570" s="427" t="s">
        <v>2759</v>
      </c>
      <c r="C2570" s="427" t="s">
        <v>330</v>
      </c>
      <c r="D2570" s="428">
        <v>12.6</v>
      </c>
    </row>
    <row r="2571" spans="1:4" ht="13.5" x14ac:dyDescent="0.25">
      <c r="A2571" s="427" t="s">
        <v>2760</v>
      </c>
      <c r="B2571" s="427" t="s">
        <v>2761</v>
      </c>
      <c r="C2571" s="427" t="s">
        <v>330</v>
      </c>
      <c r="D2571" s="428">
        <v>33.32</v>
      </c>
    </row>
    <row r="2572" spans="1:4" ht="13.5" x14ac:dyDescent="0.25">
      <c r="A2572" s="427" t="s">
        <v>2762</v>
      </c>
      <c r="B2572" s="427" t="s">
        <v>2763</v>
      </c>
      <c r="C2572" s="427" t="s">
        <v>330</v>
      </c>
      <c r="D2572" s="428">
        <v>51.71</v>
      </c>
    </row>
    <row r="2573" spans="1:4" ht="13.5" x14ac:dyDescent="0.25">
      <c r="A2573" s="427" t="s">
        <v>2764</v>
      </c>
      <c r="B2573" s="427" t="s">
        <v>2765</v>
      </c>
      <c r="C2573" s="427" t="s">
        <v>330</v>
      </c>
      <c r="D2573" s="428">
        <v>126.41</v>
      </c>
    </row>
    <row r="2574" spans="1:4" ht="13.5" x14ac:dyDescent="0.25">
      <c r="A2574" s="427" t="s">
        <v>2766</v>
      </c>
      <c r="B2574" s="427" t="s">
        <v>2767</v>
      </c>
      <c r="C2574" s="427" t="s">
        <v>330</v>
      </c>
      <c r="D2574" s="428">
        <v>21.32</v>
      </c>
    </row>
    <row r="2575" spans="1:4" ht="13.5" x14ac:dyDescent="0.25">
      <c r="A2575" s="426">
        <v>83377</v>
      </c>
      <c r="B2575" s="427" t="s">
        <v>2768</v>
      </c>
      <c r="C2575" s="427" t="s">
        <v>330</v>
      </c>
      <c r="D2575" s="428">
        <v>10.82</v>
      </c>
    </row>
    <row r="2576" spans="1:4" ht="13.5" x14ac:dyDescent="0.25">
      <c r="A2576" s="426">
        <v>91874</v>
      </c>
      <c r="B2576" s="427" t="s">
        <v>2769</v>
      </c>
      <c r="C2576" s="427" t="s">
        <v>330</v>
      </c>
      <c r="D2576" s="428">
        <v>3.34</v>
      </c>
    </row>
    <row r="2577" spans="1:4" ht="13.5" x14ac:dyDescent="0.25">
      <c r="A2577" s="426">
        <v>91875</v>
      </c>
      <c r="B2577" s="427" t="s">
        <v>2770</v>
      </c>
      <c r="C2577" s="427" t="s">
        <v>330</v>
      </c>
      <c r="D2577" s="428">
        <v>4.4000000000000004</v>
      </c>
    </row>
    <row r="2578" spans="1:4" ht="13.5" x14ac:dyDescent="0.25">
      <c r="A2578" s="426">
        <v>91876</v>
      </c>
      <c r="B2578" s="427" t="s">
        <v>2771</v>
      </c>
      <c r="C2578" s="427" t="s">
        <v>330</v>
      </c>
      <c r="D2578" s="428">
        <v>5.8</v>
      </c>
    </row>
    <row r="2579" spans="1:4" ht="13.5" x14ac:dyDescent="0.25">
      <c r="A2579" s="426">
        <v>91877</v>
      </c>
      <c r="B2579" s="427" t="s">
        <v>2772</v>
      </c>
      <c r="C2579" s="427" t="s">
        <v>330</v>
      </c>
      <c r="D2579" s="428">
        <v>7.68</v>
      </c>
    </row>
    <row r="2580" spans="1:4" ht="13.5" x14ac:dyDescent="0.25">
      <c r="A2580" s="426">
        <v>91878</v>
      </c>
      <c r="B2580" s="427" t="s">
        <v>2773</v>
      </c>
      <c r="C2580" s="427" t="s">
        <v>330</v>
      </c>
      <c r="D2580" s="428">
        <v>4.3099999999999996</v>
      </c>
    </row>
    <row r="2581" spans="1:4" ht="13.5" x14ac:dyDescent="0.25">
      <c r="A2581" s="426">
        <v>91879</v>
      </c>
      <c r="B2581" s="427" t="s">
        <v>2774</v>
      </c>
      <c r="C2581" s="427" t="s">
        <v>330</v>
      </c>
      <c r="D2581" s="428">
        <v>5.34</v>
      </c>
    </row>
    <row r="2582" spans="1:4" ht="13.5" x14ac:dyDescent="0.25">
      <c r="A2582" s="426">
        <v>91880</v>
      </c>
      <c r="B2582" s="427" t="s">
        <v>2775</v>
      </c>
      <c r="C2582" s="427" t="s">
        <v>330</v>
      </c>
      <c r="D2582" s="428">
        <v>6.78</v>
      </c>
    </row>
    <row r="2583" spans="1:4" ht="13.5" x14ac:dyDescent="0.25">
      <c r="A2583" s="426">
        <v>91881</v>
      </c>
      <c r="B2583" s="427" t="s">
        <v>2776</v>
      </c>
      <c r="C2583" s="427" t="s">
        <v>330</v>
      </c>
      <c r="D2583" s="428">
        <v>8.65</v>
      </c>
    </row>
    <row r="2584" spans="1:4" ht="13.5" x14ac:dyDescent="0.25">
      <c r="A2584" s="426">
        <v>91882</v>
      </c>
      <c r="B2584" s="427" t="s">
        <v>2777</v>
      </c>
      <c r="C2584" s="427" t="s">
        <v>330</v>
      </c>
      <c r="D2584" s="428">
        <v>5.35</v>
      </c>
    </row>
    <row r="2585" spans="1:4" ht="13.5" x14ac:dyDescent="0.25">
      <c r="A2585" s="426">
        <v>91884</v>
      </c>
      <c r="B2585" s="427" t="s">
        <v>2778</v>
      </c>
      <c r="C2585" s="427" t="s">
        <v>330</v>
      </c>
      <c r="D2585" s="428">
        <v>6.15</v>
      </c>
    </row>
    <row r="2586" spans="1:4" ht="13.5" x14ac:dyDescent="0.25">
      <c r="A2586" s="426">
        <v>91885</v>
      </c>
      <c r="B2586" s="427" t="s">
        <v>2779</v>
      </c>
      <c r="C2586" s="427" t="s">
        <v>330</v>
      </c>
      <c r="D2586" s="428">
        <v>7.24</v>
      </c>
    </row>
    <row r="2587" spans="1:4" ht="13.5" x14ac:dyDescent="0.25">
      <c r="A2587" s="426">
        <v>91886</v>
      </c>
      <c r="B2587" s="427" t="s">
        <v>2780</v>
      </c>
      <c r="C2587" s="427" t="s">
        <v>330</v>
      </c>
      <c r="D2587" s="428">
        <v>8.75</v>
      </c>
    </row>
    <row r="2588" spans="1:4" ht="13.5" x14ac:dyDescent="0.25">
      <c r="A2588" s="426">
        <v>91887</v>
      </c>
      <c r="B2588" s="427" t="s">
        <v>2781</v>
      </c>
      <c r="C2588" s="427" t="s">
        <v>330</v>
      </c>
      <c r="D2588" s="428">
        <v>6.05</v>
      </c>
    </row>
    <row r="2589" spans="1:4" ht="13.5" x14ac:dyDescent="0.25">
      <c r="A2589" s="426">
        <v>91889</v>
      </c>
      <c r="B2589" s="427" t="s">
        <v>2782</v>
      </c>
      <c r="C2589" s="427" t="s">
        <v>330</v>
      </c>
      <c r="D2589" s="428">
        <v>5.85</v>
      </c>
    </row>
    <row r="2590" spans="1:4" ht="13.5" x14ac:dyDescent="0.25">
      <c r="A2590" s="426">
        <v>91890</v>
      </c>
      <c r="B2590" s="427" t="s">
        <v>2783</v>
      </c>
      <c r="C2590" s="427" t="s">
        <v>330</v>
      </c>
      <c r="D2590" s="428">
        <v>7.24</v>
      </c>
    </row>
    <row r="2591" spans="1:4" ht="13.5" x14ac:dyDescent="0.25">
      <c r="A2591" s="426">
        <v>91892</v>
      </c>
      <c r="B2591" s="427" t="s">
        <v>2784</v>
      </c>
      <c r="C2591" s="427" t="s">
        <v>330</v>
      </c>
      <c r="D2591" s="428">
        <v>8.58</v>
      </c>
    </row>
    <row r="2592" spans="1:4" ht="13.5" x14ac:dyDescent="0.25">
      <c r="A2592" s="426">
        <v>91893</v>
      </c>
      <c r="B2592" s="427" t="s">
        <v>2785</v>
      </c>
      <c r="C2592" s="427" t="s">
        <v>330</v>
      </c>
      <c r="D2592" s="428">
        <v>9.86</v>
      </c>
    </row>
    <row r="2593" spans="1:4" ht="13.5" x14ac:dyDescent="0.25">
      <c r="A2593" s="426">
        <v>91895</v>
      </c>
      <c r="B2593" s="427" t="s">
        <v>2786</v>
      </c>
      <c r="C2593" s="427" t="s">
        <v>330</v>
      </c>
      <c r="D2593" s="428">
        <v>11.22</v>
      </c>
    </row>
    <row r="2594" spans="1:4" ht="13.5" x14ac:dyDescent="0.25">
      <c r="A2594" s="426">
        <v>91896</v>
      </c>
      <c r="B2594" s="427" t="s">
        <v>2787</v>
      </c>
      <c r="C2594" s="427" t="s">
        <v>330</v>
      </c>
      <c r="D2594" s="428">
        <v>12.07</v>
      </c>
    </row>
    <row r="2595" spans="1:4" ht="13.5" x14ac:dyDescent="0.25">
      <c r="A2595" s="426">
        <v>91898</v>
      </c>
      <c r="B2595" s="427" t="s">
        <v>2788</v>
      </c>
      <c r="C2595" s="427" t="s">
        <v>330</v>
      </c>
      <c r="D2595" s="428">
        <v>13.53</v>
      </c>
    </row>
    <row r="2596" spans="1:4" ht="13.5" x14ac:dyDescent="0.25">
      <c r="A2596" s="426">
        <v>91899</v>
      </c>
      <c r="B2596" s="427" t="s">
        <v>2789</v>
      </c>
      <c r="C2596" s="427" t="s">
        <v>330</v>
      </c>
      <c r="D2596" s="428">
        <v>7.46</v>
      </c>
    </row>
    <row r="2597" spans="1:4" ht="13.5" x14ac:dyDescent="0.25">
      <c r="A2597" s="426">
        <v>91901</v>
      </c>
      <c r="B2597" s="427" t="s">
        <v>2790</v>
      </c>
      <c r="C2597" s="427" t="s">
        <v>330</v>
      </c>
      <c r="D2597" s="428">
        <v>7.26</v>
      </c>
    </row>
    <row r="2598" spans="1:4" ht="13.5" x14ac:dyDescent="0.25">
      <c r="A2598" s="426">
        <v>91902</v>
      </c>
      <c r="B2598" s="427" t="s">
        <v>2791</v>
      </c>
      <c r="C2598" s="427" t="s">
        <v>330</v>
      </c>
      <c r="D2598" s="428">
        <v>8.66</v>
      </c>
    </row>
    <row r="2599" spans="1:4" ht="13.5" x14ac:dyDescent="0.25">
      <c r="A2599" s="426">
        <v>91904</v>
      </c>
      <c r="B2599" s="427" t="s">
        <v>2792</v>
      </c>
      <c r="C2599" s="427" t="s">
        <v>330</v>
      </c>
      <c r="D2599" s="428">
        <v>10</v>
      </c>
    </row>
    <row r="2600" spans="1:4" ht="13.5" x14ac:dyDescent="0.25">
      <c r="A2600" s="426">
        <v>91905</v>
      </c>
      <c r="B2600" s="427" t="s">
        <v>2793</v>
      </c>
      <c r="C2600" s="427" t="s">
        <v>330</v>
      </c>
      <c r="D2600" s="428">
        <v>11.28</v>
      </c>
    </row>
    <row r="2601" spans="1:4" ht="13.5" x14ac:dyDescent="0.25">
      <c r="A2601" s="426">
        <v>91907</v>
      </c>
      <c r="B2601" s="427" t="s">
        <v>2794</v>
      </c>
      <c r="C2601" s="427" t="s">
        <v>330</v>
      </c>
      <c r="D2601" s="428">
        <v>12.64</v>
      </c>
    </row>
    <row r="2602" spans="1:4" ht="13.5" x14ac:dyDescent="0.25">
      <c r="A2602" s="426">
        <v>91908</v>
      </c>
      <c r="B2602" s="427" t="s">
        <v>2795</v>
      </c>
      <c r="C2602" s="427" t="s">
        <v>330</v>
      </c>
      <c r="D2602" s="428">
        <v>13.52</v>
      </c>
    </row>
    <row r="2603" spans="1:4" ht="13.5" x14ac:dyDescent="0.25">
      <c r="A2603" s="426">
        <v>91910</v>
      </c>
      <c r="B2603" s="427" t="s">
        <v>2796</v>
      </c>
      <c r="C2603" s="427" t="s">
        <v>330</v>
      </c>
      <c r="D2603" s="428">
        <v>14.98</v>
      </c>
    </row>
    <row r="2604" spans="1:4" ht="13.5" x14ac:dyDescent="0.25">
      <c r="A2604" s="426">
        <v>91911</v>
      </c>
      <c r="B2604" s="427" t="s">
        <v>2797</v>
      </c>
      <c r="C2604" s="427" t="s">
        <v>330</v>
      </c>
      <c r="D2604" s="428">
        <v>9.07</v>
      </c>
    </row>
    <row r="2605" spans="1:4" ht="13.5" x14ac:dyDescent="0.25">
      <c r="A2605" s="426">
        <v>91913</v>
      </c>
      <c r="B2605" s="427" t="s">
        <v>2798</v>
      </c>
      <c r="C2605" s="427" t="s">
        <v>330</v>
      </c>
      <c r="D2605" s="428">
        <v>8.8699999999999992</v>
      </c>
    </row>
    <row r="2606" spans="1:4" ht="13.5" x14ac:dyDescent="0.25">
      <c r="A2606" s="426">
        <v>91914</v>
      </c>
      <c r="B2606" s="427" t="s">
        <v>2799</v>
      </c>
      <c r="C2606" s="427" t="s">
        <v>330</v>
      </c>
      <c r="D2606" s="428">
        <v>9.9</v>
      </c>
    </row>
    <row r="2607" spans="1:4" ht="13.5" x14ac:dyDescent="0.25">
      <c r="A2607" s="426">
        <v>91916</v>
      </c>
      <c r="B2607" s="427" t="s">
        <v>2800</v>
      </c>
      <c r="C2607" s="427" t="s">
        <v>330</v>
      </c>
      <c r="D2607" s="428">
        <v>11.24</v>
      </c>
    </row>
    <row r="2608" spans="1:4" ht="13.5" x14ac:dyDescent="0.25">
      <c r="A2608" s="426">
        <v>91917</v>
      </c>
      <c r="B2608" s="427" t="s">
        <v>2801</v>
      </c>
      <c r="C2608" s="427" t="s">
        <v>330</v>
      </c>
      <c r="D2608" s="428">
        <v>12.01</v>
      </c>
    </row>
    <row r="2609" spans="1:4" ht="13.5" x14ac:dyDescent="0.25">
      <c r="A2609" s="426">
        <v>91919</v>
      </c>
      <c r="B2609" s="427" t="s">
        <v>2802</v>
      </c>
      <c r="C2609" s="427" t="s">
        <v>330</v>
      </c>
      <c r="D2609" s="428">
        <v>13.37</v>
      </c>
    </row>
    <row r="2610" spans="1:4" ht="13.5" x14ac:dyDescent="0.25">
      <c r="A2610" s="426">
        <v>91920</v>
      </c>
      <c r="B2610" s="427" t="s">
        <v>2803</v>
      </c>
      <c r="C2610" s="427" t="s">
        <v>330</v>
      </c>
      <c r="D2610" s="428">
        <v>13.69</v>
      </c>
    </row>
    <row r="2611" spans="1:4" ht="13.5" x14ac:dyDescent="0.25">
      <c r="A2611" s="426">
        <v>91922</v>
      </c>
      <c r="B2611" s="427" t="s">
        <v>2804</v>
      </c>
      <c r="C2611" s="427" t="s">
        <v>330</v>
      </c>
      <c r="D2611" s="428">
        <v>15.15</v>
      </c>
    </row>
    <row r="2612" spans="1:4" ht="13.5" x14ac:dyDescent="0.25">
      <c r="A2612" s="426">
        <v>93013</v>
      </c>
      <c r="B2612" s="427" t="s">
        <v>2805</v>
      </c>
      <c r="C2612" s="427" t="s">
        <v>330</v>
      </c>
      <c r="D2612" s="428">
        <v>9.9499999999999993</v>
      </c>
    </row>
    <row r="2613" spans="1:4" ht="13.5" x14ac:dyDescent="0.25">
      <c r="A2613" s="426">
        <v>93014</v>
      </c>
      <c r="B2613" s="427" t="s">
        <v>2806</v>
      </c>
      <c r="C2613" s="427" t="s">
        <v>330</v>
      </c>
      <c r="D2613" s="428">
        <v>12.17</v>
      </c>
    </row>
    <row r="2614" spans="1:4" ht="13.5" x14ac:dyDescent="0.25">
      <c r="A2614" s="426">
        <v>93015</v>
      </c>
      <c r="B2614" s="427" t="s">
        <v>2807</v>
      </c>
      <c r="C2614" s="427" t="s">
        <v>330</v>
      </c>
      <c r="D2614" s="428">
        <v>18.149999999999999</v>
      </c>
    </row>
    <row r="2615" spans="1:4" ht="13.5" x14ac:dyDescent="0.25">
      <c r="A2615" s="426">
        <v>93016</v>
      </c>
      <c r="B2615" s="427" t="s">
        <v>2808</v>
      </c>
      <c r="C2615" s="427" t="s">
        <v>330</v>
      </c>
      <c r="D2615" s="428">
        <v>21.96</v>
      </c>
    </row>
    <row r="2616" spans="1:4" ht="13.5" x14ac:dyDescent="0.25">
      <c r="A2616" s="426">
        <v>93017</v>
      </c>
      <c r="B2616" s="427" t="s">
        <v>2809</v>
      </c>
      <c r="C2616" s="427" t="s">
        <v>330</v>
      </c>
      <c r="D2616" s="428">
        <v>32.72</v>
      </c>
    </row>
    <row r="2617" spans="1:4" ht="13.5" x14ac:dyDescent="0.25">
      <c r="A2617" s="426">
        <v>93018</v>
      </c>
      <c r="B2617" s="427" t="s">
        <v>2810</v>
      </c>
      <c r="C2617" s="427" t="s">
        <v>330</v>
      </c>
      <c r="D2617" s="428">
        <v>15.18</v>
      </c>
    </row>
    <row r="2618" spans="1:4" ht="13.5" x14ac:dyDescent="0.25">
      <c r="A2618" s="426">
        <v>93020</v>
      </c>
      <c r="B2618" s="427" t="s">
        <v>2811</v>
      </c>
      <c r="C2618" s="427" t="s">
        <v>330</v>
      </c>
      <c r="D2618" s="428">
        <v>19.309999999999999</v>
      </c>
    </row>
    <row r="2619" spans="1:4" ht="13.5" x14ac:dyDescent="0.25">
      <c r="A2619" s="426">
        <v>93022</v>
      </c>
      <c r="B2619" s="427" t="s">
        <v>2812</v>
      </c>
      <c r="C2619" s="427" t="s">
        <v>330</v>
      </c>
      <c r="D2619" s="428">
        <v>31.65</v>
      </c>
    </row>
    <row r="2620" spans="1:4" ht="13.5" x14ac:dyDescent="0.25">
      <c r="A2620" s="426">
        <v>93024</v>
      </c>
      <c r="B2620" s="427" t="s">
        <v>2813</v>
      </c>
      <c r="C2620" s="427" t="s">
        <v>330</v>
      </c>
      <c r="D2620" s="428">
        <v>33.36</v>
      </c>
    </row>
    <row r="2621" spans="1:4" ht="13.5" x14ac:dyDescent="0.25">
      <c r="A2621" s="426">
        <v>93026</v>
      </c>
      <c r="B2621" s="427" t="s">
        <v>2814</v>
      </c>
      <c r="C2621" s="427" t="s">
        <v>330</v>
      </c>
      <c r="D2621" s="428">
        <v>53.85</v>
      </c>
    </row>
    <row r="2622" spans="1:4" ht="13.5" x14ac:dyDescent="0.25">
      <c r="A2622" s="426">
        <v>95733</v>
      </c>
      <c r="B2622" s="427" t="s">
        <v>2815</v>
      </c>
      <c r="C2622" s="427" t="s">
        <v>330</v>
      </c>
      <c r="D2622" s="428">
        <v>4</v>
      </c>
    </row>
    <row r="2623" spans="1:4" ht="13.5" x14ac:dyDescent="0.25">
      <c r="A2623" s="426">
        <v>95734</v>
      </c>
      <c r="B2623" s="427" t="s">
        <v>2816</v>
      </c>
      <c r="C2623" s="427" t="s">
        <v>330</v>
      </c>
      <c r="D2623" s="428">
        <v>5.32</v>
      </c>
    </row>
    <row r="2624" spans="1:4" ht="13.5" x14ac:dyDescent="0.25">
      <c r="A2624" s="426">
        <v>95735</v>
      </c>
      <c r="B2624" s="427" t="s">
        <v>2817</v>
      </c>
      <c r="C2624" s="427" t="s">
        <v>330</v>
      </c>
      <c r="D2624" s="428">
        <v>4.55</v>
      </c>
    </row>
    <row r="2625" spans="1:4" ht="13.5" x14ac:dyDescent="0.25">
      <c r="A2625" s="426">
        <v>95736</v>
      </c>
      <c r="B2625" s="427" t="s">
        <v>2818</v>
      </c>
      <c r="C2625" s="427" t="s">
        <v>330</v>
      </c>
      <c r="D2625" s="428">
        <v>5.32</v>
      </c>
    </row>
    <row r="2626" spans="1:4" ht="13.5" x14ac:dyDescent="0.25">
      <c r="A2626" s="426">
        <v>95738</v>
      </c>
      <c r="B2626" s="427" t="s">
        <v>2819</v>
      </c>
      <c r="C2626" s="427" t="s">
        <v>330</v>
      </c>
      <c r="D2626" s="428">
        <v>6.39</v>
      </c>
    </row>
    <row r="2627" spans="1:4" ht="13.5" x14ac:dyDescent="0.25">
      <c r="A2627" s="426">
        <v>95753</v>
      </c>
      <c r="B2627" s="427" t="s">
        <v>2820</v>
      </c>
      <c r="C2627" s="427" t="s">
        <v>330</v>
      </c>
      <c r="D2627" s="428">
        <v>5.23</v>
      </c>
    </row>
    <row r="2628" spans="1:4" ht="13.5" x14ac:dyDescent="0.25">
      <c r="A2628" s="426">
        <v>95754</v>
      </c>
      <c r="B2628" s="427" t="s">
        <v>2821</v>
      </c>
      <c r="C2628" s="427" t="s">
        <v>330</v>
      </c>
      <c r="D2628" s="428">
        <v>6.51</v>
      </c>
    </row>
    <row r="2629" spans="1:4" ht="13.5" x14ac:dyDescent="0.25">
      <c r="A2629" s="426">
        <v>95755</v>
      </c>
      <c r="B2629" s="427" t="s">
        <v>2822</v>
      </c>
      <c r="C2629" s="427" t="s">
        <v>330</v>
      </c>
      <c r="D2629" s="428">
        <v>9.43</v>
      </c>
    </row>
    <row r="2630" spans="1:4" ht="13.5" x14ac:dyDescent="0.25">
      <c r="A2630" s="426">
        <v>95756</v>
      </c>
      <c r="B2630" s="427" t="s">
        <v>2823</v>
      </c>
      <c r="C2630" s="427" t="s">
        <v>330</v>
      </c>
      <c r="D2630" s="428">
        <v>12.58</v>
      </c>
    </row>
    <row r="2631" spans="1:4" ht="13.5" x14ac:dyDescent="0.25">
      <c r="A2631" s="426">
        <v>95757</v>
      </c>
      <c r="B2631" s="427" t="s">
        <v>2824</v>
      </c>
      <c r="C2631" s="427" t="s">
        <v>330</v>
      </c>
      <c r="D2631" s="428">
        <v>7.81</v>
      </c>
    </row>
    <row r="2632" spans="1:4" ht="13.5" x14ac:dyDescent="0.25">
      <c r="A2632" s="426">
        <v>95758</v>
      </c>
      <c r="B2632" s="427" t="s">
        <v>2825</v>
      </c>
      <c r="C2632" s="427" t="s">
        <v>330</v>
      </c>
      <c r="D2632" s="428">
        <v>8.7899999999999991</v>
      </c>
    </row>
    <row r="2633" spans="1:4" ht="13.5" x14ac:dyDescent="0.25">
      <c r="A2633" s="426">
        <v>95759</v>
      </c>
      <c r="B2633" s="427" t="s">
        <v>2826</v>
      </c>
      <c r="C2633" s="427" t="s">
        <v>330</v>
      </c>
      <c r="D2633" s="428">
        <v>11.28</v>
      </c>
    </row>
    <row r="2634" spans="1:4" ht="13.5" x14ac:dyDescent="0.25">
      <c r="A2634" s="426">
        <v>95760</v>
      </c>
      <c r="B2634" s="427" t="s">
        <v>2827</v>
      </c>
      <c r="C2634" s="427" t="s">
        <v>330</v>
      </c>
      <c r="D2634" s="428">
        <v>13.94</v>
      </c>
    </row>
    <row r="2635" spans="1:4" ht="13.5" x14ac:dyDescent="0.25">
      <c r="A2635" s="426">
        <v>97559</v>
      </c>
      <c r="B2635" s="427" t="s">
        <v>2828</v>
      </c>
      <c r="C2635" s="427" t="s">
        <v>330</v>
      </c>
      <c r="D2635" s="428">
        <v>7.09</v>
      </c>
    </row>
    <row r="2636" spans="1:4" ht="13.5" x14ac:dyDescent="0.25">
      <c r="A2636" s="426">
        <v>97562</v>
      </c>
      <c r="B2636" s="427" t="s">
        <v>2829</v>
      </c>
      <c r="C2636" s="427" t="s">
        <v>330</v>
      </c>
      <c r="D2636" s="428">
        <v>8.51</v>
      </c>
    </row>
    <row r="2637" spans="1:4" ht="13.5" x14ac:dyDescent="0.25">
      <c r="A2637" s="426">
        <v>97564</v>
      </c>
      <c r="B2637" s="427" t="s">
        <v>2830</v>
      </c>
      <c r="C2637" s="427" t="s">
        <v>330</v>
      </c>
      <c r="D2637" s="428">
        <v>9.75</v>
      </c>
    </row>
    <row r="2638" spans="1:4" ht="13.5" x14ac:dyDescent="0.25">
      <c r="A2638" s="426">
        <v>91924</v>
      </c>
      <c r="B2638" s="427" t="s">
        <v>2831</v>
      </c>
      <c r="C2638" s="427" t="s">
        <v>249</v>
      </c>
      <c r="D2638" s="428">
        <v>1.78</v>
      </c>
    </row>
    <row r="2639" spans="1:4" ht="13.5" x14ac:dyDescent="0.25">
      <c r="A2639" s="426">
        <v>91925</v>
      </c>
      <c r="B2639" s="427" t="s">
        <v>2832</v>
      </c>
      <c r="C2639" s="427" t="s">
        <v>249</v>
      </c>
      <c r="D2639" s="428">
        <v>2.4700000000000002</v>
      </c>
    </row>
    <row r="2640" spans="1:4" ht="13.5" x14ac:dyDescent="0.25">
      <c r="A2640" s="426">
        <v>91926</v>
      </c>
      <c r="B2640" s="427" t="s">
        <v>2833</v>
      </c>
      <c r="C2640" s="427" t="s">
        <v>249</v>
      </c>
      <c r="D2640" s="428">
        <v>2.5499999999999998</v>
      </c>
    </row>
    <row r="2641" spans="1:4" ht="13.5" x14ac:dyDescent="0.25">
      <c r="A2641" s="426">
        <v>91927</v>
      </c>
      <c r="B2641" s="427" t="s">
        <v>2834</v>
      </c>
      <c r="C2641" s="427" t="s">
        <v>249</v>
      </c>
      <c r="D2641" s="428">
        <v>3.31</v>
      </c>
    </row>
    <row r="2642" spans="1:4" ht="13.5" x14ac:dyDescent="0.25">
      <c r="A2642" s="426">
        <v>91928</v>
      </c>
      <c r="B2642" s="427" t="s">
        <v>2835</v>
      </c>
      <c r="C2642" s="427" t="s">
        <v>249</v>
      </c>
      <c r="D2642" s="428">
        <v>4.1100000000000003</v>
      </c>
    </row>
    <row r="2643" spans="1:4" ht="13.5" x14ac:dyDescent="0.25">
      <c r="A2643" s="426">
        <v>91929</v>
      </c>
      <c r="B2643" s="427" t="s">
        <v>2836</v>
      </c>
      <c r="C2643" s="427" t="s">
        <v>249</v>
      </c>
      <c r="D2643" s="428">
        <v>4.63</v>
      </c>
    </row>
    <row r="2644" spans="1:4" ht="13.5" x14ac:dyDescent="0.25">
      <c r="A2644" s="426">
        <v>91930</v>
      </c>
      <c r="B2644" s="427" t="s">
        <v>2837</v>
      </c>
      <c r="C2644" s="427" t="s">
        <v>249</v>
      </c>
      <c r="D2644" s="428">
        <v>5.61</v>
      </c>
    </row>
    <row r="2645" spans="1:4" ht="13.5" x14ac:dyDescent="0.25">
      <c r="A2645" s="426">
        <v>91931</v>
      </c>
      <c r="B2645" s="427" t="s">
        <v>2838</v>
      </c>
      <c r="C2645" s="427" t="s">
        <v>249</v>
      </c>
      <c r="D2645" s="428">
        <v>6.24</v>
      </c>
    </row>
    <row r="2646" spans="1:4" ht="13.5" x14ac:dyDescent="0.25">
      <c r="A2646" s="426">
        <v>91932</v>
      </c>
      <c r="B2646" s="427" t="s">
        <v>2839</v>
      </c>
      <c r="C2646" s="427" t="s">
        <v>249</v>
      </c>
      <c r="D2646" s="428">
        <v>9.1999999999999993</v>
      </c>
    </row>
    <row r="2647" spans="1:4" ht="13.5" x14ac:dyDescent="0.25">
      <c r="A2647" s="426">
        <v>91933</v>
      </c>
      <c r="B2647" s="427" t="s">
        <v>2840</v>
      </c>
      <c r="C2647" s="427" t="s">
        <v>249</v>
      </c>
      <c r="D2647" s="428">
        <v>9.7899999999999991</v>
      </c>
    </row>
    <row r="2648" spans="1:4" ht="13.5" x14ac:dyDescent="0.25">
      <c r="A2648" s="426">
        <v>91934</v>
      </c>
      <c r="B2648" s="427" t="s">
        <v>2841</v>
      </c>
      <c r="C2648" s="427" t="s">
        <v>249</v>
      </c>
      <c r="D2648" s="428">
        <v>14.05</v>
      </c>
    </row>
    <row r="2649" spans="1:4" ht="13.5" x14ac:dyDescent="0.25">
      <c r="A2649" s="426">
        <v>91935</v>
      </c>
      <c r="B2649" s="427" t="s">
        <v>2842</v>
      </c>
      <c r="C2649" s="427" t="s">
        <v>249</v>
      </c>
      <c r="D2649" s="428">
        <v>14.92</v>
      </c>
    </row>
    <row r="2650" spans="1:4" ht="13.5" x14ac:dyDescent="0.25">
      <c r="A2650" s="426">
        <v>92979</v>
      </c>
      <c r="B2650" s="427" t="s">
        <v>2843</v>
      </c>
      <c r="C2650" s="427" t="s">
        <v>249</v>
      </c>
      <c r="D2650" s="428">
        <v>6.02</v>
      </c>
    </row>
    <row r="2651" spans="1:4" ht="13.5" x14ac:dyDescent="0.25">
      <c r="A2651" s="426">
        <v>92980</v>
      </c>
      <c r="B2651" s="427" t="s">
        <v>2844</v>
      </c>
      <c r="C2651" s="427" t="s">
        <v>249</v>
      </c>
      <c r="D2651" s="428">
        <v>6.54</v>
      </c>
    </row>
    <row r="2652" spans="1:4" ht="13.5" x14ac:dyDescent="0.25">
      <c r="A2652" s="426">
        <v>92981</v>
      </c>
      <c r="B2652" s="427" t="s">
        <v>2845</v>
      </c>
      <c r="C2652" s="427" t="s">
        <v>249</v>
      </c>
      <c r="D2652" s="428">
        <v>9.24</v>
      </c>
    </row>
    <row r="2653" spans="1:4" ht="13.5" x14ac:dyDescent="0.25">
      <c r="A2653" s="426">
        <v>92982</v>
      </c>
      <c r="B2653" s="427" t="s">
        <v>2846</v>
      </c>
      <c r="C2653" s="427" t="s">
        <v>249</v>
      </c>
      <c r="D2653" s="428">
        <v>9.99</v>
      </c>
    </row>
    <row r="2654" spans="1:4" ht="13.5" x14ac:dyDescent="0.25">
      <c r="A2654" s="426">
        <v>92983</v>
      </c>
      <c r="B2654" s="427" t="s">
        <v>2847</v>
      </c>
      <c r="C2654" s="427" t="s">
        <v>249</v>
      </c>
      <c r="D2654" s="428">
        <v>16.079999999999998</v>
      </c>
    </row>
    <row r="2655" spans="1:4" ht="13.5" x14ac:dyDescent="0.25">
      <c r="A2655" s="426">
        <v>92984</v>
      </c>
      <c r="B2655" s="427" t="s">
        <v>2848</v>
      </c>
      <c r="C2655" s="427" t="s">
        <v>249</v>
      </c>
      <c r="D2655" s="428">
        <v>16.5</v>
      </c>
    </row>
    <row r="2656" spans="1:4" ht="13.5" x14ac:dyDescent="0.25">
      <c r="A2656" s="426">
        <v>92985</v>
      </c>
      <c r="B2656" s="427" t="s">
        <v>2849</v>
      </c>
      <c r="C2656" s="427" t="s">
        <v>249</v>
      </c>
      <c r="D2656" s="428">
        <v>21.61</v>
      </c>
    </row>
    <row r="2657" spans="1:4" ht="13.5" x14ac:dyDescent="0.25">
      <c r="A2657" s="426">
        <v>92986</v>
      </c>
      <c r="B2657" s="427" t="s">
        <v>2850</v>
      </c>
      <c r="C2657" s="427" t="s">
        <v>249</v>
      </c>
      <c r="D2657" s="428">
        <v>22.23</v>
      </c>
    </row>
    <row r="2658" spans="1:4" ht="13.5" x14ac:dyDescent="0.25">
      <c r="A2658" s="426">
        <v>92987</v>
      </c>
      <c r="B2658" s="427" t="s">
        <v>2851</v>
      </c>
      <c r="C2658" s="427" t="s">
        <v>249</v>
      </c>
      <c r="D2658" s="428">
        <v>31.02</v>
      </c>
    </row>
    <row r="2659" spans="1:4" ht="13.5" x14ac:dyDescent="0.25">
      <c r="A2659" s="426">
        <v>92988</v>
      </c>
      <c r="B2659" s="427" t="s">
        <v>2852</v>
      </c>
      <c r="C2659" s="427" t="s">
        <v>249</v>
      </c>
      <c r="D2659" s="428">
        <v>31.1</v>
      </c>
    </row>
    <row r="2660" spans="1:4" ht="13.5" x14ac:dyDescent="0.25">
      <c r="A2660" s="426">
        <v>92989</v>
      </c>
      <c r="B2660" s="427" t="s">
        <v>2853</v>
      </c>
      <c r="C2660" s="427" t="s">
        <v>249</v>
      </c>
      <c r="D2660" s="428">
        <v>43.04</v>
      </c>
    </row>
    <row r="2661" spans="1:4" ht="13.5" x14ac:dyDescent="0.25">
      <c r="A2661" s="426">
        <v>92990</v>
      </c>
      <c r="B2661" s="427" t="s">
        <v>2854</v>
      </c>
      <c r="C2661" s="427" t="s">
        <v>249</v>
      </c>
      <c r="D2661" s="428">
        <v>42.55</v>
      </c>
    </row>
    <row r="2662" spans="1:4" ht="13.5" x14ac:dyDescent="0.25">
      <c r="A2662" s="426">
        <v>92991</v>
      </c>
      <c r="B2662" s="427" t="s">
        <v>2855</v>
      </c>
      <c r="C2662" s="427" t="s">
        <v>249</v>
      </c>
      <c r="D2662" s="428">
        <v>56.11</v>
      </c>
    </row>
    <row r="2663" spans="1:4" ht="13.5" x14ac:dyDescent="0.25">
      <c r="A2663" s="426">
        <v>92992</v>
      </c>
      <c r="B2663" s="427" t="s">
        <v>2856</v>
      </c>
      <c r="C2663" s="427" t="s">
        <v>249</v>
      </c>
      <c r="D2663" s="428">
        <v>56.14</v>
      </c>
    </row>
    <row r="2664" spans="1:4" ht="13.5" x14ac:dyDescent="0.25">
      <c r="A2664" s="426">
        <v>92993</v>
      </c>
      <c r="B2664" s="427" t="s">
        <v>2857</v>
      </c>
      <c r="C2664" s="427" t="s">
        <v>249</v>
      </c>
      <c r="D2664" s="428">
        <v>71.88</v>
      </c>
    </row>
    <row r="2665" spans="1:4" ht="13.5" x14ac:dyDescent="0.25">
      <c r="A2665" s="426">
        <v>92994</v>
      </c>
      <c r="B2665" s="427" t="s">
        <v>2858</v>
      </c>
      <c r="C2665" s="427" t="s">
        <v>249</v>
      </c>
      <c r="D2665" s="428">
        <v>72.58</v>
      </c>
    </row>
    <row r="2666" spans="1:4" ht="13.5" x14ac:dyDescent="0.25">
      <c r="A2666" s="426">
        <v>92995</v>
      </c>
      <c r="B2666" s="427" t="s">
        <v>2859</v>
      </c>
      <c r="C2666" s="427" t="s">
        <v>249</v>
      </c>
      <c r="D2666" s="428">
        <v>89.38</v>
      </c>
    </row>
    <row r="2667" spans="1:4" ht="13.5" x14ac:dyDescent="0.25">
      <c r="A2667" s="426">
        <v>92996</v>
      </c>
      <c r="B2667" s="427" t="s">
        <v>2860</v>
      </c>
      <c r="C2667" s="427" t="s">
        <v>249</v>
      </c>
      <c r="D2667" s="428">
        <v>89.62</v>
      </c>
    </row>
    <row r="2668" spans="1:4" ht="13.5" x14ac:dyDescent="0.25">
      <c r="A2668" s="426">
        <v>92997</v>
      </c>
      <c r="B2668" s="427" t="s">
        <v>2861</v>
      </c>
      <c r="C2668" s="427" t="s">
        <v>249</v>
      </c>
      <c r="D2668" s="428">
        <v>108.58</v>
      </c>
    </row>
    <row r="2669" spans="1:4" ht="13.5" x14ac:dyDescent="0.25">
      <c r="A2669" s="426">
        <v>92998</v>
      </c>
      <c r="B2669" s="427" t="s">
        <v>2862</v>
      </c>
      <c r="C2669" s="427" t="s">
        <v>249</v>
      </c>
      <c r="D2669" s="428">
        <v>109.63</v>
      </c>
    </row>
    <row r="2670" spans="1:4" ht="13.5" x14ac:dyDescent="0.25">
      <c r="A2670" s="426">
        <v>92999</v>
      </c>
      <c r="B2670" s="427" t="s">
        <v>2863</v>
      </c>
      <c r="C2670" s="427" t="s">
        <v>249</v>
      </c>
      <c r="D2670" s="428">
        <v>142.94</v>
      </c>
    </row>
    <row r="2671" spans="1:4" ht="13.5" x14ac:dyDescent="0.25">
      <c r="A2671" s="426">
        <v>93000</v>
      </c>
      <c r="B2671" s="427" t="s">
        <v>2864</v>
      </c>
      <c r="C2671" s="427" t="s">
        <v>249</v>
      </c>
      <c r="D2671" s="428">
        <v>143.80000000000001</v>
      </c>
    </row>
    <row r="2672" spans="1:4" ht="13.5" x14ac:dyDescent="0.25">
      <c r="A2672" s="426">
        <v>93001</v>
      </c>
      <c r="B2672" s="427" t="s">
        <v>2865</v>
      </c>
      <c r="C2672" s="427" t="s">
        <v>249</v>
      </c>
      <c r="D2672" s="428">
        <v>174.52</v>
      </c>
    </row>
    <row r="2673" spans="1:4" ht="13.5" x14ac:dyDescent="0.25">
      <c r="A2673" s="426">
        <v>93002</v>
      </c>
      <c r="B2673" s="427" t="s">
        <v>2866</v>
      </c>
      <c r="C2673" s="427" t="s">
        <v>249</v>
      </c>
      <c r="D2673" s="428">
        <v>179.34</v>
      </c>
    </row>
    <row r="2674" spans="1:4" ht="13.5" x14ac:dyDescent="0.25">
      <c r="A2674" s="426">
        <v>83446</v>
      </c>
      <c r="B2674" s="427" t="s">
        <v>2867</v>
      </c>
      <c r="C2674" s="427" t="s">
        <v>330</v>
      </c>
      <c r="D2674" s="428">
        <v>156.44</v>
      </c>
    </row>
    <row r="2675" spans="1:4" ht="13.5" x14ac:dyDescent="0.25">
      <c r="A2675" s="426">
        <v>91936</v>
      </c>
      <c r="B2675" s="427" t="s">
        <v>2868</v>
      </c>
      <c r="C2675" s="427" t="s">
        <v>330</v>
      </c>
      <c r="D2675" s="428">
        <v>8.98</v>
      </c>
    </row>
    <row r="2676" spans="1:4" ht="13.5" x14ac:dyDescent="0.25">
      <c r="A2676" s="426">
        <v>91937</v>
      </c>
      <c r="B2676" s="427" t="s">
        <v>2869</v>
      </c>
      <c r="C2676" s="427" t="s">
        <v>330</v>
      </c>
      <c r="D2676" s="428">
        <v>7.69</v>
      </c>
    </row>
    <row r="2677" spans="1:4" ht="13.5" x14ac:dyDescent="0.25">
      <c r="A2677" s="426">
        <v>91939</v>
      </c>
      <c r="B2677" s="427" t="s">
        <v>2870</v>
      </c>
      <c r="C2677" s="427" t="s">
        <v>330</v>
      </c>
      <c r="D2677" s="428">
        <v>19.54</v>
      </c>
    </row>
    <row r="2678" spans="1:4" ht="13.5" x14ac:dyDescent="0.25">
      <c r="A2678" s="426">
        <v>91940</v>
      </c>
      <c r="B2678" s="427" t="s">
        <v>2871</v>
      </c>
      <c r="C2678" s="427" t="s">
        <v>330</v>
      </c>
      <c r="D2678" s="428">
        <v>10.39</v>
      </c>
    </row>
    <row r="2679" spans="1:4" ht="13.5" x14ac:dyDescent="0.25">
      <c r="A2679" s="426">
        <v>91941</v>
      </c>
      <c r="B2679" s="427" t="s">
        <v>2872</v>
      </c>
      <c r="C2679" s="427" t="s">
        <v>330</v>
      </c>
      <c r="D2679" s="428">
        <v>6.96</v>
      </c>
    </row>
    <row r="2680" spans="1:4" ht="13.5" x14ac:dyDescent="0.25">
      <c r="A2680" s="426">
        <v>91942</v>
      </c>
      <c r="B2680" s="427" t="s">
        <v>2873</v>
      </c>
      <c r="C2680" s="427" t="s">
        <v>330</v>
      </c>
      <c r="D2680" s="428">
        <v>23.9</v>
      </c>
    </row>
    <row r="2681" spans="1:4" ht="13.5" x14ac:dyDescent="0.25">
      <c r="A2681" s="426">
        <v>91943</v>
      </c>
      <c r="B2681" s="427" t="s">
        <v>2874</v>
      </c>
      <c r="C2681" s="427" t="s">
        <v>330</v>
      </c>
      <c r="D2681" s="428">
        <v>13.36</v>
      </c>
    </row>
    <row r="2682" spans="1:4" ht="13.5" x14ac:dyDescent="0.25">
      <c r="A2682" s="426">
        <v>91944</v>
      </c>
      <c r="B2682" s="427" t="s">
        <v>2875</v>
      </c>
      <c r="C2682" s="427" t="s">
        <v>330</v>
      </c>
      <c r="D2682" s="428">
        <v>9.43</v>
      </c>
    </row>
    <row r="2683" spans="1:4" ht="13.5" x14ac:dyDescent="0.25">
      <c r="A2683" s="426">
        <v>92865</v>
      </c>
      <c r="B2683" s="427" t="s">
        <v>2876</v>
      </c>
      <c r="C2683" s="427" t="s">
        <v>330</v>
      </c>
      <c r="D2683" s="428">
        <v>6.92</v>
      </c>
    </row>
    <row r="2684" spans="1:4" ht="13.5" x14ac:dyDescent="0.25">
      <c r="A2684" s="426">
        <v>92866</v>
      </c>
      <c r="B2684" s="427" t="s">
        <v>2877</v>
      </c>
      <c r="C2684" s="427" t="s">
        <v>330</v>
      </c>
      <c r="D2684" s="428">
        <v>5.89</v>
      </c>
    </row>
    <row r="2685" spans="1:4" ht="13.5" x14ac:dyDescent="0.25">
      <c r="A2685" s="426">
        <v>92867</v>
      </c>
      <c r="B2685" s="427" t="s">
        <v>2878</v>
      </c>
      <c r="C2685" s="427" t="s">
        <v>330</v>
      </c>
      <c r="D2685" s="428">
        <v>18.940000000000001</v>
      </c>
    </row>
    <row r="2686" spans="1:4" ht="13.5" x14ac:dyDescent="0.25">
      <c r="A2686" s="426">
        <v>92868</v>
      </c>
      <c r="B2686" s="427" t="s">
        <v>2879</v>
      </c>
      <c r="C2686" s="427" t="s">
        <v>330</v>
      </c>
      <c r="D2686" s="428">
        <v>9.7899999999999991</v>
      </c>
    </row>
    <row r="2687" spans="1:4" ht="13.5" x14ac:dyDescent="0.25">
      <c r="A2687" s="426">
        <v>92869</v>
      </c>
      <c r="B2687" s="427" t="s">
        <v>2880</v>
      </c>
      <c r="C2687" s="427" t="s">
        <v>330</v>
      </c>
      <c r="D2687" s="428">
        <v>6.36</v>
      </c>
    </row>
    <row r="2688" spans="1:4" ht="13.5" x14ac:dyDescent="0.25">
      <c r="A2688" s="426">
        <v>92870</v>
      </c>
      <c r="B2688" s="427" t="s">
        <v>2881</v>
      </c>
      <c r="C2688" s="427" t="s">
        <v>330</v>
      </c>
      <c r="D2688" s="428">
        <v>22.82</v>
      </c>
    </row>
    <row r="2689" spans="1:4" ht="13.5" x14ac:dyDescent="0.25">
      <c r="A2689" s="426">
        <v>92871</v>
      </c>
      <c r="B2689" s="427" t="s">
        <v>2882</v>
      </c>
      <c r="C2689" s="427" t="s">
        <v>330</v>
      </c>
      <c r="D2689" s="428">
        <v>12.28</v>
      </c>
    </row>
    <row r="2690" spans="1:4" ht="13.5" x14ac:dyDescent="0.25">
      <c r="A2690" s="426">
        <v>92872</v>
      </c>
      <c r="B2690" s="427" t="s">
        <v>2883</v>
      </c>
      <c r="C2690" s="427" t="s">
        <v>330</v>
      </c>
      <c r="D2690" s="428">
        <v>8.35</v>
      </c>
    </row>
    <row r="2691" spans="1:4" ht="13.5" x14ac:dyDescent="0.25">
      <c r="A2691" s="426">
        <v>95777</v>
      </c>
      <c r="B2691" s="427" t="s">
        <v>2884</v>
      </c>
      <c r="C2691" s="427" t="s">
        <v>330</v>
      </c>
      <c r="D2691" s="428">
        <v>20.99</v>
      </c>
    </row>
    <row r="2692" spans="1:4" ht="13.5" x14ac:dyDescent="0.25">
      <c r="A2692" s="426">
        <v>95778</v>
      </c>
      <c r="B2692" s="427" t="s">
        <v>2885</v>
      </c>
      <c r="C2692" s="427" t="s">
        <v>330</v>
      </c>
      <c r="D2692" s="428">
        <v>21.54</v>
      </c>
    </row>
    <row r="2693" spans="1:4" ht="13.5" x14ac:dyDescent="0.25">
      <c r="A2693" s="426">
        <v>95779</v>
      </c>
      <c r="B2693" s="427" t="s">
        <v>2886</v>
      </c>
      <c r="C2693" s="427" t="s">
        <v>330</v>
      </c>
      <c r="D2693" s="428">
        <v>19.71</v>
      </c>
    </row>
    <row r="2694" spans="1:4" ht="13.5" x14ac:dyDescent="0.25">
      <c r="A2694" s="426">
        <v>95780</v>
      </c>
      <c r="B2694" s="427" t="s">
        <v>2887</v>
      </c>
      <c r="C2694" s="427" t="s">
        <v>330</v>
      </c>
      <c r="D2694" s="428">
        <v>23.99</v>
      </c>
    </row>
    <row r="2695" spans="1:4" ht="13.5" x14ac:dyDescent="0.25">
      <c r="A2695" s="426">
        <v>95781</v>
      </c>
      <c r="B2695" s="427" t="s">
        <v>2888</v>
      </c>
      <c r="C2695" s="427" t="s">
        <v>330</v>
      </c>
      <c r="D2695" s="428">
        <v>24.4</v>
      </c>
    </row>
    <row r="2696" spans="1:4" ht="13.5" x14ac:dyDescent="0.25">
      <c r="A2696" s="426">
        <v>95782</v>
      </c>
      <c r="B2696" s="427" t="s">
        <v>2889</v>
      </c>
      <c r="C2696" s="427" t="s">
        <v>330</v>
      </c>
      <c r="D2696" s="428">
        <v>25.46</v>
      </c>
    </row>
    <row r="2697" spans="1:4" ht="13.5" x14ac:dyDescent="0.25">
      <c r="A2697" s="426">
        <v>95785</v>
      </c>
      <c r="B2697" s="427" t="s">
        <v>2890</v>
      </c>
      <c r="C2697" s="427" t="s">
        <v>330</v>
      </c>
      <c r="D2697" s="428">
        <v>29.07</v>
      </c>
    </row>
    <row r="2698" spans="1:4" ht="13.5" x14ac:dyDescent="0.25">
      <c r="A2698" s="426">
        <v>95787</v>
      </c>
      <c r="B2698" s="427" t="s">
        <v>2891</v>
      </c>
      <c r="C2698" s="427" t="s">
        <v>330</v>
      </c>
      <c r="D2698" s="428">
        <v>21.09</v>
      </c>
    </row>
    <row r="2699" spans="1:4" ht="13.5" x14ac:dyDescent="0.25">
      <c r="A2699" s="426">
        <v>95789</v>
      </c>
      <c r="B2699" s="427" t="s">
        <v>2892</v>
      </c>
      <c r="C2699" s="427" t="s">
        <v>330</v>
      </c>
      <c r="D2699" s="428">
        <v>26.41</v>
      </c>
    </row>
    <row r="2700" spans="1:4" ht="13.5" x14ac:dyDescent="0.25">
      <c r="A2700" s="426">
        <v>95791</v>
      </c>
      <c r="B2700" s="427" t="s">
        <v>2893</v>
      </c>
      <c r="C2700" s="427" t="s">
        <v>330</v>
      </c>
      <c r="D2700" s="428">
        <v>34.33</v>
      </c>
    </row>
    <row r="2701" spans="1:4" ht="13.5" x14ac:dyDescent="0.25">
      <c r="A2701" s="426">
        <v>95795</v>
      </c>
      <c r="B2701" s="427" t="s">
        <v>2894</v>
      </c>
      <c r="C2701" s="427" t="s">
        <v>330</v>
      </c>
      <c r="D2701" s="428">
        <v>24.33</v>
      </c>
    </row>
    <row r="2702" spans="1:4" ht="13.5" x14ac:dyDescent="0.25">
      <c r="A2702" s="426">
        <v>95796</v>
      </c>
      <c r="B2702" s="427" t="s">
        <v>2895</v>
      </c>
      <c r="C2702" s="427" t="s">
        <v>330</v>
      </c>
      <c r="D2702" s="428">
        <v>31.08</v>
      </c>
    </row>
    <row r="2703" spans="1:4" ht="13.5" x14ac:dyDescent="0.25">
      <c r="A2703" s="426">
        <v>95797</v>
      </c>
      <c r="B2703" s="427" t="s">
        <v>2896</v>
      </c>
      <c r="C2703" s="427" t="s">
        <v>330</v>
      </c>
      <c r="D2703" s="428">
        <v>39.82</v>
      </c>
    </row>
    <row r="2704" spans="1:4" ht="13.5" x14ac:dyDescent="0.25">
      <c r="A2704" s="426">
        <v>95801</v>
      </c>
      <c r="B2704" s="427" t="s">
        <v>2897</v>
      </c>
      <c r="C2704" s="427" t="s">
        <v>330</v>
      </c>
      <c r="D2704" s="428">
        <v>29.34</v>
      </c>
    </row>
    <row r="2705" spans="1:4" ht="13.5" x14ac:dyDescent="0.25">
      <c r="A2705" s="426">
        <v>95802</v>
      </c>
      <c r="B2705" s="427" t="s">
        <v>2898</v>
      </c>
      <c r="C2705" s="427" t="s">
        <v>330</v>
      </c>
      <c r="D2705" s="428">
        <v>32.799999999999997</v>
      </c>
    </row>
    <row r="2706" spans="1:4" ht="13.5" x14ac:dyDescent="0.25">
      <c r="A2706" s="426">
        <v>95803</v>
      </c>
      <c r="B2706" s="427" t="s">
        <v>2899</v>
      </c>
      <c r="C2706" s="427" t="s">
        <v>330</v>
      </c>
      <c r="D2706" s="428">
        <v>43.96</v>
      </c>
    </row>
    <row r="2707" spans="1:4" ht="13.5" x14ac:dyDescent="0.25">
      <c r="A2707" s="426">
        <v>95804</v>
      </c>
      <c r="B2707" s="427" t="s">
        <v>2900</v>
      </c>
      <c r="C2707" s="427" t="s">
        <v>330</v>
      </c>
      <c r="D2707" s="428">
        <v>16.7</v>
      </c>
    </row>
    <row r="2708" spans="1:4" ht="13.5" x14ac:dyDescent="0.25">
      <c r="A2708" s="426">
        <v>95805</v>
      </c>
      <c r="B2708" s="427" t="s">
        <v>2901</v>
      </c>
      <c r="C2708" s="427" t="s">
        <v>330</v>
      </c>
      <c r="D2708" s="428">
        <v>16.86</v>
      </c>
    </row>
    <row r="2709" spans="1:4" ht="13.5" x14ac:dyDescent="0.25">
      <c r="A2709" s="426">
        <v>95806</v>
      </c>
      <c r="B2709" s="427" t="s">
        <v>2902</v>
      </c>
      <c r="C2709" s="427" t="s">
        <v>330</v>
      </c>
      <c r="D2709" s="428">
        <v>17.399999999999999</v>
      </c>
    </row>
    <row r="2710" spans="1:4" ht="13.5" x14ac:dyDescent="0.25">
      <c r="A2710" s="426">
        <v>95807</v>
      </c>
      <c r="B2710" s="427" t="s">
        <v>2903</v>
      </c>
      <c r="C2710" s="427" t="s">
        <v>330</v>
      </c>
      <c r="D2710" s="428">
        <v>19.22</v>
      </c>
    </row>
    <row r="2711" spans="1:4" ht="13.5" x14ac:dyDescent="0.25">
      <c r="A2711" s="426">
        <v>95808</v>
      </c>
      <c r="B2711" s="427" t="s">
        <v>2904</v>
      </c>
      <c r="C2711" s="427" t="s">
        <v>330</v>
      </c>
      <c r="D2711" s="428">
        <v>19.690000000000001</v>
      </c>
    </row>
    <row r="2712" spans="1:4" ht="13.5" x14ac:dyDescent="0.25">
      <c r="A2712" s="426">
        <v>95809</v>
      </c>
      <c r="B2712" s="427" t="s">
        <v>2905</v>
      </c>
      <c r="C2712" s="427" t="s">
        <v>330</v>
      </c>
      <c r="D2712" s="428">
        <v>21.58</v>
      </c>
    </row>
    <row r="2713" spans="1:4" ht="13.5" x14ac:dyDescent="0.25">
      <c r="A2713" s="426">
        <v>95810</v>
      </c>
      <c r="B2713" s="427" t="s">
        <v>2906</v>
      </c>
      <c r="C2713" s="427" t="s">
        <v>330</v>
      </c>
      <c r="D2713" s="428">
        <v>10.210000000000001</v>
      </c>
    </row>
    <row r="2714" spans="1:4" ht="13.5" x14ac:dyDescent="0.25">
      <c r="A2714" s="426">
        <v>95811</v>
      </c>
      <c r="B2714" s="427" t="s">
        <v>2907</v>
      </c>
      <c r="C2714" s="427" t="s">
        <v>330</v>
      </c>
      <c r="D2714" s="428">
        <v>10.69</v>
      </c>
    </row>
    <row r="2715" spans="1:4" ht="13.5" x14ac:dyDescent="0.25">
      <c r="A2715" s="426">
        <v>95812</v>
      </c>
      <c r="B2715" s="427" t="s">
        <v>2908</v>
      </c>
      <c r="C2715" s="427" t="s">
        <v>330</v>
      </c>
      <c r="D2715" s="428">
        <v>12.57</v>
      </c>
    </row>
    <row r="2716" spans="1:4" ht="13.5" x14ac:dyDescent="0.25">
      <c r="A2716" s="426">
        <v>95813</v>
      </c>
      <c r="B2716" s="427" t="s">
        <v>2909</v>
      </c>
      <c r="C2716" s="427" t="s">
        <v>330</v>
      </c>
      <c r="D2716" s="428">
        <v>12.34</v>
      </c>
    </row>
    <row r="2717" spans="1:4" ht="13.5" x14ac:dyDescent="0.25">
      <c r="A2717" s="426">
        <v>95814</v>
      </c>
      <c r="B2717" s="427" t="s">
        <v>2910</v>
      </c>
      <c r="C2717" s="427" t="s">
        <v>330</v>
      </c>
      <c r="D2717" s="428">
        <v>13.06</v>
      </c>
    </row>
    <row r="2718" spans="1:4" ht="13.5" x14ac:dyDescent="0.25">
      <c r="A2718" s="426">
        <v>95815</v>
      </c>
      <c r="B2718" s="427" t="s">
        <v>2911</v>
      </c>
      <c r="C2718" s="427" t="s">
        <v>330</v>
      </c>
      <c r="D2718" s="428">
        <v>16.68</v>
      </c>
    </row>
    <row r="2719" spans="1:4" ht="13.5" x14ac:dyDescent="0.25">
      <c r="A2719" s="426">
        <v>95816</v>
      </c>
      <c r="B2719" s="427" t="s">
        <v>2912</v>
      </c>
      <c r="C2719" s="427" t="s">
        <v>330</v>
      </c>
      <c r="D2719" s="428">
        <v>23.66</v>
      </c>
    </row>
    <row r="2720" spans="1:4" ht="13.5" x14ac:dyDescent="0.25">
      <c r="A2720" s="426">
        <v>95817</v>
      </c>
      <c r="B2720" s="427" t="s">
        <v>2913</v>
      </c>
      <c r="C2720" s="427" t="s">
        <v>330</v>
      </c>
      <c r="D2720" s="428">
        <v>24.3</v>
      </c>
    </row>
    <row r="2721" spans="1:4" ht="13.5" x14ac:dyDescent="0.25">
      <c r="A2721" s="426">
        <v>95818</v>
      </c>
      <c r="B2721" s="427" t="s">
        <v>2914</v>
      </c>
      <c r="C2721" s="427" t="s">
        <v>330</v>
      </c>
      <c r="D2721" s="428">
        <v>29.2</v>
      </c>
    </row>
    <row r="2722" spans="1:4" ht="13.5" x14ac:dyDescent="0.25">
      <c r="A2722" s="426">
        <v>97886</v>
      </c>
      <c r="B2722" s="427" t="s">
        <v>2915</v>
      </c>
      <c r="C2722" s="427" t="s">
        <v>330</v>
      </c>
      <c r="D2722" s="428">
        <v>125.11</v>
      </c>
    </row>
    <row r="2723" spans="1:4" ht="13.5" x14ac:dyDescent="0.25">
      <c r="A2723" s="426">
        <v>97887</v>
      </c>
      <c r="B2723" s="427" t="s">
        <v>2916</v>
      </c>
      <c r="C2723" s="427" t="s">
        <v>330</v>
      </c>
      <c r="D2723" s="428">
        <v>196.88</v>
      </c>
    </row>
    <row r="2724" spans="1:4" ht="13.5" x14ac:dyDescent="0.25">
      <c r="A2724" s="426">
        <v>97888</v>
      </c>
      <c r="B2724" s="427" t="s">
        <v>2917</v>
      </c>
      <c r="C2724" s="427" t="s">
        <v>330</v>
      </c>
      <c r="D2724" s="428">
        <v>378.88</v>
      </c>
    </row>
    <row r="2725" spans="1:4" ht="13.5" x14ac:dyDescent="0.25">
      <c r="A2725" s="426">
        <v>97889</v>
      </c>
      <c r="B2725" s="427" t="s">
        <v>2918</v>
      </c>
      <c r="C2725" s="427" t="s">
        <v>330</v>
      </c>
      <c r="D2725" s="428">
        <v>510.23</v>
      </c>
    </row>
    <row r="2726" spans="1:4" ht="13.5" x14ac:dyDescent="0.25">
      <c r="A2726" s="426">
        <v>97890</v>
      </c>
      <c r="B2726" s="427" t="s">
        <v>2919</v>
      </c>
      <c r="C2726" s="427" t="s">
        <v>330</v>
      </c>
      <c r="D2726" s="428">
        <v>589.52</v>
      </c>
    </row>
    <row r="2727" spans="1:4" ht="13.5" x14ac:dyDescent="0.25">
      <c r="A2727" s="426">
        <v>97891</v>
      </c>
      <c r="B2727" s="427" t="s">
        <v>2920</v>
      </c>
      <c r="C2727" s="427" t="s">
        <v>330</v>
      </c>
      <c r="D2727" s="428">
        <v>162.69999999999999</v>
      </c>
    </row>
    <row r="2728" spans="1:4" ht="13.5" x14ac:dyDescent="0.25">
      <c r="A2728" s="426">
        <v>97892</v>
      </c>
      <c r="B2728" s="427" t="s">
        <v>2921</v>
      </c>
      <c r="C2728" s="427" t="s">
        <v>330</v>
      </c>
      <c r="D2728" s="428">
        <v>306.62</v>
      </c>
    </row>
    <row r="2729" spans="1:4" ht="13.5" x14ac:dyDescent="0.25">
      <c r="A2729" s="426">
        <v>97893</v>
      </c>
      <c r="B2729" s="427" t="s">
        <v>2922</v>
      </c>
      <c r="C2729" s="427" t="s">
        <v>330</v>
      </c>
      <c r="D2729" s="428">
        <v>418.06</v>
      </c>
    </row>
    <row r="2730" spans="1:4" ht="13.5" x14ac:dyDescent="0.25">
      <c r="A2730" s="426">
        <v>97894</v>
      </c>
      <c r="B2730" s="427" t="s">
        <v>2923</v>
      </c>
      <c r="C2730" s="427" t="s">
        <v>330</v>
      </c>
      <c r="D2730" s="428">
        <v>477.82</v>
      </c>
    </row>
    <row r="2731" spans="1:4" ht="13.5" x14ac:dyDescent="0.25">
      <c r="A2731" s="426">
        <v>68066</v>
      </c>
      <c r="B2731" s="427" t="s">
        <v>2924</v>
      </c>
      <c r="C2731" s="427" t="s">
        <v>330</v>
      </c>
      <c r="D2731" s="428">
        <v>112.13</v>
      </c>
    </row>
    <row r="2732" spans="1:4" ht="13.5" x14ac:dyDescent="0.25">
      <c r="A2732" s="426">
        <v>72319</v>
      </c>
      <c r="B2732" s="427" t="s">
        <v>2925</v>
      </c>
      <c r="C2732" s="427" t="s">
        <v>330</v>
      </c>
      <c r="D2732" s="429">
        <v>3829.17</v>
      </c>
    </row>
    <row r="2733" spans="1:4" ht="13.5" x14ac:dyDescent="0.25">
      <c r="A2733" s="426">
        <v>72341</v>
      </c>
      <c r="B2733" s="427" t="s">
        <v>2926</v>
      </c>
      <c r="C2733" s="427" t="s">
        <v>330</v>
      </c>
      <c r="D2733" s="428">
        <v>219.45</v>
      </c>
    </row>
    <row r="2734" spans="1:4" ht="13.5" x14ac:dyDescent="0.25">
      <c r="A2734" s="426">
        <v>72343</v>
      </c>
      <c r="B2734" s="427" t="s">
        <v>2927</v>
      </c>
      <c r="C2734" s="427" t="s">
        <v>330</v>
      </c>
      <c r="D2734" s="428">
        <v>260.56</v>
      </c>
    </row>
    <row r="2735" spans="1:4" ht="13.5" x14ac:dyDescent="0.25">
      <c r="A2735" s="426">
        <v>72344</v>
      </c>
      <c r="B2735" s="427" t="s">
        <v>2928</v>
      </c>
      <c r="C2735" s="427" t="s">
        <v>330</v>
      </c>
      <c r="D2735" s="428">
        <v>416.33</v>
      </c>
    </row>
    <row r="2736" spans="1:4" ht="13.5" x14ac:dyDescent="0.25">
      <c r="A2736" s="426">
        <v>72345</v>
      </c>
      <c r="B2736" s="427" t="s">
        <v>2929</v>
      </c>
      <c r="C2736" s="427" t="s">
        <v>330</v>
      </c>
      <c r="D2736" s="429">
        <v>1217.46</v>
      </c>
    </row>
    <row r="2737" spans="1:4" ht="13.5" x14ac:dyDescent="0.25">
      <c r="A2737" s="427" t="s">
        <v>2930</v>
      </c>
      <c r="B2737" s="427" t="s">
        <v>2931</v>
      </c>
      <c r="C2737" s="427" t="s">
        <v>330</v>
      </c>
      <c r="D2737" s="428">
        <v>11.46</v>
      </c>
    </row>
    <row r="2738" spans="1:4" ht="13.5" x14ac:dyDescent="0.25">
      <c r="A2738" s="427" t="s">
        <v>2932</v>
      </c>
      <c r="B2738" s="427" t="s">
        <v>2933</v>
      </c>
      <c r="C2738" s="427" t="s">
        <v>330</v>
      </c>
      <c r="D2738" s="428">
        <v>17.62</v>
      </c>
    </row>
    <row r="2739" spans="1:4" ht="13.5" x14ac:dyDescent="0.25">
      <c r="A2739" s="427" t="s">
        <v>2934</v>
      </c>
      <c r="B2739" s="427" t="s">
        <v>2935</v>
      </c>
      <c r="C2739" s="427" t="s">
        <v>330</v>
      </c>
      <c r="D2739" s="428">
        <v>51.8</v>
      </c>
    </row>
    <row r="2740" spans="1:4" ht="13.5" x14ac:dyDescent="0.25">
      <c r="A2740" s="427" t="s">
        <v>2936</v>
      </c>
      <c r="B2740" s="427" t="s">
        <v>2937</v>
      </c>
      <c r="C2740" s="427" t="s">
        <v>330</v>
      </c>
      <c r="D2740" s="428">
        <v>74.53</v>
      </c>
    </row>
    <row r="2741" spans="1:4" ht="13.5" x14ac:dyDescent="0.25">
      <c r="A2741" s="427" t="s">
        <v>2938</v>
      </c>
      <c r="B2741" s="427" t="s">
        <v>2939</v>
      </c>
      <c r="C2741" s="427" t="s">
        <v>330</v>
      </c>
      <c r="D2741" s="428">
        <v>99.51</v>
      </c>
    </row>
    <row r="2742" spans="1:4" ht="13.5" x14ac:dyDescent="0.25">
      <c r="A2742" s="427" t="s">
        <v>2940</v>
      </c>
      <c r="B2742" s="427" t="s">
        <v>2941</v>
      </c>
      <c r="C2742" s="427" t="s">
        <v>330</v>
      </c>
      <c r="D2742" s="428">
        <v>282.60000000000002</v>
      </c>
    </row>
    <row r="2743" spans="1:4" ht="13.5" x14ac:dyDescent="0.25">
      <c r="A2743" s="427" t="s">
        <v>2942</v>
      </c>
      <c r="B2743" s="427" t="s">
        <v>2943</v>
      </c>
      <c r="C2743" s="427" t="s">
        <v>330</v>
      </c>
      <c r="D2743" s="428">
        <v>731.07</v>
      </c>
    </row>
    <row r="2744" spans="1:4" ht="13.5" x14ac:dyDescent="0.25">
      <c r="A2744" s="427" t="s">
        <v>2944</v>
      </c>
      <c r="B2744" s="427" t="s">
        <v>2945</v>
      </c>
      <c r="C2744" s="427" t="s">
        <v>330</v>
      </c>
      <c r="D2744" s="428">
        <v>999.2</v>
      </c>
    </row>
    <row r="2745" spans="1:4" ht="13.5" x14ac:dyDescent="0.25">
      <c r="A2745" s="427" t="s">
        <v>2946</v>
      </c>
      <c r="B2745" s="427" t="s">
        <v>2947</v>
      </c>
      <c r="C2745" s="427" t="s">
        <v>330</v>
      </c>
      <c r="D2745" s="429">
        <v>1636.98</v>
      </c>
    </row>
    <row r="2746" spans="1:4" ht="13.5" x14ac:dyDescent="0.25">
      <c r="A2746" s="427" t="s">
        <v>2948</v>
      </c>
      <c r="B2746" s="427" t="s">
        <v>2949</v>
      </c>
      <c r="C2746" s="427" t="s">
        <v>330</v>
      </c>
      <c r="D2746" s="428">
        <v>441.98</v>
      </c>
    </row>
    <row r="2747" spans="1:4" ht="13.5" x14ac:dyDescent="0.25">
      <c r="A2747" s="427" t="s">
        <v>2950</v>
      </c>
      <c r="B2747" s="427" t="s">
        <v>2951</v>
      </c>
      <c r="C2747" s="427" t="s">
        <v>330</v>
      </c>
      <c r="D2747" s="428">
        <v>53.11</v>
      </c>
    </row>
    <row r="2748" spans="1:4" ht="13.5" x14ac:dyDescent="0.25">
      <c r="A2748" s="427" t="s">
        <v>2952</v>
      </c>
      <c r="B2748" s="427" t="s">
        <v>2953</v>
      </c>
      <c r="C2748" s="427" t="s">
        <v>330</v>
      </c>
      <c r="D2748" s="428">
        <v>331.51</v>
      </c>
    </row>
    <row r="2749" spans="1:4" ht="13.5" x14ac:dyDescent="0.25">
      <c r="A2749" s="427" t="s">
        <v>2954</v>
      </c>
      <c r="B2749" s="427" t="s">
        <v>2955</v>
      </c>
      <c r="C2749" s="427" t="s">
        <v>330</v>
      </c>
      <c r="D2749" s="428">
        <v>385.11</v>
      </c>
    </row>
    <row r="2750" spans="1:4" ht="13.5" x14ac:dyDescent="0.25">
      <c r="A2750" s="427" t="s">
        <v>2956</v>
      </c>
      <c r="B2750" s="427" t="s">
        <v>2957</v>
      </c>
      <c r="C2750" s="427" t="s">
        <v>330</v>
      </c>
      <c r="D2750" s="428">
        <v>739.44</v>
      </c>
    </row>
    <row r="2751" spans="1:4" ht="13.5" x14ac:dyDescent="0.25">
      <c r="A2751" s="427" t="s">
        <v>2958</v>
      </c>
      <c r="B2751" s="427" t="s">
        <v>2959</v>
      </c>
      <c r="C2751" s="427" t="s">
        <v>330</v>
      </c>
      <c r="D2751" s="428">
        <v>619.02</v>
      </c>
    </row>
    <row r="2752" spans="1:4" ht="13.5" x14ac:dyDescent="0.25">
      <c r="A2752" s="427" t="s">
        <v>2960</v>
      </c>
      <c r="B2752" s="427" t="s">
        <v>2961</v>
      </c>
      <c r="C2752" s="427" t="s">
        <v>330</v>
      </c>
      <c r="D2752" s="428">
        <v>918.73</v>
      </c>
    </row>
    <row r="2753" spans="1:4" ht="13.5" x14ac:dyDescent="0.25">
      <c r="A2753" s="426">
        <v>83463</v>
      </c>
      <c r="B2753" s="427" t="s">
        <v>2962</v>
      </c>
      <c r="C2753" s="427" t="s">
        <v>330</v>
      </c>
      <c r="D2753" s="428">
        <v>244.4</v>
      </c>
    </row>
    <row r="2754" spans="1:4" ht="13.5" x14ac:dyDescent="0.25">
      <c r="A2754" s="426">
        <v>84402</v>
      </c>
      <c r="B2754" s="427" t="s">
        <v>2963</v>
      </c>
      <c r="C2754" s="427" t="s">
        <v>330</v>
      </c>
      <c r="D2754" s="428">
        <v>60.41</v>
      </c>
    </row>
    <row r="2755" spans="1:4" ht="13.5" x14ac:dyDescent="0.25">
      <c r="A2755" s="426">
        <v>93653</v>
      </c>
      <c r="B2755" s="427" t="s">
        <v>2964</v>
      </c>
      <c r="C2755" s="427" t="s">
        <v>330</v>
      </c>
      <c r="D2755" s="428">
        <v>8.77</v>
      </c>
    </row>
    <row r="2756" spans="1:4" ht="13.5" x14ac:dyDescent="0.25">
      <c r="A2756" s="426">
        <v>93654</v>
      </c>
      <c r="B2756" s="427" t="s">
        <v>2965</v>
      </c>
      <c r="C2756" s="427" t="s">
        <v>330</v>
      </c>
      <c r="D2756" s="428">
        <v>9.1999999999999993</v>
      </c>
    </row>
    <row r="2757" spans="1:4" ht="13.5" x14ac:dyDescent="0.25">
      <c r="A2757" s="426">
        <v>93655</v>
      </c>
      <c r="B2757" s="427" t="s">
        <v>2966</v>
      </c>
      <c r="C2757" s="427" t="s">
        <v>330</v>
      </c>
      <c r="D2757" s="428">
        <v>9.98</v>
      </c>
    </row>
    <row r="2758" spans="1:4" ht="13.5" x14ac:dyDescent="0.25">
      <c r="A2758" s="426">
        <v>93656</v>
      </c>
      <c r="B2758" s="427" t="s">
        <v>2967</v>
      </c>
      <c r="C2758" s="427" t="s">
        <v>330</v>
      </c>
      <c r="D2758" s="428">
        <v>9.98</v>
      </c>
    </row>
    <row r="2759" spans="1:4" ht="13.5" x14ac:dyDescent="0.25">
      <c r="A2759" s="426">
        <v>93657</v>
      </c>
      <c r="B2759" s="427" t="s">
        <v>2968</v>
      </c>
      <c r="C2759" s="427" t="s">
        <v>330</v>
      </c>
      <c r="D2759" s="428">
        <v>10.96</v>
      </c>
    </row>
    <row r="2760" spans="1:4" ht="13.5" x14ac:dyDescent="0.25">
      <c r="A2760" s="426">
        <v>93658</v>
      </c>
      <c r="B2760" s="427" t="s">
        <v>2969</v>
      </c>
      <c r="C2760" s="427" t="s">
        <v>330</v>
      </c>
      <c r="D2760" s="428">
        <v>15.92</v>
      </c>
    </row>
    <row r="2761" spans="1:4" ht="13.5" x14ac:dyDescent="0.25">
      <c r="A2761" s="426">
        <v>93659</v>
      </c>
      <c r="B2761" s="427" t="s">
        <v>2970</v>
      </c>
      <c r="C2761" s="427" t="s">
        <v>330</v>
      </c>
      <c r="D2761" s="428">
        <v>17.920000000000002</v>
      </c>
    </row>
    <row r="2762" spans="1:4" ht="13.5" x14ac:dyDescent="0.25">
      <c r="A2762" s="426">
        <v>93660</v>
      </c>
      <c r="B2762" s="427" t="s">
        <v>2971</v>
      </c>
      <c r="C2762" s="427" t="s">
        <v>330</v>
      </c>
      <c r="D2762" s="428">
        <v>43.78</v>
      </c>
    </row>
    <row r="2763" spans="1:4" ht="13.5" x14ac:dyDescent="0.25">
      <c r="A2763" s="426">
        <v>93661</v>
      </c>
      <c r="B2763" s="427" t="s">
        <v>2972</v>
      </c>
      <c r="C2763" s="427" t="s">
        <v>330</v>
      </c>
      <c r="D2763" s="428">
        <v>44.61</v>
      </c>
    </row>
    <row r="2764" spans="1:4" ht="13.5" x14ac:dyDescent="0.25">
      <c r="A2764" s="426">
        <v>93662</v>
      </c>
      <c r="B2764" s="427" t="s">
        <v>2973</v>
      </c>
      <c r="C2764" s="427" t="s">
        <v>330</v>
      </c>
      <c r="D2764" s="428">
        <v>46.23</v>
      </c>
    </row>
    <row r="2765" spans="1:4" ht="13.5" x14ac:dyDescent="0.25">
      <c r="A2765" s="426">
        <v>93663</v>
      </c>
      <c r="B2765" s="427" t="s">
        <v>2974</v>
      </c>
      <c r="C2765" s="427" t="s">
        <v>330</v>
      </c>
      <c r="D2765" s="428">
        <v>46.23</v>
      </c>
    </row>
    <row r="2766" spans="1:4" ht="13.5" x14ac:dyDescent="0.25">
      <c r="A2766" s="426">
        <v>93664</v>
      </c>
      <c r="B2766" s="427" t="s">
        <v>2975</v>
      </c>
      <c r="C2766" s="427" t="s">
        <v>330</v>
      </c>
      <c r="D2766" s="428">
        <v>48.16</v>
      </c>
    </row>
    <row r="2767" spans="1:4" ht="13.5" x14ac:dyDescent="0.25">
      <c r="A2767" s="426">
        <v>93665</v>
      </c>
      <c r="B2767" s="427" t="s">
        <v>2976</v>
      </c>
      <c r="C2767" s="427" t="s">
        <v>330</v>
      </c>
      <c r="D2767" s="428">
        <v>50.67</v>
      </c>
    </row>
    <row r="2768" spans="1:4" ht="13.5" x14ac:dyDescent="0.25">
      <c r="A2768" s="426">
        <v>93666</v>
      </c>
      <c r="B2768" s="427" t="s">
        <v>2977</v>
      </c>
      <c r="C2768" s="427" t="s">
        <v>330</v>
      </c>
      <c r="D2768" s="428">
        <v>54.66</v>
      </c>
    </row>
    <row r="2769" spans="1:4" ht="13.5" x14ac:dyDescent="0.25">
      <c r="A2769" s="426">
        <v>93667</v>
      </c>
      <c r="B2769" s="427" t="s">
        <v>2978</v>
      </c>
      <c r="C2769" s="427" t="s">
        <v>330</v>
      </c>
      <c r="D2769" s="428">
        <v>54.6</v>
      </c>
    </row>
    <row r="2770" spans="1:4" ht="13.5" x14ac:dyDescent="0.25">
      <c r="A2770" s="426">
        <v>93668</v>
      </c>
      <c r="B2770" s="427" t="s">
        <v>2979</v>
      </c>
      <c r="C2770" s="427" t="s">
        <v>330</v>
      </c>
      <c r="D2770" s="428">
        <v>55.88</v>
      </c>
    </row>
    <row r="2771" spans="1:4" ht="13.5" x14ac:dyDescent="0.25">
      <c r="A2771" s="426">
        <v>93669</v>
      </c>
      <c r="B2771" s="427" t="s">
        <v>2980</v>
      </c>
      <c r="C2771" s="427" t="s">
        <v>330</v>
      </c>
      <c r="D2771" s="428">
        <v>58.27</v>
      </c>
    </row>
    <row r="2772" spans="1:4" ht="13.5" x14ac:dyDescent="0.25">
      <c r="A2772" s="426">
        <v>93670</v>
      </c>
      <c r="B2772" s="427" t="s">
        <v>2981</v>
      </c>
      <c r="C2772" s="427" t="s">
        <v>330</v>
      </c>
      <c r="D2772" s="428">
        <v>58.27</v>
      </c>
    </row>
    <row r="2773" spans="1:4" ht="13.5" x14ac:dyDescent="0.25">
      <c r="A2773" s="426">
        <v>93671</v>
      </c>
      <c r="B2773" s="427" t="s">
        <v>2982</v>
      </c>
      <c r="C2773" s="427" t="s">
        <v>330</v>
      </c>
      <c r="D2773" s="428">
        <v>61.18</v>
      </c>
    </row>
    <row r="2774" spans="1:4" ht="13.5" x14ac:dyDescent="0.25">
      <c r="A2774" s="426">
        <v>93672</v>
      </c>
      <c r="B2774" s="427" t="s">
        <v>2983</v>
      </c>
      <c r="C2774" s="427" t="s">
        <v>330</v>
      </c>
      <c r="D2774" s="428">
        <v>65.900000000000006</v>
      </c>
    </row>
    <row r="2775" spans="1:4" ht="13.5" x14ac:dyDescent="0.25">
      <c r="A2775" s="426">
        <v>93673</v>
      </c>
      <c r="B2775" s="427" t="s">
        <v>2984</v>
      </c>
      <c r="C2775" s="427" t="s">
        <v>330</v>
      </c>
      <c r="D2775" s="428">
        <v>71.900000000000006</v>
      </c>
    </row>
    <row r="2776" spans="1:4" ht="13.5" x14ac:dyDescent="0.25">
      <c r="A2776" s="426">
        <v>72339</v>
      </c>
      <c r="B2776" s="427" t="s">
        <v>2985</v>
      </c>
      <c r="C2776" s="427" t="s">
        <v>330</v>
      </c>
      <c r="D2776" s="428">
        <v>50.25</v>
      </c>
    </row>
    <row r="2777" spans="1:4" ht="13.5" x14ac:dyDescent="0.25">
      <c r="A2777" s="426">
        <v>83403</v>
      </c>
      <c r="B2777" s="427" t="s">
        <v>2986</v>
      </c>
      <c r="C2777" s="427" t="s">
        <v>330</v>
      </c>
      <c r="D2777" s="428">
        <v>15.9</v>
      </c>
    </row>
    <row r="2778" spans="1:4" ht="13.5" x14ac:dyDescent="0.25">
      <c r="A2778" s="426">
        <v>83465</v>
      </c>
      <c r="B2778" s="427" t="s">
        <v>2987</v>
      </c>
      <c r="C2778" s="427" t="s">
        <v>330</v>
      </c>
      <c r="D2778" s="428">
        <v>41.09</v>
      </c>
    </row>
    <row r="2779" spans="1:4" ht="13.5" x14ac:dyDescent="0.25">
      <c r="A2779" s="426">
        <v>91945</v>
      </c>
      <c r="B2779" s="427" t="s">
        <v>2988</v>
      </c>
      <c r="C2779" s="427" t="s">
        <v>330</v>
      </c>
      <c r="D2779" s="428">
        <v>7.08</v>
      </c>
    </row>
    <row r="2780" spans="1:4" ht="13.5" x14ac:dyDescent="0.25">
      <c r="A2780" s="426">
        <v>91946</v>
      </c>
      <c r="B2780" s="427" t="s">
        <v>2989</v>
      </c>
      <c r="C2780" s="427" t="s">
        <v>330</v>
      </c>
      <c r="D2780" s="428">
        <v>5.98</v>
      </c>
    </row>
    <row r="2781" spans="1:4" ht="13.5" x14ac:dyDescent="0.25">
      <c r="A2781" s="426">
        <v>91947</v>
      </c>
      <c r="B2781" s="427" t="s">
        <v>2990</v>
      </c>
      <c r="C2781" s="427" t="s">
        <v>330</v>
      </c>
      <c r="D2781" s="428">
        <v>5.3</v>
      </c>
    </row>
    <row r="2782" spans="1:4" ht="13.5" x14ac:dyDescent="0.25">
      <c r="A2782" s="426">
        <v>91949</v>
      </c>
      <c r="B2782" s="427" t="s">
        <v>2991</v>
      </c>
      <c r="C2782" s="427" t="s">
        <v>330</v>
      </c>
      <c r="D2782" s="428">
        <v>10.98</v>
      </c>
    </row>
    <row r="2783" spans="1:4" ht="13.5" x14ac:dyDescent="0.25">
      <c r="A2783" s="426">
        <v>91950</v>
      </c>
      <c r="B2783" s="427" t="s">
        <v>2992</v>
      </c>
      <c r="C2783" s="427" t="s">
        <v>330</v>
      </c>
      <c r="D2783" s="428">
        <v>9.66</v>
      </c>
    </row>
    <row r="2784" spans="1:4" ht="13.5" x14ac:dyDescent="0.25">
      <c r="A2784" s="426">
        <v>91951</v>
      </c>
      <c r="B2784" s="427" t="s">
        <v>2993</v>
      </c>
      <c r="C2784" s="427" t="s">
        <v>330</v>
      </c>
      <c r="D2784" s="428">
        <v>8.86</v>
      </c>
    </row>
    <row r="2785" spans="1:4" ht="13.5" x14ac:dyDescent="0.25">
      <c r="A2785" s="426">
        <v>91952</v>
      </c>
      <c r="B2785" s="427" t="s">
        <v>2994</v>
      </c>
      <c r="C2785" s="427" t="s">
        <v>330</v>
      </c>
      <c r="D2785" s="428">
        <v>13.22</v>
      </c>
    </row>
    <row r="2786" spans="1:4" ht="13.5" x14ac:dyDescent="0.25">
      <c r="A2786" s="426">
        <v>91953</v>
      </c>
      <c r="B2786" s="427" t="s">
        <v>2995</v>
      </c>
      <c r="C2786" s="427" t="s">
        <v>330</v>
      </c>
      <c r="D2786" s="428">
        <v>19.2</v>
      </c>
    </row>
    <row r="2787" spans="1:4" ht="13.5" x14ac:dyDescent="0.25">
      <c r="A2787" s="426">
        <v>91954</v>
      </c>
      <c r="B2787" s="427" t="s">
        <v>2996</v>
      </c>
      <c r="C2787" s="427" t="s">
        <v>330</v>
      </c>
      <c r="D2787" s="428">
        <v>17.73</v>
      </c>
    </row>
    <row r="2788" spans="1:4" ht="13.5" x14ac:dyDescent="0.25">
      <c r="A2788" s="426">
        <v>91955</v>
      </c>
      <c r="B2788" s="427" t="s">
        <v>2997</v>
      </c>
      <c r="C2788" s="427" t="s">
        <v>330</v>
      </c>
      <c r="D2788" s="428">
        <v>23.71</v>
      </c>
    </row>
    <row r="2789" spans="1:4" ht="13.5" x14ac:dyDescent="0.25">
      <c r="A2789" s="426">
        <v>91956</v>
      </c>
      <c r="B2789" s="427" t="s">
        <v>2998</v>
      </c>
      <c r="C2789" s="427" t="s">
        <v>330</v>
      </c>
      <c r="D2789" s="428">
        <v>28.9</v>
      </c>
    </row>
    <row r="2790" spans="1:4" ht="13.5" x14ac:dyDescent="0.25">
      <c r="A2790" s="426">
        <v>91957</v>
      </c>
      <c r="B2790" s="427" t="s">
        <v>2999</v>
      </c>
      <c r="C2790" s="427" t="s">
        <v>330</v>
      </c>
      <c r="D2790" s="428">
        <v>34.880000000000003</v>
      </c>
    </row>
    <row r="2791" spans="1:4" ht="13.5" x14ac:dyDescent="0.25">
      <c r="A2791" s="426">
        <v>91958</v>
      </c>
      <c r="B2791" s="427" t="s">
        <v>3000</v>
      </c>
      <c r="C2791" s="427" t="s">
        <v>330</v>
      </c>
      <c r="D2791" s="428">
        <v>24.44</v>
      </c>
    </row>
    <row r="2792" spans="1:4" ht="13.5" x14ac:dyDescent="0.25">
      <c r="A2792" s="426">
        <v>91959</v>
      </c>
      <c r="B2792" s="427" t="s">
        <v>3001</v>
      </c>
      <c r="C2792" s="427" t="s">
        <v>330</v>
      </c>
      <c r="D2792" s="428">
        <v>30.42</v>
      </c>
    </row>
    <row r="2793" spans="1:4" ht="13.5" x14ac:dyDescent="0.25">
      <c r="A2793" s="426">
        <v>91960</v>
      </c>
      <c r="B2793" s="427" t="s">
        <v>3002</v>
      </c>
      <c r="C2793" s="427" t="s">
        <v>330</v>
      </c>
      <c r="D2793" s="428">
        <v>33.4</v>
      </c>
    </row>
    <row r="2794" spans="1:4" ht="13.5" x14ac:dyDescent="0.25">
      <c r="A2794" s="426">
        <v>91961</v>
      </c>
      <c r="B2794" s="427" t="s">
        <v>3003</v>
      </c>
      <c r="C2794" s="427" t="s">
        <v>330</v>
      </c>
      <c r="D2794" s="428">
        <v>39.380000000000003</v>
      </c>
    </row>
    <row r="2795" spans="1:4" ht="13.5" x14ac:dyDescent="0.25">
      <c r="A2795" s="426">
        <v>91962</v>
      </c>
      <c r="B2795" s="427" t="s">
        <v>3004</v>
      </c>
      <c r="C2795" s="427" t="s">
        <v>330</v>
      </c>
      <c r="D2795" s="428">
        <v>44.61</v>
      </c>
    </row>
    <row r="2796" spans="1:4" ht="13.5" x14ac:dyDescent="0.25">
      <c r="A2796" s="426">
        <v>91963</v>
      </c>
      <c r="B2796" s="427" t="s">
        <v>3005</v>
      </c>
      <c r="C2796" s="427" t="s">
        <v>330</v>
      </c>
      <c r="D2796" s="428">
        <v>50.59</v>
      </c>
    </row>
    <row r="2797" spans="1:4" ht="13.5" x14ac:dyDescent="0.25">
      <c r="A2797" s="426">
        <v>91964</v>
      </c>
      <c r="B2797" s="427" t="s">
        <v>3006</v>
      </c>
      <c r="C2797" s="427" t="s">
        <v>330</v>
      </c>
      <c r="D2797" s="428">
        <v>40.11</v>
      </c>
    </row>
    <row r="2798" spans="1:4" ht="13.5" x14ac:dyDescent="0.25">
      <c r="A2798" s="426">
        <v>91965</v>
      </c>
      <c r="B2798" s="427" t="s">
        <v>3007</v>
      </c>
      <c r="C2798" s="427" t="s">
        <v>330</v>
      </c>
      <c r="D2798" s="428">
        <v>46.09</v>
      </c>
    </row>
    <row r="2799" spans="1:4" ht="13.5" x14ac:dyDescent="0.25">
      <c r="A2799" s="426">
        <v>91966</v>
      </c>
      <c r="B2799" s="427" t="s">
        <v>3008</v>
      </c>
      <c r="C2799" s="427" t="s">
        <v>330</v>
      </c>
      <c r="D2799" s="428">
        <v>35.64</v>
      </c>
    </row>
    <row r="2800" spans="1:4" ht="13.5" x14ac:dyDescent="0.25">
      <c r="A2800" s="426">
        <v>91967</v>
      </c>
      <c r="B2800" s="427" t="s">
        <v>3009</v>
      </c>
      <c r="C2800" s="427" t="s">
        <v>330</v>
      </c>
      <c r="D2800" s="428">
        <v>41.62</v>
      </c>
    </row>
    <row r="2801" spans="1:4" ht="13.5" x14ac:dyDescent="0.25">
      <c r="A2801" s="426">
        <v>91968</v>
      </c>
      <c r="B2801" s="427" t="s">
        <v>3010</v>
      </c>
      <c r="C2801" s="427" t="s">
        <v>330</v>
      </c>
      <c r="D2801" s="428">
        <v>49.09</v>
      </c>
    </row>
    <row r="2802" spans="1:4" ht="13.5" x14ac:dyDescent="0.25">
      <c r="A2802" s="426">
        <v>91969</v>
      </c>
      <c r="B2802" s="427" t="s">
        <v>3011</v>
      </c>
      <c r="C2802" s="427" t="s">
        <v>330</v>
      </c>
      <c r="D2802" s="428">
        <v>55.07</v>
      </c>
    </row>
    <row r="2803" spans="1:4" ht="13.5" x14ac:dyDescent="0.25">
      <c r="A2803" s="426">
        <v>91970</v>
      </c>
      <c r="B2803" s="427" t="s">
        <v>3012</v>
      </c>
      <c r="C2803" s="427" t="s">
        <v>330</v>
      </c>
      <c r="D2803" s="428">
        <v>51.56</v>
      </c>
    </row>
    <row r="2804" spans="1:4" ht="13.5" x14ac:dyDescent="0.25">
      <c r="A2804" s="426">
        <v>91971</v>
      </c>
      <c r="B2804" s="427" t="s">
        <v>3013</v>
      </c>
      <c r="C2804" s="427" t="s">
        <v>330</v>
      </c>
      <c r="D2804" s="428">
        <v>61.22</v>
      </c>
    </row>
    <row r="2805" spans="1:4" ht="13.5" x14ac:dyDescent="0.25">
      <c r="A2805" s="426">
        <v>91972</v>
      </c>
      <c r="B2805" s="427" t="s">
        <v>3014</v>
      </c>
      <c r="C2805" s="427" t="s">
        <v>330</v>
      </c>
      <c r="D2805" s="428">
        <v>56.07</v>
      </c>
    </row>
    <row r="2806" spans="1:4" ht="13.5" x14ac:dyDescent="0.25">
      <c r="A2806" s="426">
        <v>91973</v>
      </c>
      <c r="B2806" s="427" t="s">
        <v>3015</v>
      </c>
      <c r="C2806" s="427" t="s">
        <v>330</v>
      </c>
      <c r="D2806" s="428">
        <v>65.73</v>
      </c>
    </row>
    <row r="2807" spans="1:4" ht="13.5" x14ac:dyDescent="0.25">
      <c r="A2807" s="426">
        <v>91974</v>
      </c>
      <c r="B2807" s="427" t="s">
        <v>3016</v>
      </c>
      <c r="C2807" s="427" t="s">
        <v>330</v>
      </c>
      <c r="D2807" s="428">
        <v>47.06</v>
      </c>
    </row>
    <row r="2808" spans="1:4" ht="13.5" x14ac:dyDescent="0.25">
      <c r="A2808" s="426">
        <v>91975</v>
      </c>
      <c r="B2808" s="427" t="s">
        <v>3017</v>
      </c>
      <c r="C2808" s="427" t="s">
        <v>330</v>
      </c>
      <c r="D2808" s="428">
        <v>56.72</v>
      </c>
    </row>
    <row r="2809" spans="1:4" ht="13.5" x14ac:dyDescent="0.25">
      <c r="A2809" s="426">
        <v>91976</v>
      </c>
      <c r="B2809" s="427" t="s">
        <v>3018</v>
      </c>
      <c r="C2809" s="427" t="s">
        <v>330</v>
      </c>
      <c r="D2809" s="428">
        <v>69.55</v>
      </c>
    </row>
    <row r="2810" spans="1:4" ht="13.5" x14ac:dyDescent="0.25">
      <c r="A2810" s="426">
        <v>91977</v>
      </c>
      <c r="B2810" s="427" t="s">
        <v>3019</v>
      </c>
      <c r="C2810" s="427" t="s">
        <v>330</v>
      </c>
      <c r="D2810" s="428">
        <v>79.209999999999994</v>
      </c>
    </row>
    <row r="2811" spans="1:4" ht="13.5" x14ac:dyDescent="0.25">
      <c r="A2811" s="426">
        <v>91978</v>
      </c>
      <c r="B2811" s="427" t="s">
        <v>3020</v>
      </c>
      <c r="C2811" s="427" t="s">
        <v>330</v>
      </c>
      <c r="D2811" s="428">
        <v>28.78</v>
      </c>
    </row>
    <row r="2812" spans="1:4" ht="13.5" x14ac:dyDescent="0.25">
      <c r="A2812" s="426">
        <v>91979</v>
      </c>
      <c r="B2812" s="427" t="s">
        <v>3021</v>
      </c>
      <c r="C2812" s="427" t="s">
        <v>330</v>
      </c>
      <c r="D2812" s="428">
        <v>34.76</v>
      </c>
    </row>
    <row r="2813" spans="1:4" ht="13.5" x14ac:dyDescent="0.25">
      <c r="A2813" s="426">
        <v>91980</v>
      </c>
      <c r="B2813" s="427" t="s">
        <v>3022</v>
      </c>
      <c r="C2813" s="427" t="s">
        <v>330</v>
      </c>
      <c r="D2813" s="428">
        <v>27.79</v>
      </c>
    </row>
    <row r="2814" spans="1:4" ht="13.5" x14ac:dyDescent="0.25">
      <c r="A2814" s="426">
        <v>91981</v>
      </c>
      <c r="B2814" s="427" t="s">
        <v>3023</v>
      </c>
      <c r="C2814" s="427" t="s">
        <v>330</v>
      </c>
      <c r="D2814" s="428">
        <v>33.770000000000003</v>
      </c>
    </row>
    <row r="2815" spans="1:4" ht="13.5" x14ac:dyDescent="0.25">
      <c r="A2815" s="426">
        <v>91982</v>
      </c>
      <c r="B2815" s="427" t="s">
        <v>3024</v>
      </c>
      <c r="C2815" s="427" t="s">
        <v>330</v>
      </c>
      <c r="D2815" s="428">
        <v>70.569999999999993</v>
      </c>
    </row>
    <row r="2816" spans="1:4" ht="13.5" x14ac:dyDescent="0.25">
      <c r="A2816" s="426">
        <v>91983</v>
      </c>
      <c r="B2816" s="427" t="s">
        <v>3025</v>
      </c>
      <c r="C2816" s="427" t="s">
        <v>330</v>
      </c>
      <c r="D2816" s="428">
        <v>76.55</v>
      </c>
    </row>
    <row r="2817" spans="1:4" ht="13.5" x14ac:dyDescent="0.25">
      <c r="A2817" s="426">
        <v>91984</v>
      </c>
      <c r="B2817" s="427" t="s">
        <v>3026</v>
      </c>
      <c r="C2817" s="427" t="s">
        <v>330</v>
      </c>
      <c r="D2817" s="428">
        <v>12.3</v>
      </c>
    </row>
    <row r="2818" spans="1:4" ht="13.5" x14ac:dyDescent="0.25">
      <c r="A2818" s="426">
        <v>91985</v>
      </c>
      <c r="B2818" s="427" t="s">
        <v>3027</v>
      </c>
      <c r="C2818" s="427" t="s">
        <v>330</v>
      </c>
      <c r="D2818" s="428">
        <v>18.28</v>
      </c>
    </row>
    <row r="2819" spans="1:4" ht="13.5" x14ac:dyDescent="0.25">
      <c r="A2819" s="426">
        <v>91986</v>
      </c>
      <c r="B2819" s="427" t="s">
        <v>3028</v>
      </c>
      <c r="C2819" s="427" t="s">
        <v>330</v>
      </c>
      <c r="D2819" s="428">
        <v>26.97</v>
      </c>
    </row>
    <row r="2820" spans="1:4" ht="13.5" x14ac:dyDescent="0.25">
      <c r="A2820" s="426">
        <v>91987</v>
      </c>
      <c r="B2820" s="427" t="s">
        <v>3029</v>
      </c>
      <c r="C2820" s="427" t="s">
        <v>330</v>
      </c>
      <c r="D2820" s="428">
        <v>32.950000000000003</v>
      </c>
    </row>
    <row r="2821" spans="1:4" ht="13.5" x14ac:dyDescent="0.25">
      <c r="A2821" s="426">
        <v>91988</v>
      </c>
      <c r="B2821" s="427" t="s">
        <v>3030</v>
      </c>
      <c r="C2821" s="427" t="s">
        <v>330</v>
      </c>
      <c r="D2821" s="428">
        <v>15.63</v>
      </c>
    </row>
    <row r="2822" spans="1:4" ht="13.5" x14ac:dyDescent="0.25">
      <c r="A2822" s="426">
        <v>91989</v>
      </c>
      <c r="B2822" s="427" t="s">
        <v>3031</v>
      </c>
      <c r="C2822" s="427" t="s">
        <v>330</v>
      </c>
      <c r="D2822" s="428">
        <v>21.61</v>
      </c>
    </row>
    <row r="2823" spans="1:4" ht="13.5" x14ac:dyDescent="0.25">
      <c r="A2823" s="426">
        <v>91990</v>
      </c>
      <c r="B2823" s="427" t="s">
        <v>3032</v>
      </c>
      <c r="C2823" s="427" t="s">
        <v>330</v>
      </c>
      <c r="D2823" s="428">
        <v>23.12</v>
      </c>
    </row>
    <row r="2824" spans="1:4" ht="13.5" x14ac:dyDescent="0.25">
      <c r="A2824" s="426">
        <v>91991</v>
      </c>
      <c r="B2824" s="427" t="s">
        <v>3033</v>
      </c>
      <c r="C2824" s="427" t="s">
        <v>330</v>
      </c>
      <c r="D2824" s="428">
        <v>24.92</v>
      </c>
    </row>
    <row r="2825" spans="1:4" ht="13.5" x14ac:dyDescent="0.25">
      <c r="A2825" s="426">
        <v>91992</v>
      </c>
      <c r="B2825" s="427" t="s">
        <v>3034</v>
      </c>
      <c r="C2825" s="427" t="s">
        <v>330</v>
      </c>
      <c r="D2825" s="428">
        <v>29.1</v>
      </c>
    </row>
    <row r="2826" spans="1:4" ht="13.5" x14ac:dyDescent="0.25">
      <c r="A2826" s="426">
        <v>91993</v>
      </c>
      <c r="B2826" s="427" t="s">
        <v>3035</v>
      </c>
      <c r="C2826" s="427" t="s">
        <v>330</v>
      </c>
      <c r="D2826" s="428">
        <v>30.9</v>
      </c>
    </row>
    <row r="2827" spans="1:4" ht="13.5" x14ac:dyDescent="0.25">
      <c r="A2827" s="426">
        <v>91994</v>
      </c>
      <c r="B2827" s="427" t="s">
        <v>3036</v>
      </c>
      <c r="C2827" s="427" t="s">
        <v>330</v>
      </c>
      <c r="D2827" s="428">
        <v>16.8</v>
      </c>
    </row>
    <row r="2828" spans="1:4" ht="13.5" x14ac:dyDescent="0.25">
      <c r="A2828" s="426">
        <v>91995</v>
      </c>
      <c r="B2828" s="427" t="s">
        <v>3037</v>
      </c>
      <c r="C2828" s="427" t="s">
        <v>330</v>
      </c>
      <c r="D2828" s="428">
        <v>18.600000000000001</v>
      </c>
    </row>
    <row r="2829" spans="1:4" ht="13.5" x14ac:dyDescent="0.25">
      <c r="A2829" s="426">
        <v>91996</v>
      </c>
      <c r="B2829" s="427" t="s">
        <v>3038</v>
      </c>
      <c r="C2829" s="427" t="s">
        <v>330</v>
      </c>
      <c r="D2829" s="428">
        <v>22.78</v>
      </c>
    </row>
    <row r="2830" spans="1:4" ht="13.5" x14ac:dyDescent="0.25">
      <c r="A2830" s="426">
        <v>91997</v>
      </c>
      <c r="B2830" s="427" t="s">
        <v>3039</v>
      </c>
      <c r="C2830" s="427" t="s">
        <v>330</v>
      </c>
      <c r="D2830" s="428">
        <v>24.58</v>
      </c>
    </row>
    <row r="2831" spans="1:4" ht="13.5" x14ac:dyDescent="0.25">
      <c r="A2831" s="426">
        <v>91998</v>
      </c>
      <c r="B2831" s="427" t="s">
        <v>3040</v>
      </c>
      <c r="C2831" s="427" t="s">
        <v>330</v>
      </c>
      <c r="D2831" s="428">
        <v>14.33</v>
      </c>
    </row>
    <row r="2832" spans="1:4" ht="13.5" x14ac:dyDescent="0.25">
      <c r="A2832" s="426">
        <v>91999</v>
      </c>
      <c r="B2832" s="427" t="s">
        <v>3041</v>
      </c>
      <c r="C2832" s="427" t="s">
        <v>330</v>
      </c>
      <c r="D2832" s="428">
        <v>16.13</v>
      </c>
    </row>
    <row r="2833" spans="1:4" ht="13.5" x14ac:dyDescent="0.25">
      <c r="A2833" s="426">
        <v>92000</v>
      </c>
      <c r="B2833" s="427" t="s">
        <v>3042</v>
      </c>
      <c r="C2833" s="427" t="s">
        <v>330</v>
      </c>
      <c r="D2833" s="428">
        <v>20.309999999999999</v>
      </c>
    </row>
    <row r="2834" spans="1:4" ht="13.5" x14ac:dyDescent="0.25">
      <c r="A2834" s="426">
        <v>92001</v>
      </c>
      <c r="B2834" s="427" t="s">
        <v>3043</v>
      </c>
      <c r="C2834" s="427" t="s">
        <v>330</v>
      </c>
      <c r="D2834" s="428">
        <v>22.11</v>
      </c>
    </row>
    <row r="2835" spans="1:4" ht="13.5" x14ac:dyDescent="0.25">
      <c r="A2835" s="426">
        <v>92002</v>
      </c>
      <c r="B2835" s="427" t="s">
        <v>3044</v>
      </c>
      <c r="C2835" s="427" t="s">
        <v>330</v>
      </c>
      <c r="D2835" s="428">
        <v>31.54</v>
      </c>
    </row>
    <row r="2836" spans="1:4" ht="13.5" x14ac:dyDescent="0.25">
      <c r="A2836" s="426">
        <v>92003</v>
      </c>
      <c r="B2836" s="427" t="s">
        <v>3045</v>
      </c>
      <c r="C2836" s="427" t="s">
        <v>330</v>
      </c>
      <c r="D2836" s="428">
        <v>35.14</v>
      </c>
    </row>
    <row r="2837" spans="1:4" ht="13.5" x14ac:dyDescent="0.25">
      <c r="A2837" s="426">
        <v>92004</v>
      </c>
      <c r="B2837" s="427" t="s">
        <v>3046</v>
      </c>
      <c r="C2837" s="427" t="s">
        <v>330</v>
      </c>
      <c r="D2837" s="428">
        <v>37.520000000000003</v>
      </c>
    </row>
    <row r="2838" spans="1:4" ht="13.5" x14ac:dyDescent="0.25">
      <c r="A2838" s="426">
        <v>92005</v>
      </c>
      <c r="B2838" s="427" t="s">
        <v>3047</v>
      </c>
      <c r="C2838" s="427" t="s">
        <v>330</v>
      </c>
      <c r="D2838" s="428">
        <v>41.12</v>
      </c>
    </row>
    <row r="2839" spans="1:4" ht="13.5" x14ac:dyDescent="0.25">
      <c r="A2839" s="426">
        <v>92006</v>
      </c>
      <c r="B2839" s="427" t="s">
        <v>3048</v>
      </c>
      <c r="C2839" s="427" t="s">
        <v>330</v>
      </c>
      <c r="D2839" s="428">
        <v>26.64</v>
      </c>
    </row>
    <row r="2840" spans="1:4" ht="13.5" x14ac:dyDescent="0.25">
      <c r="A2840" s="426">
        <v>92007</v>
      </c>
      <c r="B2840" s="427" t="s">
        <v>3049</v>
      </c>
      <c r="C2840" s="427" t="s">
        <v>330</v>
      </c>
      <c r="D2840" s="428">
        <v>30.24</v>
      </c>
    </row>
    <row r="2841" spans="1:4" ht="13.5" x14ac:dyDescent="0.25">
      <c r="A2841" s="426">
        <v>92008</v>
      </c>
      <c r="B2841" s="427" t="s">
        <v>3050</v>
      </c>
      <c r="C2841" s="427" t="s">
        <v>330</v>
      </c>
      <c r="D2841" s="428">
        <v>32.619999999999997</v>
      </c>
    </row>
    <row r="2842" spans="1:4" ht="13.5" x14ac:dyDescent="0.25">
      <c r="A2842" s="426">
        <v>92009</v>
      </c>
      <c r="B2842" s="427" t="s">
        <v>3051</v>
      </c>
      <c r="C2842" s="427" t="s">
        <v>330</v>
      </c>
      <c r="D2842" s="428">
        <v>36.22</v>
      </c>
    </row>
    <row r="2843" spans="1:4" ht="13.5" x14ac:dyDescent="0.25">
      <c r="A2843" s="426">
        <v>92010</v>
      </c>
      <c r="B2843" s="427" t="s">
        <v>3052</v>
      </c>
      <c r="C2843" s="427" t="s">
        <v>330</v>
      </c>
      <c r="D2843" s="428">
        <v>46.3</v>
      </c>
    </row>
    <row r="2844" spans="1:4" ht="13.5" x14ac:dyDescent="0.25">
      <c r="A2844" s="426">
        <v>92011</v>
      </c>
      <c r="B2844" s="427" t="s">
        <v>3053</v>
      </c>
      <c r="C2844" s="427" t="s">
        <v>330</v>
      </c>
      <c r="D2844" s="428">
        <v>51.7</v>
      </c>
    </row>
    <row r="2845" spans="1:4" ht="13.5" x14ac:dyDescent="0.25">
      <c r="A2845" s="426">
        <v>92012</v>
      </c>
      <c r="B2845" s="427" t="s">
        <v>3054</v>
      </c>
      <c r="C2845" s="427" t="s">
        <v>330</v>
      </c>
      <c r="D2845" s="428">
        <v>52.28</v>
      </c>
    </row>
    <row r="2846" spans="1:4" ht="13.5" x14ac:dyDescent="0.25">
      <c r="A2846" s="426">
        <v>92013</v>
      </c>
      <c r="B2846" s="427" t="s">
        <v>3055</v>
      </c>
      <c r="C2846" s="427" t="s">
        <v>330</v>
      </c>
      <c r="D2846" s="428">
        <v>57.68</v>
      </c>
    </row>
    <row r="2847" spans="1:4" ht="13.5" x14ac:dyDescent="0.25">
      <c r="A2847" s="426">
        <v>92014</v>
      </c>
      <c r="B2847" s="427" t="s">
        <v>3056</v>
      </c>
      <c r="C2847" s="427" t="s">
        <v>330</v>
      </c>
      <c r="D2847" s="428">
        <v>38.93</v>
      </c>
    </row>
    <row r="2848" spans="1:4" ht="13.5" x14ac:dyDescent="0.25">
      <c r="A2848" s="426">
        <v>92015</v>
      </c>
      <c r="B2848" s="427" t="s">
        <v>3057</v>
      </c>
      <c r="C2848" s="427" t="s">
        <v>330</v>
      </c>
      <c r="D2848" s="428">
        <v>44.33</v>
      </c>
    </row>
    <row r="2849" spans="1:4" ht="13.5" x14ac:dyDescent="0.25">
      <c r="A2849" s="426">
        <v>92016</v>
      </c>
      <c r="B2849" s="427" t="s">
        <v>3058</v>
      </c>
      <c r="C2849" s="427" t="s">
        <v>330</v>
      </c>
      <c r="D2849" s="428">
        <v>44.91</v>
      </c>
    </row>
    <row r="2850" spans="1:4" ht="13.5" x14ac:dyDescent="0.25">
      <c r="A2850" s="426">
        <v>92017</v>
      </c>
      <c r="B2850" s="427" t="s">
        <v>3059</v>
      </c>
      <c r="C2850" s="427" t="s">
        <v>330</v>
      </c>
      <c r="D2850" s="428">
        <v>50.31</v>
      </c>
    </row>
    <row r="2851" spans="1:4" ht="13.5" x14ac:dyDescent="0.25">
      <c r="A2851" s="426">
        <v>92018</v>
      </c>
      <c r="B2851" s="427" t="s">
        <v>3060</v>
      </c>
      <c r="C2851" s="427" t="s">
        <v>330</v>
      </c>
      <c r="D2851" s="428">
        <v>51.56</v>
      </c>
    </row>
    <row r="2852" spans="1:4" ht="13.5" x14ac:dyDescent="0.25">
      <c r="A2852" s="426">
        <v>92019</v>
      </c>
      <c r="B2852" s="427" t="s">
        <v>3061</v>
      </c>
      <c r="C2852" s="427" t="s">
        <v>330</v>
      </c>
      <c r="D2852" s="428">
        <v>61.22</v>
      </c>
    </row>
    <row r="2853" spans="1:4" ht="13.5" x14ac:dyDescent="0.25">
      <c r="A2853" s="426">
        <v>92020</v>
      </c>
      <c r="B2853" s="427" t="s">
        <v>3062</v>
      </c>
      <c r="C2853" s="427" t="s">
        <v>330</v>
      </c>
      <c r="D2853" s="428">
        <v>76.319999999999993</v>
      </c>
    </row>
    <row r="2854" spans="1:4" ht="13.5" x14ac:dyDescent="0.25">
      <c r="A2854" s="426">
        <v>92021</v>
      </c>
      <c r="B2854" s="427" t="s">
        <v>3063</v>
      </c>
      <c r="C2854" s="427" t="s">
        <v>330</v>
      </c>
      <c r="D2854" s="428">
        <v>85.98</v>
      </c>
    </row>
    <row r="2855" spans="1:4" ht="13.5" x14ac:dyDescent="0.25">
      <c r="A2855" s="426">
        <v>92022</v>
      </c>
      <c r="B2855" s="427" t="s">
        <v>3064</v>
      </c>
      <c r="C2855" s="427" t="s">
        <v>330</v>
      </c>
      <c r="D2855" s="428">
        <v>27.97</v>
      </c>
    </row>
    <row r="2856" spans="1:4" ht="13.5" x14ac:dyDescent="0.25">
      <c r="A2856" s="426">
        <v>92023</v>
      </c>
      <c r="B2856" s="427" t="s">
        <v>3065</v>
      </c>
      <c r="C2856" s="427" t="s">
        <v>330</v>
      </c>
      <c r="D2856" s="428">
        <v>33.950000000000003</v>
      </c>
    </row>
    <row r="2857" spans="1:4" ht="13.5" x14ac:dyDescent="0.25">
      <c r="A2857" s="426">
        <v>92024</v>
      </c>
      <c r="B2857" s="427" t="s">
        <v>3066</v>
      </c>
      <c r="C2857" s="427" t="s">
        <v>330</v>
      </c>
      <c r="D2857" s="428">
        <v>42.75</v>
      </c>
    </row>
    <row r="2858" spans="1:4" ht="13.5" x14ac:dyDescent="0.25">
      <c r="A2858" s="426">
        <v>92025</v>
      </c>
      <c r="B2858" s="427" t="s">
        <v>3067</v>
      </c>
      <c r="C2858" s="427" t="s">
        <v>330</v>
      </c>
      <c r="D2858" s="428">
        <v>48.73</v>
      </c>
    </row>
    <row r="2859" spans="1:4" ht="13.5" x14ac:dyDescent="0.25">
      <c r="A2859" s="426">
        <v>92026</v>
      </c>
      <c r="B2859" s="427" t="s">
        <v>3068</v>
      </c>
      <c r="C2859" s="427" t="s">
        <v>330</v>
      </c>
      <c r="D2859" s="428">
        <v>39.18</v>
      </c>
    </row>
    <row r="2860" spans="1:4" ht="13.5" x14ac:dyDescent="0.25">
      <c r="A2860" s="426">
        <v>92027</v>
      </c>
      <c r="B2860" s="427" t="s">
        <v>3069</v>
      </c>
      <c r="C2860" s="427" t="s">
        <v>330</v>
      </c>
      <c r="D2860" s="428">
        <v>45.16</v>
      </c>
    </row>
    <row r="2861" spans="1:4" ht="13.5" x14ac:dyDescent="0.25">
      <c r="A2861" s="426">
        <v>92028</v>
      </c>
      <c r="B2861" s="427" t="s">
        <v>3070</v>
      </c>
      <c r="C2861" s="427" t="s">
        <v>330</v>
      </c>
      <c r="D2861" s="428">
        <v>32.47</v>
      </c>
    </row>
    <row r="2862" spans="1:4" ht="13.5" x14ac:dyDescent="0.25">
      <c r="A2862" s="426">
        <v>92029</v>
      </c>
      <c r="B2862" s="427" t="s">
        <v>3071</v>
      </c>
      <c r="C2862" s="427" t="s">
        <v>330</v>
      </c>
      <c r="D2862" s="428">
        <v>38.450000000000003</v>
      </c>
    </row>
    <row r="2863" spans="1:4" ht="13.5" x14ac:dyDescent="0.25">
      <c r="A2863" s="426">
        <v>92030</v>
      </c>
      <c r="B2863" s="427" t="s">
        <v>3072</v>
      </c>
      <c r="C2863" s="427" t="s">
        <v>330</v>
      </c>
      <c r="D2863" s="428">
        <v>47.23</v>
      </c>
    </row>
    <row r="2864" spans="1:4" ht="13.5" x14ac:dyDescent="0.25">
      <c r="A2864" s="426">
        <v>92031</v>
      </c>
      <c r="B2864" s="427" t="s">
        <v>3073</v>
      </c>
      <c r="C2864" s="427" t="s">
        <v>330</v>
      </c>
      <c r="D2864" s="428">
        <v>53.21</v>
      </c>
    </row>
    <row r="2865" spans="1:4" ht="13.5" x14ac:dyDescent="0.25">
      <c r="A2865" s="426">
        <v>92032</v>
      </c>
      <c r="B2865" s="427" t="s">
        <v>3074</v>
      </c>
      <c r="C2865" s="427" t="s">
        <v>330</v>
      </c>
      <c r="D2865" s="428">
        <v>48.16</v>
      </c>
    </row>
    <row r="2866" spans="1:4" ht="13.5" x14ac:dyDescent="0.25">
      <c r="A2866" s="426">
        <v>92033</v>
      </c>
      <c r="B2866" s="427" t="s">
        <v>3075</v>
      </c>
      <c r="C2866" s="427" t="s">
        <v>330</v>
      </c>
      <c r="D2866" s="428">
        <v>54.14</v>
      </c>
    </row>
    <row r="2867" spans="1:4" ht="13.5" x14ac:dyDescent="0.25">
      <c r="A2867" s="426">
        <v>92034</v>
      </c>
      <c r="B2867" s="427" t="s">
        <v>3076</v>
      </c>
      <c r="C2867" s="427" t="s">
        <v>330</v>
      </c>
      <c r="D2867" s="428">
        <v>43.68</v>
      </c>
    </row>
    <row r="2868" spans="1:4" ht="13.5" x14ac:dyDescent="0.25">
      <c r="A2868" s="426">
        <v>92035</v>
      </c>
      <c r="B2868" s="427" t="s">
        <v>3077</v>
      </c>
      <c r="C2868" s="427" t="s">
        <v>330</v>
      </c>
      <c r="D2868" s="428">
        <v>49.66</v>
      </c>
    </row>
    <row r="2869" spans="1:4" ht="13.5" x14ac:dyDescent="0.25">
      <c r="A2869" s="426">
        <v>72278</v>
      </c>
      <c r="B2869" s="427" t="s">
        <v>3078</v>
      </c>
      <c r="C2869" s="427" t="s">
        <v>330</v>
      </c>
      <c r="D2869" s="428">
        <v>63.86</v>
      </c>
    </row>
    <row r="2870" spans="1:4" ht="13.5" x14ac:dyDescent="0.25">
      <c r="A2870" s="426">
        <v>72280</v>
      </c>
      <c r="B2870" s="427" t="s">
        <v>3079</v>
      </c>
      <c r="C2870" s="427" t="s">
        <v>330</v>
      </c>
      <c r="D2870" s="428">
        <v>38.32</v>
      </c>
    </row>
    <row r="2871" spans="1:4" ht="13.5" x14ac:dyDescent="0.25">
      <c r="A2871" s="427" t="s">
        <v>3080</v>
      </c>
      <c r="B2871" s="427" t="s">
        <v>3081</v>
      </c>
      <c r="C2871" s="427" t="s">
        <v>330</v>
      </c>
      <c r="D2871" s="428">
        <v>163.81</v>
      </c>
    </row>
    <row r="2872" spans="1:4" ht="13.5" x14ac:dyDescent="0.25">
      <c r="A2872" s="427" t="s">
        <v>3082</v>
      </c>
      <c r="B2872" s="427" t="s">
        <v>3083</v>
      </c>
      <c r="C2872" s="427" t="s">
        <v>330</v>
      </c>
      <c r="D2872" s="428">
        <v>219.61</v>
      </c>
    </row>
    <row r="2873" spans="1:4" ht="13.5" x14ac:dyDescent="0.25">
      <c r="A2873" s="427" t="s">
        <v>3084</v>
      </c>
      <c r="B2873" s="427" t="s">
        <v>3085</v>
      </c>
      <c r="C2873" s="427" t="s">
        <v>330</v>
      </c>
      <c r="D2873" s="428">
        <v>61.43</v>
      </c>
    </row>
    <row r="2874" spans="1:4" ht="13.5" x14ac:dyDescent="0.25">
      <c r="A2874" s="426">
        <v>83391</v>
      </c>
      <c r="B2874" s="427" t="s">
        <v>3086</v>
      </c>
      <c r="C2874" s="427" t="s">
        <v>330</v>
      </c>
      <c r="D2874" s="428">
        <v>33.1</v>
      </c>
    </row>
    <row r="2875" spans="1:4" ht="13.5" x14ac:dyDescent="0.25">
      <c r="A2875" s="426">
        <v>83392</v>
      </c>
      <c r="B2875" s="427" t="s">
        <v>3087</v>
      </c>
      <c r="C2875" s="427" t="s">
        <v>330</v>
      </c>
      <c r="D2875" s="428">
        <v>24.36</v>
      </c>
    </row>
    <row r="2876" spans="1:4" ht="13.5" x14ac:dyDescent="0.25">
      <c r="A2876" s="426">
        <v>83393</v>
      </c>
      <c r="B2876" s="427" t="s">
        <v>3088</v>
      </c>
      <c r="C2876" s="427" t="s">
        <v>330</v>
      </c>
      <c r="D2876" s="428">
        <v>31.15</v>
      </c>
    </row>
    <row r="2877" spans="1:4" ht="13.5" x14ac:dyDescent="0.25">
      <c r="A2877" s="426">
        <v>83470</v>
      </c>
      <c r="B2877" s="427" t="s">
        <v>3089</v>
      </c>
      <c r="C2877" s="427" t="s">
        <v>330</v>
      </c>
      <c r="D2877" s="428">
        <v>59.94</v>
      </c>
    </row>
    <row r="2878" spans="1:4" ht="13.5" x14ac:dyDescent="0.25">
      <c r="A2878" s="426">
        <v>93040</v>
      </c>
      <c r="B2878" s="427" t="s">
        <v>3090</v>
      </c>
      <c r="C2878" s="427" t="s">
        <v>330</v>
      </c>
      <c r="D2878" s="428">
        <v>9.8000000000000007</v>
      </c>
    </row>
    <row r="2879" spans="1:4" ht="13.5" x14ac:dyDescent="0.25">
      <c r="A2879" s="426">
        <v>93041</v>
      </c>
      <c r="B2879" s="427" t="s">
        <v>3091</v>
      </c>
      <c r="C2879" s="427" t="s">
        <v>330</v>
      </c>
      <c r="D2879" s="428">
        <v>59.52</v>
      </c>
    </row>
    <row r="2880" spans="1:4" ht="13.5" x14ac:dyDescent="0.25">
      <c r="A2880" s="426">
        <v>93042</v>
      </c>
      <c r="B2880" s="427" t="s">
        <v>3092</v>
      </c>
      <c r="C2880" s="427" t="s">
        <v>330</v>
      </c>
      <c r="D2880" s="428">
        <v>19.510000000000002</v>
      </c>
    </row>
    <row r="2881" spans="1:4" ht="13.5" x14ac:dyDescent="0.25">
      <c r="A2881" s="426">
        <v>93043</v>
      </c>
      <c r="B2881" s="427" t="s">
        <v>3093</v>
      </c>
      <c r="C2881" s="427" t="s">
        <v>330</v>
      </c>
      <c r="D2881" s="428">
        <v>25.86</v>
      </c>
    </row>
    <row r="2882" spans="1:4" ht="13.5" x14ac:dyDescent="0.25">
      <c r="A2882" s="426">
        <v>93044</v>
      </c>
      <c r="B2882" s="427" t="s">
        <v>3094</v>
      </c>
      <c r="C2882" s="427" t="s">
        <v>330</v>
      </c>
      <c r="D2882" s="428">
        <v>10.97</v>
      </c>
    </row>
    <row r="2883" spans="1:4" ht="13.5" x14ac:dyDescent="0.25">
      <c r="A2883" s="426">
        <v>93045</v>
      </c>
      <c r="B2883" s="427" t="s">
        <v>3095</v>
      </c>
      <c r="C2883" s="427" t="s">
        <v>330</v>
      </c>
      <c r="D2883" s="428">
        <v>33.549999999999997</v>
      </c>
    </row>
    <row r="2884" spans="1:4" ht="13.5" x14ac:dyDescent="0.25">
      <c r="A2884" s="426">
        <v>97583</v>
      </c>
      <c r="B2884" s="427" t="s">
        <v>3096</v>
      </c>
      <c r="C2884" s="427" t="s">
        <v>330</v>
      </c>
      <c r="D2884" s="428">
        <v>53.17</v>
      </c>
    </row>
    <row r="2885" spans="1:4" ht="13.5" x14ac:dyDescent="0.25">
      <c r="A2885" s="426">
        <v>97584</v>
      </c>
      <c r="B2885" s="427" t="s">
        <v>3097</v>
      </c>
      <c r="C2885" s="427" t="s">
        <v>330</v>
      </c>
      <c r="D2885" s="428">
        <v>74.12</v>
      </c>
    </row>
    <row r="2886" spans="1:4" ht="13.5" x14ac:dyDescent="0.25">
      <c r="A2886" s="426">
        <v>97585</v>
      </c>
      <c r="B2886" s="427" t="s">
        <v>3098</v>
      </c>
      <c r="C2886" s="427" t="s">
        <v>330</v>
      </c>
      <c r="D2886" s="428">
        <v>72.84</v>
      </c>
    </row>
    <row r="2887" spans="1:4" ht="13.5" x14ac:dyDescent="0.25">
      <c r="A2887" s="426">
        <v>97586</v>
      </c>
      <c r="B2887" s="427" t="s">
        <v>3099</v>
      </c>
      <c r="C2887" s="427" t="s">
        <v>330</v>
      </c>
      <c r="D2887" s="428">
        <v>98.13</v>
      </c>
    </row>
    <row r="2888" spans="1:4" ht="13.5" x14ac:dyDescent="0.25">
      <c r="A2888" s="426">
        <v>97587</v>
      </c>
      <c r="B2888" s="427" t="s">
        <v>3100</v>
      </c>
      <c r="C2888" s="427" t="s">
        <v>330</v>
      </c>
      <c r="D2888" s="428">
        <v>174.59</v>
      </c>
    </row>
    <row r="2889" spans="1:4" ht="13.5" x14ac:dyDescent="0.25">
      <c r="A2889" s="426">
        <v>97589</v>
      </c>
      <c r="B2889" s="427" t="s">
        <v>3101</v>
      </c>
      <c r="C2889" s="427" t="s">
        <v>330</v>
      </c>
      <c r="D2889" s="428">
        <v>25.88</v>
      </c>
    </row>
    <row r="2890" spans="1:4" ht="13.5" x14ac:dyDescent="0.25">
      <c r="A2890" s="426">
        <v>97590</v>
      </c>
      <c r="B2890" s="427" t="s">
        <v>3102</v>
      </c>
      <c r="C2890" s="427" t="s">
        <v>330</v>
      </c>
      <c r="D2890" s="428">
        <v>60.83</v>
      </c>
    </row>
    <row r="2891" spans="1:4" ht="13.5" x14ac:dyDescent="0.25">
      <c r="A2891" s="426">
        <v>97591</v>
      </c>
      <c r="B2891" s="427" t="s">
        <v>3103</v>
      </c>
      <c r="C2891" s="427" t="s">
        <v>330</v>
      </c>
      <c r="D2891" s="428">
        <v>79.25</v>
      </c>
    </row>
    <row r="2892" spans="1:4" ht="13.5" x14ac:dyDescent="0.25">
      <c r="A2892" s="426">
        <v>97592</v>
      </c>
      <c r="B2892" s="427" t="s">
        <v>3104</v>
      </c>
      <c r="C2892" s="427" t="s">
        <v>330</v>
      </c>
      <c r="D2892" s="428">
        <v>119.31</v>
      </c>
    </row>
    <row r="2893" spans="1:4" ht="13.5" x14ac:dyDescent="0.25">
      <c r="A2893" s="426">
        <v>97593</v>
      </c>
      <c r="B2893" s="427" t="s">
        <v>3105</v>
      </c>
      <c r="C2893" s="427" t="s">
        <v>330</v>
      </c>
      <c r="D2893" s="428">
        <v>87.46</v>
      </c>
    </row>
    <row r="2894" spans="1:4" ht="13.5" x14ac:dyDescent="0.25">
      <c r="A2894" s="426">
        <v>97594</v>
      </c>
      <c r="B2894" s="427" t="s">
        <v>3106</v>
      </c>
      <c r="C2894" s="427" t="s">
        <v>330</v>
      </c>
      <c r="D2894" s="428">
        <v>79.42</v>
      </c>
    </row>
    <row r="2895" spans="1:4" ht="13.5" x14ac:dyDescent="0.25">
      <c r="A2895" s="426">
        <v>97595</v>
      </c>
      <c r="B2895" s="427" t="s">
        <v>3107</v>
      </c>
      <c r="C2895" s="427" t="s">
        <v>330</v>
      </c>
      <c r="D2895" s="428">
        <v>58.89</v>
      </c>
    </row>
    <row r="2896" spans="1:4" ht="13.5" x14ac:dyDescent="0.25">
      <c r="A2896" s="426">
        <v>97596</v>
      </c>
      <c r="B2896" s="427" t="s">
        <v>3108</v>
      </c>
      <c r="C2896" s="427" t="s">
        <v>330</v>
      </c>
      <c r="D2896" s="428">
        <v>40.01</v>
      </c>
    </row>
    <row r="2897" spans="1:4" ht="13.5" x14ac:dyDescent="0.25">
      <c r="A2897" s="426">
        <v>97597</v>
      </c>
      <c r="B2897" s="427" t="s">
        <v>3109</v>
      </c>
      <c r="C2897" s="427" t="s">
        <v>330</v>
      </c>
      <c r="D2897" s="428">
        <v>48.58</v>
      </c>
    </row>
    <row r="2898" spans="1:4" ht="13.5" x14ac:dyDescent="0.25">
      <c r="A2898" s="426">
        <v>97598</v>
      </c>
      <c r="B2898" s="427" t="s">
        <v>3110</v>
      </c>
      <c r="C2898" s="427" t="s">
        <v>330</v>
      </c>
      <c r="D2898" s="428">
        <v>46.17</v>
      </c>
    </row>
    <row r="2899" spans="1:4" ht="13.5" x14ac:dyDescent="0.25">
      <c r="A2899" s="426">
        <v>97599</v>
      </c>
      <c r="B2899" s="427" t="s">
        <v>3111</v>
      </c>
      <c r="C2899" s="427" t="s">
        <v>330</v>
      </c>
      <c r="D2899" s="428">
        <v>46.28</v>
      </c>
    </row>
    <row r="2900" spans="1:4" ht="13.5" x14ac:dyDescent="0.25">
      <c r="A2900" s="426">
        <v>97609</v>
      </c>
      <c r="B2900" s="427" t="s">
        <v>3112</v>
      </c>
      <c r="C2900" s="427" t="s">
        <v>330</v>
      </c>
      <c r="D2900" s="428">
        <v>24.6</v>
      </c>
    </row>
    <row r="2901" spans="1:4" ht="13.5" x14ac:dyDescent="0.25">
      <c r="A2901" s="426">
        <v>97610</v>
      </c>
      <c r="B2901" s="427" t="s">
        <v>3113</v>
      </c>
      <c r="C2901" s="427" t="s">
        <v>330</v>
      </c>
      <c r="D2901" s="428">
        <v>30.95</v>
      </c>
    </row>
    <row r="2902" spans="1:4" ht="13.5" x14ac:dyDescent="0.25">
      <c r="A2902" s="426">
        <v>97611</v>
      </c>
      <c r="B2902" s="427" t="s">
        <v>3114</v>
      </c>
      <c r="C2902" s="427" t="s">
        <v>330</v>
      </c>
      <c r="D2902" s="428">
        <v>14.89</v>
      </c>
    </row>
    <row r="2903" spans="1:4" ht="13.5" x14ac:dyDescent="0.25">
      <c r="A2903" s="426">
        <v>97612</v>
      </c>
      <c r="B2903" s="427" t="s">
        <v>3115</v>
      </c>
      <c r="C2903" s="427" t="s">
        <v>330</v>
      </c>
      <c r="D2903" s="428">
        <v>16.059999999999999</v>
      </c>
    </row>
    <row r="2904" spans="1:4" ht="13.5" x14ac:dyDescent="0.25">
      <c r="A2904" s="426">
        <v>97613</v>
      </c>
      <c r="B2904" s="427" t="s">
        <v>3116</v>
      </c>
      <c r="C2904" s="427" t="s">
        <v>330</v>
      </c>
      <c r="D2904" s="428">
        <v>19.96</v>
      </c>
    </row>
    <row r="2905" spans="1:4" ht="13.5" x14ac:dyDescent="0.25">
      <c r="A2905" s="426">
        <v>97614</v>
      </c>
      <c r="B2905" s="427" t="s">
        <v>3117</v>
      </c>
      <c r="C2905" s="427" t="s">
        <v>330</v>
      </c>
      <c r="D2905" s="428">
        <v>34.04</v>
      </c>
    </row>
    <row r="2906" spans="1:4" ht="13.5" x14ac:dyDescent="0.25">
      <c r="A2906" s="426">
        <v>97615</v>
      </c>
      <c r="B2906" s="427" t="s">
        <v>3118</v>
      </c>
      <c r="C2906" s="427" t="s">
        <v>330</v>
      </c>
      <c r="D2906" s="428">
        <v>34.130000000000003</v>
      </c>
    </row>
    <row r="2907" spans="1:4" ht="13.5" x14ac:dyDescent="0.25">
      <c r="A2907" s="426">
        <v>97616</v>
      </c>
      <c r="B2907" s="427" t="s">
        <v>3119</v>
      </c>
      <c r="C2907" s="427" t="s">
        <v>330</v>
      </c>
      <c r="D2907" s="428">
        <v>38.950000000000003</v>
      </c>
    </row>
    <row r="2908" spans="1:4" ht="13.5" x14ac:dyDescent="0.25">
      <c r="A2908" s="426">
        <v>97617</v>
      </c>
      <c r="B2908" s="427" t="s">
        <v>3120</v>
      </c>
      <c r="C2908" s="427" t="s">
        <v>330</v>
      </c>
      <c r="D2908" s="428">
        <v>38.770000000000003</v>
      </c>
    </row>
    <row r="2909" spans="1:4" ht="13.5" x14ac:dyDescent="0.25">
      <c r="A2909" s="426">
        <v>97618</v>
      </c>
      <c r="B2909" s="427" t="s">
        <v>3121</v>
      </c>
      <c r="C2909" s="427" t="s">
        <v>330</v>
      </c>
      <c r="D2909" s="428">
        <v>35.78</v>
      </c>
    </row>
    <row r="2910" spans="1:4" ht="13.5" x14ac:dyDescent="0.25">
      <c r="A2910" s="426">
        <v>41598</v>
      </c>
      <c r="B2910" s="427" t="s">
        <v>3122</v>
      </c>
      <c r="C2910" s="427" t="s">
        <v>330</v>
      </c>
      <c r="D2910" s="429">
        <v>1471.56</v>
      </c>
    </row>
    <row r="2911" spans="1:4" ht="13.5" x14ac:dyDescent="0.25">
      <c r="A2911" s="426">
        <v>72941</v>
      </c>
      <c r="B2911" s="427" t="s">
        <v>3123</v>
      </c>
      <c r="C2911" s="427" t="s">
        <v>330</v>
      </c>
      <c r="D2911" s="428">
        <v>208.61</v>
      </c>
    </row>
    <row r="2912" spans="1:4" ht="13.5" x14ac:dyDescent="0.25">
      <c r="A2912" s="426">
        <v>73624</v>
      </c>
      <c r="B2912" s="427" t="s">
        <v>3124</v>
      </c>
      <c r="C2912" s="427" t="s">
        <v>330</v>
      </c>
      <c r="D2912" s="428">
        <v>82.87</v>
      </c>
    </row>
    <row r="2913" spans="1:4" ht="13.5" x14ac:dyDescent="0.25">
      <c r="A2913" s="427" t="s">
        <v>3125</v>
      </c>
      <c r="B2913" s="427" t="s">
        <v>3126</v>
      </c>
      <c r="C2913" s="427" t="s">
        <v>330</v>
      </c>
      <c r="D2913" s="428">
        <v>12.55</v>
      </c>
    </row>
    <row r="2914" spans="1:4" ht="13.5" x14ac:dyDescent="0.25">
      <c r="A2914" s="427" t="s">
        <v>3127</v>
      </c>
      <c r="B2914" s="427" t="s">
        <v>3128</v>
      </c>
      <c r="C2914" s="427" t="s">
        <v>330</v>
      </c>
      <c r="D2914" s="428">
        <v>12.23</v>
      </c>
    </row>
    <row r="2915" spans="1:4" ht="13.5" x14ac:dyDescent="0.25">
      <c r="A2915" s="427" t="s">
        <v>3129</v>
      </c>
      <c r="B2915" s="427" t="s">
        <v>3130</v>
      </c>
      <c r="C2915" s="427" t="s">
        <v>330</v>
      </c>
      <c r="D2915" s="428">
        <v>8.43</v>
      </c>
    </row>
    <row r="2916" spans="1:4" ht="13.5" x14ac:dyDescent="0.25">
      <c r="A2916" s="427" t="s">
        <v>3131</v>
      </c>
      <c r="B2916" s="427" t="s">
        <v>3132</v>
      </c>
      <c r="C2916" s="427" t="s">
        <v>330</v>
      </c>
      <c r="D2916" s="428">
        <v>4.97</v>
      </c>
    </row>
    <row r="2917" spans="1:4" ht="13.5" x14ac:dyDescent="0.25">
      <c r="A2917" s="427" t="s">
        <v>3133</v>
      </c>
      <c r="B2917" s="427" t="s">
        <v>3134</v>
      </c>
      <c r="C2917" s="427" t="s">
        <v>330</v>
      </c>
      <c r="D2917" s="428">
        <v>4.42</v>
      </c>
    </row>
    <row r="2918" spans="1:4" ht="13.5" x14ac:dyDescent="0.25">
      <c r="A2918" s="427" t="s">
        <v>3135</v>
      </c>
      <c r="B2918" s="427" t="s">
        <v>3136</v>
      </c>
      <c r="C2918" s="427" t="s">
        <v>330</v>
      </c>
      <c r="D2918" s="428">
        <v>341.56</v>
      </c>
    </row>
    <row r="2919" spans="1:4" ht="13.5" x14ac:dyDescent="0.25">
      <c r="A2919" s="427" t="s">
        <v>3137</v>
      </c>
      <c r="B2919" s="427" t="s">
        <v>3138</v>
      </c>
      <c r="C2919" s="427" t="s">
        <v>330</v>
      </c>
      <c r="D2919" s="428">
        <v>23.25</v>
      </c>
    </row>
    <row r="2920" spans="1:4" ht="13.5" x14ac:dyDescent="0.25">
      <c r="A2920" s="427" t="s">
        <v>3139</v>
      </c>
      <c r="B2920" s="427" t="s">
        <v>3140</v>
      </c>
      <c r="C2920" s="427" t="s">
        <v>330</v>
      </c>
      <c r="D2920" s="428">
        <v>70.66</v>
      </c>
    </row>
    <row r="2921" spans="1:4" ht="13.5" x14ac:dyDescent="0.25">
      <c r="A2921" s="426">
        <v>88543</v>
      </c>
      <c r="B2921" s="427" t="s">
        <v>3141</v>
      </c>
      <c r="C2921" s="427" t="s">
        <v>330</v>
      </c>
      <c r="D2921" s="428">
        <v>178.28</v>
      </c>
    </row>
    <row r="2922" spans="1:4" ht="13.5" x14ac:dyDescent="0.25">
      <c r="A2922" s="426">
        <v>88544</v>
      </c>
      <c r="B2922" s="427" t="s">
        <v>3142</v>
      </c>
      <c r="C2922" s="427" t="s">
        <v>330</v>
      </c>
      <c r="D2922" s="428">
        <v>104.97</v>
      </c>
    </row>
    <row r="2923" spans="1:4" ht="13.5" x14ac:dyDescent="0.25">
      <c r="A2923" s="426">
        <v>88545</v>
      </c>
      <c r="B2923" s="427" t="s">
        <v>3143</v>
      </c>
      <c r="C2923" s="427" t="s">
        <v>330</v>
      </c>
      <c r="D2923" s="428">
        <v>205.45</v>
      </c>
    </row>
    <row r="2924" spans="1:4" ht="13.5" x14ac:dyDescent="0.25">
      <c r="A2924" s="426">
        <v>83397</v>
      </c>
      <c r="B2924" s="427" t="s">
        <v>3144</v>
      </c>
      <c r="C2924" s="427" t="s">
        <v>330</v>
      </c>
      <c r="D2924" s="429">
        <v>1142.3699999999999</v>
      </c>
    </row>
    <row r="2925" spans="1:4" ht="13.5" x14ac:dyDescent="0.25">
      <c r="A2925" s="427" t="s">
        <v>3145</v>
      </c>
      <c r="B2925" s="427" t="s">
        <v>3146</v>
      </c>
      <c r="C2925" s="427" t="s">
        <v>330</v>
      </c>
      <c r="D2925" s="429">
        <v>1137.68</v>
      </c>
    </row>
    <row r="2926" spans="1:4" ht="13.5" x14ac:dyDescent="0.25">
      <c r="A2926" s="427" t="s">
        <v>3147</v>
      </c>
      <c r="B2926" s="427" t="s">
        <v>3148</v>
      </c>
      <c r="C2926" s="427" t="s">
        <v>330</v>
      </c>
      <c r="D2926" s="429">
        <v>1139.1400000000001</v>
      </c>
    </row>
    <row r="2927" spans="1:4" ht="13.5" x14ac:dyDescent="0.25">
      <c r="A2927" s="427" t="s">
        <v>3149</v>
      </c>
      <c r="B2927" s="427" t="s">
        <v>3150</v>
      </c>
      <c r="C2927" s="427" t="s">
        <v>330</v>
      </c>
      <c r="D2927" s="429">
        <v>1173.8900000000001</v>
      </c>
    </row>
    <row r="2928" spans="1:4" ht="13.5" x14ac:dyDescent="0.25">
      <c r="A2928" s="427" t="s">
        <v>3151</v>
      </c>
      <c r="B2928" s="427" t="s">
        <v>3152</v>
      </c>
      <c r="C2928" s="427" t="s">
        <v>330</v>
      </c>
      <c r="D2928" s="429">
        <v>1184.72</v>
      </c>
    </row>
    <row r="2929" spans="1:4" ht="13.5" x14ac:dyDescent="0.25">
      <c r="A2929" s="427" t="s">
        <v>3153</v>
      </c>
      <c r="B2929" s="427" t="s">
        <v>3154</v>
      </c>
      <c r="C2929" s="427" t="s">
        <v>330</v>
      </c>
      <c r="D2929" s="428">
        <v>924.84</v>
      </c>
    </row>
    <row r="2930" spans="1:4" ht="13.5" x14ac:dyDescent="0.25">
      <c r="A2930" s="426">
        <v>72281</v>
      </c>
      <c r="B2930" s="427" t="s">
        <v>3155</v>
      </c>
      <c r="C2930" s="427" t="s">
        <v>330</v>
      </c>
      <c r="D2930" s="428">
        <v>124.27</v>
      </c>
    </row>
    <row r="2931" spans="1:4" ht="13.5" x14ac:dyDescent="0.25">
      <c r="A2931" s="426">
        <v>72282</v>
      </c>
      <c r="B2931" s="427" t="s">
        <v>3156</v>
      </c>
      <c r="C2931" s="427" t="s">
        <v>330</v>
      </c>
      <c r="D2931" s="428">
        <v>174.81</v>
      </c>
    </row>
    <row r="2932" spans="1:4" ht="13.5" x14ac:dyDescent="0.25">
      <c r="A2932" s="427" t="s">
        <v>3157</v>
      </c>
      <c r="B2932" s="427" t="s">
        <v>3158</v>
      </c>
      <c r="C2932" s="427" t="s">
        <v>330</v>
      </c>
      <c r="D2932" s="428">
        <v>27.67</v>
      </c>
    </row>
    <row r="2933" spans="1:4" ht="13.5" x14ac:dyDescent="0.25">
      <c r="A2933" s="427" t="s">
        <v>3159</v>
      </c>
      <c r="B2933" s="427" t="s">
        <v>3160</v>
      </c>
      <c r="C2933" s="427" t="s">
        <v>330</v>
      </c>
      <c r="D2933" s="428">
        <v>36.380000000000003</v>
      </c>
    </row>
    <row r="2934" spans="1:4" ht="13.5" x14ac:dyDescent="0.25">
      <c r="A2934" s="427" t="s">
        <v>3161</v>
      </c>
      <c r="B2934" s="427" t="s">
        <v>3162</v>
      </c>
      <c r="C2934" s="427" t="s">
        <v>330</v>
      </c>
      <c r="D2934" s="428">
        <v>17.86</v>
      </c>
    </row>
    <row r="2935" spans="1:4" ht="13.5" x14ac:dyDescent="0.25">
      <c r="A2935" s="427" t="s">
        <v>3163</v>
      </c>
      <c r="B2935" s="427" t="s">
        <v>3164</v>
      </c>
      <c r="C2935" s="427" t="s">
        <v>330</v>
      </c>
      <c r="D2935" s="428">
        <v>23.04</v>
      </c>
    </row>
    <row r="2936" spans="1:4" ht="13.5" x14ac:dyDescent="0.25">
      <c r="A2936" s="427" t="s">
        <v>3165</v>
      </c>
      <c r="B2936" s="427" t="s">
        <v>3166</v>
      </c>
      <c r="C2936" s="427" t="s">
        <v>330</v>
      </c>
      <c r="D2936" s="428">
        <v>40.590000000000003</v>
      </c>
    </row>
    <row r="2937" spans="1:4" ht="13.5" x14ac:dyDescent="0.25">
      <c r="A2937" s="427" t="s">
        <v>3167</v>
      </c>
      <c r="B2937" s="427" t="s">
        <v>3168</v>
      </c>
      <c r="C2937" s="427" t="s">
        <v>330</v>
      </c>
      <c r="D2937" s="428">
        <v>32.81</v>
      </c>
    </row>
    <row r="2938" spans="1:4" ht="13.5" x14ac:dyDescent="0.25">
      <c r="A2938" s="427" t="s">
        <v>3169</v>
      </c>
      <c r="B2938" s="427" t="s">
        <v>3170</v>
      </c>
      <c r="C2938" s="427" t="s">
        <v>330</v>
      </c>
      <c r="D2938" s="428">
        <v>37.35</v>
      </c>
    </row>
    <row r="2939" spans="1:4" ht="13.5" x14ac:dyDescent="0.25">
      <c r="A2939" s="427" t="s">
        <v>3171</v>
      </c>
      <c r="B2939" s="427" t="s">
        <v>3172</v>
      </c>
      <c r="C2939" s="427" t="s">
        <v>330</v>
      </c>
      <c r="D2939" s="428">
        <v>42.92</v>
      </c>
    </row>
    <row r="2940" spans="1:4" ht="13.5" x14ac:dyDescent="0.25">
      <c r="A2940" s="427" t="s">
        <v>3173</v>
      </c>
      <c r="B2940" s="427" t="s">
        <v>3174</v>
      </c>
      <c r="C2940" s="427" t="s">
        <v>330</v>
      </c>
      <c r="D2940" s="428">
        <v>146.96</v>
      </c>
    </row>
    <row r="2941" spans="1:4" ht="13.5" x14ac:dyDescent="0.25">
      <c r="A2941" s="427" t="s">
        <v>3175</v>
      </c>
      <c r="B2941" s="427" t="s">
        <v>3176</v>
      </c>
      <c r="C2941" s="427" t="s">
        <v>330</v>
      </c>
      <c r="D2941" s="428">
        <v>286.66000000000003</v>
      </c>
    </row>
    <row r="2942" spans="1:4" ht="13.5" x14ac:dyDescent="0.25">
      <c r="A2942" s="426">
        <v>83399</v>
      </c>
      <c r="B2942" s="427" t="s">
        <v>3177</v>
      </c>
      <c r="C2942" s="427" t="s">
        <v>330</v>
      </c>
      <c r="D2942" s="428">
        <v>34.56</v>
      </c>
    </row>
    <row r="2943" spans="1:4" ht="13.5" x14ac:dyDescent="0.25">
      <c r="A2943" s="426">
        <v>83400</v>
      </c>
      <c r="B2943" s="427" t="s">
        <v>3178</v>
      </c>
      <c r="C2943" s="427" t="s">
        <v>330</v>
      </c>
      <c r="D2943" s="428">
        <v>99.27</v>
      </c>
    </row>
    <row r="2944" spans="1:4" ht="13.5" x14ac:dyDescent="0.25">
      <c r="A2944" s="426">
        <v>83401</v>
      </c>
      <c r="B2944" s="427" t="s">
        <v>3179</v>
      </c>
      <c r="C2944" s="427" t="s">
        <v>330</v>
      </c>
      <c r="D2944" s="428">
        <v>99.27</v>
      </c>
    </row>
    <row r="2945" spans="1:4" ht="13.5" x14ac:dyDescent="0.25">
      <c r="A2945" s="426">
        <v>83402</v>
      </c>
      <c r="B2945" s="427" t="s">
        <v>3180</v>
      </c>
      <c r="C2945" s="427" t="s">
        <v>330</v>
      </c>
      <c r="D2945" s="428">
        <v>53.05</v>
      </c>
    </row>
    <row r="2946" spans="1:4" ht="13.5" x14ac:dyDescent="0.25">
      <c r="A2946" s="426">
        <v>83475</v>
      </c>
      <c r="B2946" s="427" t="s">
        <v>3181</v>
      </c>
      <c r="C2946" s="427" t="s">
        <v>330</v>
      </c>
      <c r="D2946" s="428">
        <v>441.78</v>
      </c>
    </row>
    <row r="2947" spans="1:4" ht="13.5" x14ac:dyDescent="0.25">
      <c r="A2947" s="426">
        <v>83478</v>
      </c>
      <c r="B2947" s="427" t="s">
        <v>3182</v>
      </c>
      <c r="C2947" s="427" t="s">
        <v>330</v>
      </c>
      <c r="D2947" s="428">
        <v>321.82</v>
      </c>
    </row>
    <row r="2948" spans="1:4" ht="13.5" x14ac:dyDescent="0.25">
      <c r="A2948" s="426">
        <v>83479</v>
      </c>
      <c r="B2948" s="427" t="s">
        <v>3183</v>
      </c>
      <c r="C2948" s="427" t="s">
        <v>330</v>
      </c>
      <c r="D2948" s="428">
        <v>127.19</v>
      </c>
    </row>
    <row r="2949" spans="1:4" ht="13.5" x14ac:dyDescent="0.25">
      <c r="A2949" s="426">
        <v>83480</v>
      </c>
      <c r="B2949" s="427" t="s">
        <v>3184</v>
      </c>
      <c r="C2949" s="427" t="s">
        <v>330</v>
      </c>
      <c r="D2949" s="428">
        <v>97.78</v>
      </c>
    </row>
    <row r="2950" spans="1:4" ht="13.5" x14ac:dyDescent="0.25">
      <c r="A2950" s="426">
        <v>83481</v>
      </c>
      <c r="B2950" s="427" t="s">
        <v>3185</v>
      </c>
      <c r="C2950" s="427" t="s">
        <v>330</v>
      </c>
      <c r="D2950" s="428">
        <v>111.42</v>
      </c>
    </row>
    <row r="2951" spans="1:4" ht="13.5" x14ac:dyDescent="0.25">
      <c r="A2951" s="426">
        <v>97600</v>
      </c>
      <c r="B2951" s="427" t="s">
        <v>3186</v>
      </c>
      <c r="C2951" s="427" t="s">
        <v>330</v>
      </c>
      <c r="D2951" s="428">
        <v>223.27</v>
      </c>
    </row>
    <row r="2952" spans="1:4" ht="13.5" x14ac:dyDescent="0.25">
      <c r="A2952" s="426">
        <v>97601</v>
      </c>
      <c r="B2952" s="427" t="s">
        <v>3187</v>
      </c>
      <c r="C2952" s="427" t="s">
        <v>330</v>
      </c>
      <c r="D2952" s="428">
        <v>233.76</v>
      </c>
    </row>
    <row r="2953" spans="1:4" ht="13.5" x14ac:dyDescent="0.25">
      <c r="A2953" s="426">
        <v>97605</v>
      </c>
      <c r="B2953" s="427" t="s">
        <v>3188</v>
      </c>
      <c r="C2953" s="427" t="s">
        <v>330</v>
      </c>
      <c r="D2953" s="428">
        <v>71.12</v>
      </c>
    </row>
    <row r="2954" spans="1:4" ht="13.5" x14ac:dyDescent="0.25">
      <c r="A2954" s="426">
        <v>97606</v>
      </c>
      <c r="B2954" s="427" t="s">
        <v>3189</v>
      </c>
      <c r="C2954" s="427" t="s">
        <v>330</v>
      </c>
      <c r="D2954" s="428">
        <v>61.41</v>
      </c>
    </row>
    <row r="2955" spans="1:4" ht="13.5" x14ac:dyDescent="0.25">
      <c r="A2955" s="426">
        <v>97607</v>
      </c>
      <c r="B2955" s="427" t="s">
        <v>3190</v>
      </c>
      <c r="C2955" s="427" t="s">
        <v>330</v>
      </c>
      <c r="D2955" s="428">
        <v>82.89</v>
      </c>
    </row>
    <row r="2956" spans="1:4" ht="13.5" x14ac:dyDescent="0.25">
      <c r="A2956" s="426">
        <v>97608</v>
      </c>
      <c r="B2956" s="427" t="s">
        <v>3191</v>
      </c>
      <c r="C2956" s="427" t="s">
        <v>330</v>
      </c>
      <c r="D2956" s="428">
        <v>73.180000000000007</v>
      </c>
    </row>
    <row r="2957" spans="1:4" ht="13.5" x14ac:dyDescent="0.25">
      <c r="A2957" s="427" t="s">
        <v>3192</v>
      </c>
      <c r="B2957" s="427" t="s">
        <v>3193</v>
      </c>
      <c r="C2957" s="427" t="s">
        <v>330</v>
      </c>
      <c r="D2957" s="429">
        <v>6617.54</v>
      </c>
    </row>
    <row r="2958" spans="1:4" ht="13.5" x14ac:dyDescent="0.25">
      <c r="A2958" s="427" t="s">
        <v>3194</v>
      </c>
      <c r="B2958" s="427" t="s">
        <v>3195</v>
      </c>
      <c r="C2958" s="427" t="s">
        <v>330</v>
      </c>
      <c r="D2958" s="429">
        <v>8177.8</v>
      </c>
    </row>
    <row r="2959" spans="1:4" ht="13.5" x14ac:dyDescent="0.25">
      <c r="A2959" s="427" t="s">
        <v>3196</v>
      </c>
      <c r="B2959" s="427" t="s">
        <v>3197</v>
      </c>
      <c r="C2959" s="427" t="s">
        <v>330</v>
      </c>
      <c r="D2959" s="429">
        <v>10308.85</v>
      </c>
    </row>
    <row r="2960" spans="1:4" ht="13.5" x14ac:dyDescent="0.25">
      <c r="A2960" s="427" t="s">
        <v>3198</v>
      </c>
      <c r="B2960" s="427" t="s">
        <v>3199</v>
      </c>
      <c r="C2960" s="427" t="s">
        <v>330</v>
      </c>
      <c r="D2960" s="429">
        <v>14437.15</v>
      </c>
    </row>
    <row r="2961" spans="1:4" ht="13.5" x14ac:dyDescent="0.25">
      <c r="A2961" s="427" t="s">
        <v>3200</v>
      </c>
      <c r="B2961" s="427" t="s">
        <v>3201</v>
      </c>
      <c r="C2961" s="427" t="s">
        <v>330</v>
      </c>
      <c r="D2961" s="429">
        <v>16840.45</v>
      </c>
    </row>
    <row r="2962" spans="1:4" ht="13.5" x14ac:dyDescent="0.25">
      <c r="A2962" s="427" t="s">
        <v>3202</v>
      </c>
      <c r="B2962" s="427" t="s">
        <v>3203</v>
      </c>
      <c r="C2962" s="427" t="s">
        <v>330</v>
      </c>
      <c r="D2962" s="429">
        <v>27410.45</v>
      </c>
    </row>
    <row r="2963" spans="1:4" ht="13.5" x14ac:dyDescent="0.25">
      <c r="A2963" s="427" t="s">
        <v>3204</v>
      </c>
      <c r="B2963" s="427" t="s">
        <v>3205</v>
      </c>
      <c r="C2963" s="427" t="s">
        <v>330</v>
      </c>
      <c r="D2963" s="429">
        <v>4568</v>
      </c>
    </row>
    <row r="2964" spans="1:4" ht="13.5" x14ac:dyDescent="0.25">
      <c r="A2964" s="427" t="s">
        <v>3206</v>
      </c>
      <c r="B2964" s="427" t="s">
        <v>3207</v>
      </c>
      <c r="C2964" s="427" t="s">
        <v>330</v>
      </c>
      <c r="D2964" s="429">
        <v>5115.58</v>
      </c>
    </row>
    <row r="2965" spans="1:4" ht="13.5" x14ac:dyDescent="0.25">
      <c r="A2965" s="427" t="s">
        <v>3208</v>
      </c>
      <c r="B2965" s="427" t="s">
        <v>3209</v>
      </c>
      <c r="C2965" s="427" t="s">
        <v>330</v>
      </c>
      <c r="D2965" s="429">
        <v>37557.360000000001</v>
      </c>
    </row>
    <row r="2966" spans="1:4" ht="13.5" x14ac:dyDescent="0.25">
      <c r="A2966" s="427" t="s">
        <v>3210</v>
      </c>
      <c r="B2966" s="427" t="s">
        <v>3211</v>
      </c>
      <c r="C2966" s="427" t="s">
        <v>330</v>
      </c>
      <c r="D2966" s="429">
        <v>52532.81</v>
      </c>
    </row>
    <row r="2967" spans="1:4" ht="13.5" x14ac:dyDescent="0.25">
      <c r="A2967" s="426">
        <v>93128</v>
      </c>
      <c r="B2967" s="427" t="s">
        <v>3212</v>
      </c>
      <c r="C2967" s="427" t="s">
        <v>330</v>
      </c>
      <c r="D2967" s="428">
        <v>101.01</v>
      </c>
    </row>
    <row r="2968" spans="1:4" ht="13.5" x14ac:dyDescent="0.25">
      <c r="A2968" s="426">
        <v>93137</v>
      </c>
      <c r="B2968" s="427" t="s">
        <v>3213</v>
      </c>
      <c r="C2968" s="427" t="s">
        <v>330</v>
      </c>
      <c r="D2968" s="428">
        <v>119.7</v>
      </c>
    </row>
    <row r="2969" spans="1:4" ht="13.5" x14ac:dyDescent="0.25">
      <c r="A2969" s="426">
        <v>93138</v>
      </c>
      <c r="B2969" s="427" t="s">
        <v>3214</v>
      </c>
      <c r="C2969" s="427" t="s">
        <v>330</v>
      </c>
      <c r="D2969" s="428">
        <v>112.99</v>
      </c>
    </row>
    <row r="2970" spans="1:4" ht="13.5" x14ac:dyDescent="0.25">
      <c r="A2970" s="426">
        <v>93139</v>
      </c>
      <c r="B2970" s="427" t="s">
        <v>3215</v>
      </c>
      <c r="C2970" s="427" t="s">
        <v>330</v>
      </c>
      <c r="D2970" s="428">
        <v>143.62</v>
      </c>
    </row>
    <row r="2971" spans="1:4" ht="13.5" x14ac:dyDescent="0.25">
      <c r="A2971" s="426">
        <v>93140</v>
      </c>
      <c r="B2971" s="427" t="s">
        <v>3216</v>
      </c>
      <c r="C2971" s="427" t="s">
        <v>330</v>
      </c>
      <c r="D2971" s="428">
        <v>135.38</v>
      </c>
    </row>
    <row r="2972" spans="1:4" ht="13.5" x14ac:dyDescent="0.25">
      <c r="A2972" s="426">
        <v>93141</v>
      </c>
      <c r="B2972" s="427" t="s">
        <v>3217</v>
      </c>
      <c r="C2972" s="427" t="s">
        <v>330</v>
      </c>
      <c r="D2972" s="428">
        <v>121.77</v>
      </c>
    </row>
    <row r="2973" spans="1:4" ht="13.5" x14ac:dyDescent="0.25">
      <c r="A2973" s="426">
        <v>93142</v>
      </c>
      <c r="B2973" s="427" t="s">
        <v>3218</v>
      </c>
      <c r="C2973" s="427" t="s">
        <v>330</v>
      </c>
      <c r="D2973" s="428">
        <v>136.51</v>
      </c>
    </row>
    <row r="2974" spans="1:4" ht="13.5" x14ac:dyDescent="0.25">
      <c r="A2974" s="426">
        <v>93143</v>
      </c>
      <c r="B2974" s="427" t="s">
        <v>3219</v>
      </c>
      <c r="C2974" s="427" t="s">
        <v>330</v>
      </c>
      <c r="D2974" s="428">
        <v>123.57</v>
      </c>
    </row>
    <row r="2975" spans="1:4" ht="13.5" x14ac:dyDescent="0.25">
      <c r="A2975" s="426">
        <v>93144</v>
      </c>
      <c r="B2975" s="427" t="s">
        <v>3220</v>
      </c>
      <c r="C2975" s="427" t="s">
        <v>330</v>
      </c>
      <c r="D2975" s="428">
        <v>155.76</v>
      </c>
    </row>
    <row r="2976" spans="1:4" ht="13.5" x14ac:dyDescent="0.25">
      <c r="A2976" s="426">
        <v>93145</v>
      </c>
      <c r="B2976" s="427" t="s">
        <v>3221</v>
      </c>
      <c r="C2976" s="427" t="s">
        <v>330</v>
      </c>
      <c r="D2976" s="428">
        <v>147.88999999999999</v>
      </c>
    </row>
    <row r="2977" spans="1:4" ht="13.5" x14ac:dyDescent="0.25">
      <c r="A2977" s="426">
        <v>93146</v>
      </c>
      <c r="B2977" s="427" t="s">
        <v>3222</v>
      </c>
      <c r="C2977" s="427" t="s">
        <v>330</v>
      </c>
      <c r="D2977" s="428">
        <v>159.86000000000001</v>
      </c>
    </row>
    <row r="2978" spans="1:4" ht="13.5" x14ac:dyDescent="0.25">
      <c r="A2978" s="426">
        <v>93147</v>
      </c>
      <c r="B2978" s="427" t="s">
        <v>3223</v>
      </c>
      <c r="C2978" s="427" t="s">
        <v>330</v>
      </c>
      <c r="D2978" s="428">
        <v>182.29</v>
      </c>
    </row>
    <row r="2979" spans="1:4" ht="13.5" x14ac:dyDescent="0.25">
      <c r="A2979" s="426">
        <v>8260</v>
      </c>
      <c r="B2979" s="427" t="s">
        <v>3224</v>
      </c>
      <c r="C2979" s="427" t="s">
        <v>330</v>
      </c>
      <c r="D2979" s="429">
        <v>3259.63</v>
      </c>
    </row>
    <row r="2980" spans="1:4" ht="13.5" x14ac:dyDescent="0.25">
      <c r="A2980" s="426">
        <v>72315</v>
      </c>
      <c r="B2980" s="427" t="s">
        <v>3225</v>
      </c>
      <c r="C2980" s="427" t="s">
        <v>330</v>
      </c>
      <c r="D2980" s="428">
        <v>23.14</v>
      </c>
    </row>
    <row r="2981" spans="1:4" ht="13.5" x14ac:dyDescent="0.25">
      <c r="A2981" s="426">
        <v>96971</v>
      </c>
      <c r="B2981" s="427" t="s">
        <v>3226</v>
      </c>
      <c r="C2981" s="427" t="s">
        <v>249</v>
      </c>
      <c r="D2981" s="428">
        <v>20.93</v>
      </c>
    </row>
    <row r="2982" spans="1:4" ht="13.5" x14ac:dyDescent="0.25">
      <c r="A2982" s="426">
        <v>96972</v>
      </c>
      <c r="B2982" s="427" t="s">
        <v>3227</v>
      </c>
      <c r="C2982" s="427" t="s">
        <v>249</v>
      </c>
      <c r="D2982" s="428">
        <v>29.2</v>
      </c>
    </row>
    <row r="2983" spans="1:4" ht="13.5" x14ac:dyDescent="0.25">
      <c r="A2983" s="426">
        <v>96973</v>
      </c>
      <c r="B2983" s="427" t="s">
        <v>3228</v>
      </c>
      <c r="C2983" s="427" t="s">
        <v>249</v>
      </c>
      <c r="D2983" s="428">
        <v>37.14</v>
      </c>
    </row>
    <row r="2984" spans="1:4" ht="13.5" x14ac:dyDescent="0.25">
      <c r="A2984" s="426">
        <v>96974</v>
      </c>
      <c r="B2984" s="427" t="s">
        <v>3229</v>
      </c>
      <c r="C2984" s="427" t="s">
        <v>249</v>
      </c>
      <c r="D2984" s="428">
        <v>47.64</v>
      </c>
    </row>
    <row r="2985" spans="1:4" ht="13.5" x14ac:dyDescent="0.25">
      <c r="A2985" s="426">
        <v>96975</v>
      </c>
      <c r="B2985" s="427" t="s">
        <v>3230</v>
      </c>
      <c r="C2985" s="427" t="s">
        <v>249</v>
      </c>
      <c r="D2985" s="428">
        <v>61.61</v>
      </c>
    </row>
    <row r="2986" spans="1:4" ht="13.5" x14ac:dyDescent="0.25">
      <c r="A2986" s="426">
        <v>96976</v>
      </c>
      <c r="B2986" s="427" t="s">
        <v>3231</v>
      </c>
      <c r="C2986" s="427" t="s">
        <v>249</v>
      </c>
      <c r="D2986" s="428">
        <v>80.14</v>
      </c>
    </row>
    <row r="2987" spans="1:4" ht="13.5" x14ac:dyDescent="0.25">
      <c r="A2987" s="426">
        <v>96977</v>
      </c>
      <c r="B2987" s="427" t="s">
        <v>3232</v>
      </c>
      <c r="C2987" s="427" t="s">
        <v>249</v>
      </c>
      <c r="D2987" s="428">
        <v>31.09</v>
      </c>
    </row>
    <row r="2988" spans="1:4" ht="13.5" x14ac:dyDescent="0.25">
      <c r="A2988" s="426">
        <v>96978</v>
      </c>
      <c r="B2988" s="427" t="s">
        <v>3233</v>
      </c>
      <c r="C2988" s="427" t="s">
        <v>249</v>
      </c>
      <c r="D2988" s="428">
        <v>43.58</v>
      </c>
    </row>
    <row r="2989" spans="1:4" ht="13.5" x14ac:dyDescent="0.25">
      <c r="A2989" s="426">
        <v>96979</v>
      </c>
      <c r="B2989" s="427" t="s">
        <v>3234</v>
      </c>
      <c r="C2989" s="427" t="s">
        <v>249</v>
      </c>
      <c r="D2989" s="428">
        <v>61.05</v>
      </c>
    </row>
    <row r="2990" spans="1:4" ht="13.5" x14ac:dyDescent="0.25">
      <c r="A2990" s="426">
        <v>96984</v>
      </c>
      <c r="B2990" s="427" t="s">
        <v>3235</v>
      </c>
      <c r="C2990" s="427" t="s">
        <v>330</v>
      </c>
      <c r="D2990" s="428">
        <v>40.25</v>
      </c>
    </row>
    <row r="2991" spans="1:4" ht="13.5" x14ac:dyDescent="0.25">
      <c r="A2991" s="426">
        <v>96985</v>
      </c>
      <c r="B2991" s="427" t="s">
        <v>3236</v>
      </c>
      <c r="C2991" s="427" t="s">
        <v>330</v>
      </c>
      <c r="D2991" s="428">
        <v>59.36</v>
      </c>
    </row>
    <row r="2992" spans="1:4" ht="13.5" x14ac:dyDescent="0.25">
      <c r="A2992" s="426">
        <v>96986</v>
      </c>
      <c r="B2992" s="427" t="s">
        <v>3237</v>
      </c>
      <c r="C2992" s="427" t="s">
        <v>330</v>
      </c>
      <c r="D2992" s="428">
        <v>88.54</v>
      </c>
    </row>
    <row r="2993" spans="1:4" ht="13.5" x14ac:dyDescent="0.25">
      <c r="A2993" s="426">
        <v>96987</v>
      </c>
      <c r="B2993" s="427" t="s">
        <v>3238</v>
      </c>
      <c r="C2993" s="427" t="s">
        <v>330</v>
      </c>
      <c r="D2993" s="428">
        <v>78.25</v>
      </c>
    </row>
    <row r="2994" spans="1:4" ht="13.5" x14ac:dyDescent="0.25">
      <c r="A2994" s="426">
        <v>96988</v>
      </c>
      <c r="B2994" s="427" t="s">
        <v>3239</v>
      </c>
      <c r="C2994" s="427" t="s">
        <v>330</v>
      </c>
      <c r="D2994" s="428">
        <v>97.32</v>
      </c>
    </row>
    <row r="2995" spans="1:4" ht="13.5" x14ac:dyDescent="0.25">
      <c r="A2995" s="426">
        <v>96989</v>
      </c>
      <c r="B2995" s="427" t="s">
        <v>3240</v>
      </c>
      <c r="C2995" s="427" t="s">
        <v>330</v>
      </c>
      <c r="D2995" s="428">
        <v>64.31</v>
      </c>
    </row>
    <row r="2996" spans="1:4" ht="13.5" x14ac:dyDescent="0.25">
      <c r="A2996" s="426">
        <v>98463</v>
      </c>
      <c r="B2996" s="427" t="s">
        <v>3241</v>
      </c>
      <c r="C2996" s="427" t="s">
        <v>330</v>
      </c>
      <c r="D2996" s="428">
        <v>16.2</v>
      </c>
    </row>
    <row r="2997" spans="1:4" ht="13.5" x14ac:dyDescent="0.25">
      <c r="A2997" s="426">
        <v>9535</v>
      </c>
      <c r="B2997" s="427" t="s">
        <v>3242</v>
      </c>
      <c r="C2997" s="427" t="s">
        <v>330</v>
      </c>
      <c r="D2997" s="428">
        <v>71.37</v>
      </c>
    </row>
    <row r="2998" spans="1:4" ht="13.5" x14ac:dyDescent="0.25">
      <c r="A2998" s="426">
        <v>72327</v>
      </c>
      <c r="B2998" s="427" t="s">
        <v>3243</v>
      </c>
      <c r="C2998" s="427" t="s">
        <v>330</v>
      </c>
      <c r="D2998" s="428">
        <v>6.21</v>
      </c>
    </row>
    <row r="2999" spans="1:4" ht="13.5" x14ac:dyDescent="0.25">
      <c r="A2999" s="426">
        <v>72328</v>
      </c>
      <c r="B2999" s="427" t="s">
        <v>3244</v>
      </c>
      <c r="C2999" s="427" t="s">
        <v>330</v>
      </c>
      <c r="D2999" s="428">
        <v>7.54</v>
      </c>
    </row>
    <row r="3000" spans="1:4" ht="13.5" x14ac:dyDescent="0.25">
      <c r="A3000" s="426">
        <v>72330</v>
      </c>
      <c r="B3000" s="427" t="s">
        <v>3245</v>
      </c>
      <c r="C3000" s="427" t="s">
        <v>330</v>
      </c>
      <c r="D3000" s="428">
        <v>36.590000000000003</v>
      </c>
    </row>
    <row r="3001" spans="1:4" ht="13.5" x14ac:dyDescent="0.25">
      <c r="A3001" s="427" t="s">
        <v>3246</v>
      </c>
      <c r="B3001" s="427" t="s">
        <v>3247</v>
      </c>
      <c r="C3001" s="427" t="s">
        <v>330</v>
      </c>
      <c r="D3001" s="428">
        <v>228.92</v>
      </c>
    </row>
    <row r="3002" spans="1:4" ht="13.5" x14ac:dyDescent="0.25">
      <c r="A3002" s="427" t="s">
        <v>3248</v>
      </c>
      <c r="B3002" s="427" t="s">
        <v>3249</v>
      </c>
      <c r="C3002" s="427" t="s">
        <v>330</v>
      </c>
      <c r="D3002" s="428">
        <v>351.83</v>
      </c>
    </row>
    <row r="3003" spans="1:4" ht="13.5" x14ac:dyDescent="0.25">
      <c r="A3003" s="427" t="s">
        <v>3250</v>
      </c>
      <c r="B3003" s="427" t="s">
        <v>3251</v>
      </c>
      <c r="C3003" s="427" t="s">
        <v>330</v>
      </c>
      <c r="D3003" s="428">
        <v>649.73</v>
      </c>
    </row>
    <row r="3004" spans="1:4" ht="13.5" x14ac:dyDescent="0.25">
      <c r="A3004" s="426">
        <v>83482</v>
      </c>
      <c r="B3004" s="427" t="s">
        <v>3252</v>
      </c>
      <c r="C3004" s="427" t="s">
        <v>330</v>
      </c>
      <c r="D3004" s="428">
        <v>36.590000000000003</v>
      </c>
    </row>
    <row r="3005" spans="1:4" ht="13.5" x14ac:dyDescent="0.25">
      <c r="A3005" s="426">
        <v>83487</v>
      </c>
      <c r="B3005" s="427" t="s">
        <v>3253</v>
      </c>
      <c r="C3005" s="427" t="s">
        <v>330</v>
      </c>
      <c r="D3005" s="428">
        <v>106.78</v>
      </c>
    </row>
    <row r="3006" spans="1:4" ht="13.5" x14ac:dyDescent="0.25">
      <c r="A3006" s="426">
        <v>83490</v>
      </c>
      <c r="B3006" s="427" t="s">
        <v>3254</v>
      </c>
      <c r="C3006" s="427" t="s">
        <v>330</v>
      </c>
      <c r="D3006" s="428">
        <v>225.1</v>
      </c>
    </row>
    <row r="3007" spans="1:4" ht="13.5" x14ac:dyDescent="0.25">
      <c r="A3007" s="426">
        <v>83491</v>
      </c>
      <c r="B3007" s="427" t="s">
        <v>3255</v>
      </c>
      <c r="C3007" s="427" t="s">
        <v>330</v>
      </c>
      <c r="D3007" s="428">
        <v>315.43</v>
      </c>
    </row>
    <row r="3008" spans="1:4" ht="13.5" x14ac:dyDescent="0.25">
      <c r="A3008" s="426">
        <v>83492</v>
      </c>
      <c r="B3008" s="427" t="s">
        <v>3256</v>
      </c>
      <c r="C3008" s="427" t="s">
        <v>330</v>
      </c>
      <c r="D3008" s="428">
        <v>478.16</v>
      </c>
    </row>
    <row r="3009" spans="1:4" ht="13.5" x14ac:dyDescent="0.25">
      <c r="A3009" s="426">
        <v>83493</v>
      </c>
      <c r="B3009" s="427" t="s">
        <v>3257</v>
      </c>
      <c r="C3009" s="427" t="s">
        <v>330</v>
      </c>
      <c r="D3009" s="428">
        <v>36.590000000000003</v>
      </c>
    </row>
    <row r="3010" spans="1:4" ht="13.5" x14ac:dyDescent="0.25">
      <c r="A3010" s="426">
        <v>85195</v>
      </c>
      <c r="B3010" s="427" t="s">
        <v>3258</v>
      </c>
      <c r="C3010" s="427" t="s">
        <v>330</v>
      </c>
      <c r="D3010" s="428">
        <v>68.61</v>
      </c>
    </row>
    <row r="3011" spans="1:4" ht="13.5" x14ac:dyDescent="0.25">
      <c r="A3011" s="426">
        <v>88547</v>
      </c>
      <c r="B3011" s="427" t="s">
        <v>3259</v>
      </c>
      <c r="C3011" s="427" t="s">
        <v>330</v>
      </c>
      <c r="D3011" s="428">
        <v>74.900000000000006</v>
      </c>
    </row>
    <row r="3012" spans="1:4" ht="13.5" x14ac:dyDescent="0.25">
      <c r="A3012" s="426">
        <v>72283</v>
      </c>
      <c r="B3012" s="427" t="s">
        <v>3260</v>
      </c>
      <c r="C3012" s="427" t="s">
        <v>330</v>
      </c>
      <c r="D3012" s="428">
        <v>978.36</v>
      </c>
    </row>
    <row r="3013" spans="1:4" ht="13.5" x14ac:dyDescent="0.25">
      <c r="A3013" s="426">
        <v>72287</v>
      </c>
      <c r="B3013" s="427" t="s">
        <v>3261</v>
      </c>
      <c r="C3013" s="427" t="s">
        <v>330</v>
      </c>
      <c r="D3013" s="428">
        <v>236.38</v>
      </c>
    </row>
    <row r="3014" spans="1:4" ht="13.5" x14ac:dyDescent="0.25">
      <c r="A3014" s="426">
        <v>72288</v>
      </c>
      <c r="B3014" s="427" t="s">
        <v>3262</v>
      </c>
      <c r="C3014" s="427" t="s">
        <v>330</v>
      </c>
      <c r="D3014" s="428">
        <v>293.33999999999997</v>
      </c>
    </row>
    <row r="3015" spans="1:4" ht="13.5" x14ac:dyDescent="0.25">
      <c r="A3015" s="426">
        <v>72553</v>
      </c>
      <c r="B3015" s="427" t="s">
        <v>3263</v>
      </c>
      <c r="C3015" s="427" t="s">
        <v>330</v>
      </c>
      <c r="D3015" s="428">
        <v>141.63999999999999</v>
      </c>
    </row>
    <row r="3016" spans="1:4" ht="13.5" x14ac:dyDescent="0.25">
      <c r="A3016" s="426">
        <v>72554</v>
      </c>
      <c r="B3016" s="427" t="s">
        <v>3264</v>
      </c>
      <c r="C3016" s="427" t="s">
        <v>330</v>
      </c>
      <c r="D3016" s="428">
        <v>475.49</v>
      </c>
    </row>
    <row r="3017" spans="1:4" ht="13.5" x14ac:dyDescent="0.25">
      <c r="A3017" s="427" t="s">
        <v>3265</v>
      </c>
      <c r="B3017" s="427" t="s">
        <v>3266</v>
      </c>
      <c r="C3017" s="427" t="s">
        <v>330</v>
      </c>
      <c r="D3017" s="428">
        <v>148.22</v>
      </c>
    </row>
    <row r="3018" spans="1:4" ht="13.5" x14ac:dyDescent="0.25">
      <c r="A3018" s="427" t="s">
        <v>3267</v>
      </c>
      <c r="B3018" s="427" t="s">
        <v>3268</v>
      </c>
      <c r="C3018" s="427" t="s">
        <v>330</v>
      </c>
      <c r="D3018" s="428">
        <v>152.69</v>
      </c>
    </row>
    <row r="3019" spans="1:4" ht="13.5" x14ac:dyDescent="0.25">
      <c r="A3019" s="426">
        <v>83633</v>
      </c>
      <c r="B3019" s="427" t="s">
        <v>3269</v>
      </c>
      <c r="C3019" s="427" t="s">
        <v>330</v>
      </c>
      <c r="D3019" s="429">
        <v>1891.27</v>
      </c>
    </row>
    <row r="3020" spans="1:4" ht="13.5" x14ac:dyDescent="0.25">
      <c r="A3020" s="426">
        <v>83634</v>
      </c>
      <c r="B3020" s="427" t="s">
        <v>3270</v>
      </c>
      <c r="C3020" s="427" t="s">
        <v>330</v>
      </c>
      <c r="D3020" s="428">
        <v>446.3</v>
      </c>
    </row>
    <row r="3021" spans="1:4" ht="13.5" x14ac:dyDescent="0.25">
      <c r="A3021" s="426">
        <v>83635</v>
      </c>
      <c r="B3021" s="427" t="s">
        <v>3271</v>
      </c>
      <c r="C3021" s="427" t="s">
        <v>330</v>
      </c>
      <c r="D3021" s="428">
        <v>172.07</v>
      </c>
    </row>
    <row r="3022" spans="1:4" ht="13.5" x14ac:dyDescent="0.25">
      <c r="A3022" s="426">
        <v>96765</v>
      </c>
      <c r="B3022" s="427" t="s">
        <v>3272</v>
      </c>
      <c r="C3022" s="427" t="s">
        <v>330</v>
      </c>
      <c r="D3022" s="429">
        <v>1151.98</v>
      </c>
    </row>
    <row r="3023" spans="1:4" ht="13.5" x14ac:dyDescent="0.25">
      <c r="A3023" s="426">
        <v>72337</v>
      </c>
      <c r="B3023" s="427" t="s">
        <v>3273</v>
      </c>
      <c r="C3023" s="427" t="s">
        <v>330</v>
      </c>
      <c r="D3023" s="428">
        <v>21.95</v>
      </c>
    </row>
    <row r="3024" spans="1:4" ht="13.5" x14ac:dyDescent="0.25">
      <c r="A3024" s="427" t="s">
        <v>3274</v>
      </c>
      <c r="B3024" s="427" t="s">
        <v>3275</v>
      </c>
      <c r="C3024" s="427" t="s">
        <v>330</v>
      </c>
      <c r="D3024" s="428">
        <v>201.26</v>
      </c>
    </row>
    <row r="3025" spans="1:4" ht="13.5" x14ac:dyDescent="0.25">
      <c r="A3025" s="427" t="s">
        <v>3276</v>
      </c>
      <c r="B3025" s="427" t="s">
        <v>3277</v>
      </c>
      <c r="C3025" s="427" t="s">
        <v>330</v>
      </c>
      <c r="D3025" s="428">
        <v>368.64</v>
      </c>
    </row>
    <row r="3026" spans="1:4" ht="13.5" x14ac:dyDescent="0.25">
      <c r="A3026" s="427" t="s">
        <v>3278</v>
      </c>
      <c r="B3026" s="427" t="s">
        <v>3279</v>
      </c>
      <c r="C3026" s="427" t="s">
        <v>330</v>
      </c>
      <c r="D3026" s="429">
        <v>1204.9000000000001</v>
      </c>
    </row>
    <row r="3027" spans="1:4" ht="13.5" x14ac:dyDescent="0.25">
      <c r="A3027" s="426">
        <v>83366</v>
      </c>
      <c r="B3027" s="427" t="s">
        <v>3280</v>
      </c>
      <c r="C3027" s="427" t="s">
        <v>330</v>
      </c>
      <c r="D3027" s="428">
        <v>53.81</v>
      </c>
    </row>
    <row r="3028" spans="1:4" ht="13.5" x14ac:dyDescent="0.25">
      <c r="A3028" s="426">
        <v>83367</v>
      </c>
      <c r="B3028" s="427" t="s">
        <v>3281</v>
      </c>
      <c r="C3028" s="427" t="s">
        <v>330</v>
      </c>
      <c r="D3028" s="428">
        <v>344.24</v>
      </c>
    </row>
    <row r="3029" spans="1:4" ht="13.5" x14ac:dyDescent="0.25">
      <c r="A3029" s="426">
        <v>83368</v>
      </c>
      <c r="B3029" s="427" t="s">
        <v>3282</v>
      </c>
      <c r="C3029" s="427" t="s">
        <v>330</v>
      </c>
      <c r="D3029" s="428">
        <v>951.65</v>
      </c>
    </row>
    <row r="3030" spans="1:4" ht="13.5" x14ac:dyDescent="0.25">
      <c r="A3030" s="426">
        <v>83369</v>
      </c>
      <c r="B3030" s="427" t="s">
        <v>3283</v>
      </c>
      <c r="C3030" s="427" t="s">
        <v>330</v>
      </c>
      <c r="D3030" s="428">
        <v>230.72</v>
      </c>
    </row>
    <row r="3031" spans="1:4" ht="13.5" x14ac:dyDescent="0.25">
      <c r="A3031" s="426">
        <v>83370</v>
      </c>
      <c r="B3031" s="427" t="s">
        <v>3284</v>
      </c>
      <c r="C3031" s="427" t="s">
        <v>330</v>
      </c>
      <c r="D3031" s="428">
        <v>147.72</v>
      </c>
    </row>
    <row r="3032" spans="1:4" ht="13.5" x14ac:dyDescent="0.25">
      <c r="A3032" s="426">
        <v>83371</v>
      </c>
      <c r="B3032" s="427" t="s">
        <v>3285</v>
      </c>
      <c r="C3032" s="427" t="s">
        <v>330</v>
      </c>
      <c r="D3032" s="428">
        <v>90.69</v>
      </c>
    </row>
    <row r="3033" spans="1:4" ht="13.5" x14ac:dyDescent="0.25">
      <c r="A3033" s="426">
        <v>84676</v>
      </c>
      <c r="B3033" s="427" t="s">
        <v>3286</v>
      </c>
      <c r="C3033" s="427" t="s">
        <v>330</v>
      </c>
      <c r="D3033" s="428">
        <v>321.16000000000003</v>
      </c>
    </row>
    <row r="3034" spans="1:4" ht="13.5" x14ac:dyDescent="0.25">
      <c r="A3034" s="426">
        <v>84796</v>
      </c>
      <c r="B3034" s="427" t="s">
        <v>3287</v>
      </c>
      <c r="C3034" s="427" t="s">
        <v>330</v>
      </c>
      <c r="D3034" s="428">
        <v>474.8</v>
      </c>
    </row>
    <row r="3035" spans="1:4" ht="13.5" x14ac:dyDescent="0.25">
      <c r="A3035" s="426">
        <v>84798</v>
      </c>
      <c r="B3035" s="427" t="s">
        <v>3288</v>
      </c>
      <c r="C3035" s="427" t="s">
        <v>330</v>
      </c>
      <c r="D3035" s="428">
        <v>216.13</v>
      </c>
    </row>
    <row r="3036" spans="1:4" ht="13.5" x14ac:dyDescent="0.25">
      <c r="A3036" s="426">
        <v>98261</v>
      </c>
      <c r="B3036" s="427" t="s">
        <v>3289</v>
      </c>
      <c r="C3036" s="427" t="s">
        <v>249</v>
      </c>
      <c r="D3036" s="428">
        <v>2.56</v>
      </c>
    </row>
    <row r="3037" spans="1:4" ht="13.5" x14ac:dyDescent="0.25">
      <c r="A3037" s="426">
        <v>98262</v>
      </c>
      <c r="B3037" s="427" t="s">
        <v>3290</v>
      </c>
      <c r="C3037" s="427" t="s">
        <v>249</v>
      </c>
      <c r="D3037" s="428">
        <v>3.02</v>
      </c>
    </row>
    <row r="3038" spans="1:4" ht="13.5" x14ac:dyDescent="0.25">
      <c r="A3038" s="426">
        <v>98263</v>
      </c>
      <c r="B3038" s="427" t="s">
        <v>3291</v>
      </c>
      <c r="C3038" s="427" t="s">
        <v>249</v>
      </c>
      <c r="D3038" s="428">
        <v>3.59</v>
      </c>
    </row>
    <row r="3039" spans="1:4" ht="13.5" x14ac:dyDescent="0.25">
      <c r="A3039" s="426">
        <v>98264</v>
      </c>
      <c r="B3039" s="427" t="s">
        <v>3292</v>
      </c>
      <c r="C3039" s="427" t="s">
        <v>249</v>
      </c>
      <c r="D3039" s="428">
        <v>4.01</v>
      </c>
    </row>
    <row r="3040" spans="1:4" ht="13.5" x14ac:dyDescent="0.25">
      <c r="A3040" s="426">
        <v>98265</v>
      </c>
      <c r="B3040" s="427" t="s">
        <v>3293</v>
      </c>
      <c r="C3040" s="427" t="s">
        <v>249</v>
      </c>
      <c r="D3040" s="428">
        <v>4.68</v>
      </c>
    </row>
    <row r="3041" spans="1:4" ht="13.5" x14ac:dyDescent="0.25">
      <c r="A3041" s="426">
        <v>98266</v>
      </c>
      <c r="B3041" s="427" t="s">
        <v>3294</v>
      </c>
      <c r="C3041" s="427" t="s">
        <v>249</v>
      </c>
      <c r="D3041" s="428">
        <v>5.04</v>
      </c>
    </row>
    <row r="3042" spans="1:4" ht="13.5" x14ac:dyDescent="0.25">
      <c r="A3042" s="426">
        <v>98267</v>
      </c>
      <c r="B3042" s="427" t="s">
        <v>3295</v>
      </c>
      <c r="C3042" s="427" t="s">
        <v>249</v>
      </c>
      <c r="D3042" s="428">
        <v>8.33</v>
      </c>
    </row>
    <row r="3043" spans="1:4" ht="13.5" x14ac:dyDescent="0.25">
      <c r="A3043" s="426">
        <v>98268</v>
      </c>
      <c r="B3043" s="427" t="s">
        <v>3296</v>
      </c>
      <c r="C3043" s="427" t="s">
        <v>249</v>
      </c>
      <c r="D3043" s="428">
        <v>13.66</v>
      </c>
    </row>
    <row r="3044" spans="1:4" ht="13.5" x14ac:dyDescent="0.25">
      <c r="A3044" s="426">
        <v>98269</v>
      </c>
      <c r="B3044" s="427" t="s">
        <v>3297</v>
      </c>
      <c r="C3044" s="427" t="s">
        <v>249</v>
      </c>
      <c r="D3044" s="428">
        <v>17.670000000000002</v>
      </c>
    </row>
    <row r="3045" spans="1:4" ht="13.5" x14ac:dyDescent="0.25">
      <c r="A3045" s="426">
        <v>98270</v>
      </c>
      <c r="B3045" s="427" t="s">
        <v>3298</v>
      </c>
      <c r="C3045" s="427" t="s">
        <v>249</v>
      </c>
      <c r="D3045" s="428">
        <v>28.83</v>
      </c>
    </row>
    <row r="3046" spans="1:4" ht="13.5" x14ac:dyDescent="0.25">
      <c r="A3046" s="426">
        <v>98271</v>
      </c>
      <c r="B3046" s="427" t="s">
        <v>3299</v>
      </c>
      <c r="C3046" s="427" t="s">
        <v>249</v>
      </c>
      <c r="D3046" s="428">
        <v>44.81</v>
      </c>
    </row>
    <row r="3047" spans="1:4" ht="13.5" x14ac:dyDescent="0.25">
      <c r="A3047" s="426">
        <v>98272</v>
      </c>
      <c r="B3047" s="427" t="s">
        <v>3300</v>
      </c>
      <c r="C3047" s="427" t="s">
        <v>249</v>
      </c>
      <c r="D3047" s="428">
        <v>105.27</v>
      </c>
    </row>
    <row r="3048" spans="1:4" ht="13.5" x14ac:dyDescent="0.25">
      <c r="A3048" s="426">
        <v>98273</v>
      </c>
      <c r="B3048" s="427" t="s">
        <v>3301</v>
      </c>
      <c r="C3048" s="427" t="s">
        <v>249</v>
      </c>
      <c r="D3048" s="428">
        <v>1.99</v>
      </c>
    </row>
    <row r="3049" spans="1:4" ht="13.5" x14ac:dyDescent="0.25">
      <c r="A3049" s="426">
        <v>98274</v>
      </c>
      <c r="B3049" s="427" t="s">
        <v>3302</v>
      </c>
      <c r="C3049" s="427" t="s">
        <v>249</v>
      </c>
      <c r="D3049" s="428">
        <v>2.64</v>
      </c>
    </row>
    <row r="3050" spans="1:4" ht="13.5" x14ac:dyDescent="0.25">
      <c r="A3050" s="426">
        <v>98275</v>
      </c>
      <c r="B3050" s="427" t="s">
        <v>3303</v>
      </c>
      <c r="C3050" s="427" t="s">
        <v>249</v>
      </c>
      <c r="D3050" s="428">
        <v>3.01</v>
      </c>
    </row>
    <row r="3051" spans="1:4" ht="13.5" x14ac:dyDescent="0.25">
      <c r="A3051" s="426">
        <v>98276</v>
      </c>
      <c r="B3051" s="427" t="s">
        <v>3304</v>
      </c>
      <c r="C3051" s="427" t="s">
        <v>249</v>
      </c>
      <c r="D3051" s="428">
        <v>6.3</v>
      </c>
    </row>
    <row r="3052" spans="1:4" ht="13.5" x14ac:dyDescent="0.25">
      <c r="A3052" s="426">
        <v>98277</v>
      </c>
      <c r="B3052" s="427" t="s">
        <v>3305</v>
      </c>
      <c r="C3052" s="427" t="s">
        <v>249</v>
      </c>
      <c r="D3052" s="428">
        <v>11.63</v>
      </c>
    </row>
    <row r="3053" spans="1:4" ht="13.5" x14ac:dyDescent="0.25">
      <c r="A3053" s="426">
        <v>98278</v>
      </c>
      <c r="B3053" s="427" t="s">
        <v>3306</v>
      </c>
      <c r="C3053" s="427" t="s">
        <v>249</v>
      </c>
      <c r="D3053" s="428">
        <v>15.64</v>
      </c>
    </row>
    <row r="3054" spans="1:4" ht="13.5" x14ac:dyDescent="0.25">
      <c r="A3054" s="426">
        <v>98279</v>
      </c>
      <c r="B3054" s="427" t="s">
        <v>3307</v>
      </c>
      <c r="C3054" s="427" t="s">
        <v>249</v>
      </c>
      <c r="D3054" s="428">
        <v>26.8</v>
      </c>
    </row>
    <row r="3055" spans="1:4" ht="13.5" x14ac:dyDescent="0.25">
      <c r="A3055" s="426">
        <v>98280</v>
      </c>
      <c r="B3055" s="427" t="s">
        <v>3308</v>
      </c>
      <c r="C3055" s="427" t="s">
        <v>249</v>
      </c>
      <c r="D3055" s="428">
        <v>5.16</v>
      </c>
    </row>
    <row r="3056" spans="1:4" ht="13.5" x14ac:dyDescent="0.25">
      <c r="A3056" s="426">
        <v>98281</v>
      </c>
      <c r="B3056" s="427" t="s">
        <v>3309</v>
      </c>
      <c r="C3056" s="427" t="s">
        <v>249</v>
      </c>
      <c r="D3056" s="428">
        <v>5.63</v>
      </c>
    </row>
    <row r="3057" spans="1:4" ht="13.5" x14ac:dyDescent="0.25">
      <c r="A3057" s="426">
        <v>98282</v>
      </c>
      <c r="B3057" s="427" t="s">
        <v>3310</v>
      </c>
      <c r="C3057" s="427" t="s">
        <v>249</v>
      </c>
      <c r="D3057" s="428">
        <v>6.19</v>
      </c>
    </row>
    <row r="3058" spans="1:4" ht="13.5" x14ac:dyDescent="0.25">
      <c r="A3058" s="426">
        <v>98283</v>
      </c>
      <c r="B3058" s="427" t="s">
        <v>3311</v>
      </c>
      <c r="C3058" s="427" t="s">
        <v>249</v>
      </c>
      <c r="D3058" s="428">
        <v>6.63</v>
      </c>
    </row>
    <row r="3059" spans="1:4" ht="13.5" x14ac:dyDescent="0.25">
      <c r="A3059" s="426">
        <v>98284</v>
      </c>
      <c r="B3059" s="427" t="s">
        <v>3312</v>
      </c>
      <c r="C3059" s="427" t="s">
        <v>249</v>
      </c>
      <c r="D3059" s="428">
        <v>7.28</v>
      </c>
    </row>
    <row r="3060" spans="1:4" ht="13.5" x14ac:dyDescent="0.25">
      <c r="A3060" s="426">
        <v>98285</v>
      </c>
      <c r="B3060" s="427" t="s">
        <v>3313</v>
      </c>
      <c r="C3060" s="427" t="s">
        <v>249</v>
      </c>
      <c r="D3060" s="428">
        <v>7.65</v>
      </c>
    </row>
    <row r="3061" spans="1:4" ht="13.5" x14ac:dyDescent="0.25">
      <c r="A3061" s="426">
        <v>98286</v>
      </c>
      <c r="B3061" s="427" t="s">
        <v>3314</v>
      </c>
      <c r="C3061" s="427" t="s">
        <v>249</v>
      </c>
      <c r="D3061" s="428">
        <v>10.94</v>
      </c>
    </row>
    <row r="3062" spans="1:4" ht="13.5" x14ac:dyDescent="0.25">
      <c r="A3062" s="426">
        <v>98287</v>
      </c>
      <c r="B3062" s="427" t="s">
        <v>3315</v>
      </c>
      <c r="C3062" s="427" t="s">
        <v>249</v>
      </c>
      <c r="D3062" s="428">
        <v>0.99</v>
      </c>
    </row>
    <row r="3063" spans="1:4" ht="13.5" x14ac:dyDescent="0.25">
      <c r="A3063" s="426">
        <v>98288</v>
      </c>
      <c r="B3063" s="427" t="s">
        <v>3316</v>
      </c>
      <c r="C3063" s="427" t="s">
        <v>249</v>
      </c>
      <c r="D3063" s="428">
        <v>1.45</v>
      </c>
    </row>
    <row r="3064" spans="1:4" ht="13.5" x14ac:dyDescent="0.25">
      <c r="A3064" s="426">
        <v>98289</v>
      </c>
      <c r="B3064" s="427" t="s">
        <v>3317</v>
      </c>
      <c r="C3064" s="427" t="s">
        <v>249</v>
      </c>
      <c r="D3064" s="428">
        <v>2.02</v>
      </c>
    </row>
    <row r="3065" spans="1:4" ht="13.5" x14ac:dyDescent="0.25">
      <c r="A3065" s="426">
        <v>98290</v>
      </c>
      <c r="B3065" s="427" t="s">
        <v>3318</v>
      </c>
      <c r="C3065" s="427" t="s">
        <v>249</v>
      </c>
      <c r="D3065" s="428">
        <v>2.4500000000000002</v>
      </c>
    </row>
    <row r="3066" spans="1:4" ht="13.5" x14ac:dyDescent="0.25">
      <c r="A3066" s="426">
        <v>98291</v>
      </c>
      <c r="B3066" s="427" t="s">
        <v>3319</v>
      </c>
      <c r="C3066" s="427" t="s">
        <v>249</v>
      </c>
      <c r="D3066" s="428">
        <v>3.12</v>
      </c>
    </row>
    <row r="3067" spans="1:4" ht="13.5" x14ac:dyDescent="0.25">
      <c r="A3067" s="426">
        <v>98292</v>
      </c>
      <c r="B3067" s="427" t="s">
        <v>3320</v>
      </c>
      <c r="C3067" s="427" t="s">
        <v>249</v>
      </c>
      <c r="D3067" s="428">
        <v>3.48</v>
      </c>
    </row>
    <row r="3068" spans="1:4" ht="13.5" x14ac:dyDescent="0.25">
      <c r="A3068" s="426">
        <v>98293</v>
      </c>
      <c r="B3068" s="427" t="s">
        <v>3321</v>
      </c>
      <c r="C3068" s="427" t="s">
        <v>249</v>
      </c>
      <c r="D3068" s="428">
        <v>6.76</v>
      </c>
    </row>
    <row r="3069" spans="1:4" ht="13.5" x14ac:dyDescent="0.25">
      <c r="A3069" s="426">
        <v>98400</v>
      </c>
      <c r="B3069" s="427" t="s">
        <v>3322</v>
      </c>
      <c r="C3069" s="427" t="s">
        <v>249</v>
      </c>
      <c r="D3069" s="428">
        <v>9.89</v>
      </c>
    </row>
    <row r="3070" spans="1:4" ht="13.5" x14ac:dyDescent="0.25">
      <c r="A3070" s="426">
        <v>98401</v>
      </c>
      <c r="B3070" s="427" t="s">
        <v>3323</v>
      </c>
      <c r="C3070" s="427" t="s">
        <v>249</v>
      </c>
      <c r="D3070" s="428">
        <v>15.35</v>
      </c>
    </row>
    <row r="3071" spans="1:4" ht="13.5" x14ac:dyDescent="0.25">
      <c r="A3071" s="426">
        <v>98402</v>
      </c>
      <c r="B3071" s="427" t="s">
        <v>3324</v>
      </c>
      <c r="C3071" s="427" t="s">
        <v>249</v>
      </c>
      <c r="D3071" s="428">
        <v>19.920000000000002</v>
      </c>
    </row>
    <row r="3072" spans="1:4" ht="13.5" x14ac:dyDescent="0.25">
      <c r="A3072" s="426">
        <v>98397</v>
      </c>
      <c r="B3072" s="427" t="s">
        <v>3325</v>
      </c>
      <c r="C3072" s="427" t="s">
        <v>501</v>
      </c>
      <c r="D3072" s="428">
        <v>7.67</v>
      </c>
    </row>
    <row r="3073" spans="1:4" ht="13.5" x14ac:dyDescent="0.25">
      <c r="A3073" s="427" t="s">
        <v>3326</v>
      </c>
      <c r="B3073" s="427" t="s">
        <v>3327</v>
      </c>
      <c r="C3073" s="427" t="s">
        <v>330</v>
      </c>
      <c r="D3073" s="429">
        <v>5338.57</v>
      </c>
    </row>
    <row r="3074" spans="1:4" ht="13.5" x14ac:dyDescent="0.25">
      <c r="A3074" s="426">
        <v>85120</v>
      </c>
      <c r="B3074" s="427" t="s">
        <v>3328</v>
      </c>
      <c r="C3074" s="427" t="s">
        <v>330</v>
      </c>
      <c r="D3074" s="428">
        <v>120.75</v>
      </c>
    </row>
    <row r="3075" spans="1:4" ht="13.5" x14ac:dyDescent="0.25">
      <c r="A3075" s="426">
        <v>83486</v>
      </c>
      <c r="B3075" s="427" t="s">
        <v>3329</v>
      </c>
      <c r="C3075" s="427" t="s">
        <v>330</v>
      </c>
      <c r="D3075" s="429">
        <v>1152.71</v>
      </c>
    </row>
    <row r="3076" spans="1:4" ht="13.5" x14ac:dyDescent="0.25">
      <c r="A3076" s="426">
        <v>83643</v>
      </c>
      <c r="B3076" s="427" t="s">
        <v>3330</v>
      </c>
      <c r="C3076" s="427" t="s">
        <v>330</v>
      </c>
      <c r="D3076" s="429">
        <v>3698.49</v>
      </c>
    </row>
    <row r="3077" spans="1:4" ht="13.5" x14ac:dyDescent="0.25">
      <c r="A3077" s="426">
        <v>83644</v>
      </c>
      <c r="B3077" s="427" t="s">
        <v>3331</v>
      </c>
      <c r="C3077" s="427" t="s">
        <v>330</v>
      </c>
      <c r="D3077" s="429">
        <v>5060.1499999999996</v>
      </c>
    </row>
    <row r="3078" spans="1:4" ht="13.5" x14ac:dyDescent="0.25">
      <c r="A3078" s="426">
        <v>83645</v>
      </c>
      <c r="B3078" s="427" t="s">
        <v>3332</v>
      </c>
      <c r="C3078" s="427" t="s">
        <v>330</v>
      </c>
      <c r="D3078" s="429">
        <v>1649.76</v>
      </c>
    </row>
    <row r="3079" spans="1:4" ht="13.5" x14ac:dyDescent="0.25">
      <c r="A3079" s="426">
        <v>83646</v>
      </c>
      <c r="B3079" s="427" t="s">
        <v>3333</v>
      </c>
      <c r="C3079" s="427" t="s">
        <v>330</v>
      </c>
      <c r="D3079" s="429">
        <v>1905.28</v>
      </c>
    </row>
    <row r="3080" spans="1:4" ht="13.5" x14ac:dyDescent="0.25">
      <c r="A3080" s="426">
        <v>83647</v>
      </c>
      <c r="B3080" s="427" t="s">
        <v>3334</v>
      </c>
      <c r="C3080" s="427" t="s">
        <v>330</v>
      </c>
      <c r="D3080" s="429">
        <v>1267.3900000000001</v>
      </c>
    </row>
    <row r="3081" spans="1:4" ht="13.5" x14ac:dyDescent="0.25">
      <c r="A3081" s="426">
        <v>83648</v>
      </c>
      <c r="B3081" s="427" t="s">
        <v>3335</v>
      </c>
      <c r="C3081" s="427" t="s">
        <v>330</v>
      </c>
      <c r="D3081" s="428">
        <v>835.39</v>
      </c>
    </row>
    <row r="3082" spans="1:4" ht="13.5" x14ac:dyDescent="0.25">
      <c r="A3082" s="426">
        <v>83649</v>
      </c>
      <c r="B3082" s="427" t="s">
        <v>3336</v>
      </c>
      <c r="C3082" s="427" t="s">
        <v>330</v>
      </c>
      <c r="D3082" s="429">
        <v>4813.38</v>
      </c>
    </row>
    <row r="3083" spans="1:4" ht="13.5" x14ac:dyDescent="0.25">
      <c r="A3083" s="426">
        <v>83650</v>
      </c>
      <c r="B3083" s="427" t="s">
        <v>3337</v>
      </c>
      <c r="C3083" s="427" t="s">
        <v>330</v>
      </c>
      <c r="D3083" s="429">
        <v>4048.64</v>
      </c>
    </row>
    <row r="3084" spans="1:4" ht="13.5" x14ac:dyDescent="0.25">
      <c r="A3084" s="426">
        <v>98294</v>
      </c>
      <c r="B3084" s="427" t="s">
        <v>3338</v>
      </c>
      <c r="C3084" s="427" t="s">
        <v>249</v>
      </c>
      <c r="D3084" s="428">
        <v>1.64</v>
      </c>
    </row>
    <row r="3085" spans="1:4" ht="13.5" x14ac:dyDescent="0.25">
      <c r="A3085" s="426">
        <v>98295</v>
      </c>
      <c r="B3085" s="427" t="s">
        <v>3339</v>
      </c>
      <c r="C3085" s="427" t="s">
        <v>249</v>
      </c>
      <c r="D3085" s="428">
        <v>1.18</v>
      </c>
    </row>
    <row r="3086" spans="1:4" ht="13.5" x14ac:dyDescent="0.25">
      <c r="A3086" s="426">
        <v>98296</v>
      </c>
      <c r="B3086" s="427" t="s">
        <v>3340</v>
      </c>
      <c r="C3086" s="427" t="s">
        <v>249</v>
      </c>
      <c r="D3086" s="428">
        <v>2.54</v>
      </c>
    </row>
    <row r="3087" spans="1:4" ht="13.5" x14ac:dyDescent="0.25">
      <c r="A3087" s="426">
        <v>98297</v>
      </c>
      <c r="B3087" s="427" t="s">
        <v>3341</v>
      </c>
      <c r="C3087" s="427" t="s">
        <v>249</v>
      </c>
      <c r="D3087" s="428">
        <v>1.79</v>
      </c>
    </row>
    <row r="3088" spans="1:4" ht="13.5" x14ac:dyDescent="0.25">
      <c r="A3088" s="426">
        <v>98301</v>
      </c>
      <c r="B3088" s="427" t="s">
        <v>3342</v>
      </c>
      <c r="C3088" s="427" t="s">
        <v>330</v>
      </c>
      <c r="D3088" s="428">
        <v>377.64</v>
      </c>
    </row>
    <row r="3089" spans="1:4" ht="13.5" x14ac:dyDescent="0.25">
      <c r="A3089" s="426">
        <v>98302</v>
      </c>
      <c r="B3089" s="427" t="s">
        <v>3343</v>
      </c>
      <c r="C3089" s="427" t="s">
        <v>330</v>
      </c>
      <c r="D3089" s="428">
        <v>503.2</v>
      </c>
    </row>
    <row r="3090" spans="1:4" ht="13.5" x14ac:dyDescent="0.25">
      <c r="A3090" s="426">
        <v>98304</v>
      </c>
      <c r="B3090" s="427" t="s">
        <v>3344</v>
      </c>
      <c r="C3090" s="427" t="s">
        <v>330</v>
      </c>
      <c r="D3090" s="428">
        <v>811.9</v>
      </c>
    </row>
    <row r="3091" spans="1:4" ht="13.5" x14ac:dyDescent="0.25">
      <c r="A3091" s="426">
        <v>98307</v>
      </c>
      <c r="B3091" s="427" t="s">
        <v>3345</v>
      </c>
      <c r="C3091" s="427" t="s">
        <v>330</v>
      </c>
      <c r="D3091" s="428">
        <v>36.369999999999997</v>
      </c>
    </row>
    <row r="3092" spans="1:4" ht="13.5" x14ac:dyDescent="0.25">
      <c r="A3092" s="426">
        <v>98308</v>
      </c>
      <c r="B3092" s="427" t="s">
        <v>3346</v>
      </c>
      <c r="C3092" s="427" t="s">
        <v>330</v>
      </c>
      <c r="D3092" s="428">
        <v>23.61</v>
      </c>
    </row>
    <row r="3093" spans="1:4" ht="13.5" x14ac:dyDescent="0.25">
      <c r="A3093" s="426">
        <v>98593</v>
      </c>
      <c r="B3093" s="427" t="s">
        <v>3347</v>
      </c>
      <c r="C3093" s="427" t="s">
        <v>330</v>
      </c>
      <c r="D3093" s="428">
        <v>661.94</v>
      </c>
    </row>
    <row r="3094" spans="1:4" ht="13.5" x14ac:dyDescent="0.25">
      <c r="A3094" s="426">
        <v>89355</v>
      </c>
      <c r="B3094" s="427" t="s">
        <v>3348</v>
      </c>
      <c r="C3094" s="427" t="s">
        <v>249</v>
      </c>
      <c r="D3094" s="428">
        <v>12.51</v>
      </c>
    </row>
    <row r="3095" spans="1:4" ht="13.5" x14ac:dyDescent="0.25">
      <c r="A3095" s="426">
        <v>89356</v>
      </c>
      <c r="B3095" s="427" t="s">
        <v>3349</v>
      </c>
      <c r="C3095" s="427" t="s">
        <v>249</v>
      </c>
      <c r="D3095" s="428">
        <v>14.78</v>
      </c>
    </row>
    <row r="3096" spans="1:4" ht="13.5" x14ac:dyDescent="0.25">
      <c r="A3096" s="426">
        <v>89357</v>
      </c>
      <c r="B3096" s="427" t="s">
        <v>3350</v>
      </c>
      <c r="C3096" s="427" t="s">
        <v>249</v>
      </c>
      <c r="D3096" s="428">
        <v>20.84</v>
      </c>
    </row>
    <row r="3097" spans="1:4" ht="13.5" x14ac:dyDescent="0.25">
      <c r="A3097" s="426">
        <v>89401</v>
      </c>
      <c r="B3097" s="427" t="s">
        <v>3351</v>
      </c>
      <c r="C3097" s="427" t="s">
        <v>249</v>
      </c>
      <c r="D3097" s="428">
        <v>5.45</v>
      </c>
    </row>
    <row r="3098" spans="1:4" ht="13.5" x14ac:dyDescent="0.25">
      <c r="A3098" s="426">
        <v>89402</v>
      </c>
      <c r="B3098" s="427" t="s">
        <v>3352</v>
      </c>
      <c r="C3098" s="427" t="s">
        <v>249</v>
      </c>
      <c r="D3098" s="428">
        <v>6.63</v>
      </c>
    </row>
    <row r="3099" spans="1:4" ht="13.5" x14ac:dyDescent="0.25">
      <c r="A3099" s="426">
        <v>89403</v>
      </c>
      <c r="B3099" s="427" t="s">
        <v>3353</v>
      </c>
      <c r="C3099" s="427" t="s">
        <v>249</v>
      </c>
      <c r="D3099" s="428">
        <v>11.08</v>
      </c>
    </row>
    <row r="3100" spans="1:4" ht="13.5" x14ac:dyDescent="0.25">
      <c r="A3100" s="426">
        <v>89446</v>
      </c>
      <c r="B3100" s="427" t="s">
        <v>3354</v>
      </c>
      <c r="C3100" s="427" t="s">
        <v>249</v>
      </c>
      <c r="D3100" s="428">
        <v>3.53</v>
      </c>
    </row>
    <row r="3101" spans="1:4" ht="13.5" x14ac:dyDescent="0.25">
      <c r="A3101" s="426">
        <v>89447</v>
      </c>
      <c r="B3101" s="427" t="s">
        <v>3355</v>
      </c>
      <c r="C3101" s="427" t="s">
        <v>249</v>
      </c>
      <c r="D3101" s="428">
        <v>7.45</v>
      </c>
    </row>
    <row r="3102" spans="1:4" ht="13.5" x14ac:dyDescent="0.25">
      <c r="A3102" s="426">
        <v>89448</v>
      </c>
      <c r="B3102" s="427" t="s">
        <v>3356</v>
      </c>
      <c r="C3102" s="427" t="s">
        <v>249</v>
      </c>
      <c r="D3102" s="428">
        <v>10.7</v>
      </c>
    </row>
    <row r="3103" spans="1:4" ht="13.5" x14ac:dyDescent="0.25">
      <c r="A3103" s="426">
        <v>89449</v>
      </c>
      <c r="B3103" s="427" t="s">
        <v>3357</v>
      </c>
      <c r="C3103" s="427" t="s">
        <v>249</v>
      </c>
      <c r="D3103" s="428">
        <v>12.3</v>
      </c>
    </row>
    <row r="3104" spans="1:4" ht="13.5" x14ac:dyDescent="0.25">
      <c r="A3104" s="426">
        <v>89450</v>
      </c>
      <c r="B3104" s="427" t="s">
        <v>3358</v>
      </c>
      <c r="C3104" s="427" t="s">
        <v>249</v>
      </c>
      <c r="D3104" s="428">
        <v>20.29</v>
      </c>
    </row>
    <row r="3105" spans="1:4" ht="13.5" x14ac:dyDescent="0.25">
      <c r="A3105" s="426">
        <v>89451</v>
      </c>
      <c r="B3105" s="427" t="s">
        <v>3359</v>
      </c>
      <c r="C3105" s="427" t="s">
        <v>249</v>
      </c>
      <c r="D3105" s="428">
        <v>33.54</v>
      </c>
    </row>
    <row r="3106" spans="1:4" ht="13.5" x14ac:dyDescent="0.25">
      <c r="A3106" s="426">
        <v>89452</v>
      </c>
      <c r="B3106" s="427" t="s">
        <v>3360</v>
      </c>
      <c r="C3106" s="427" t="s">
        <v>249</v>
      </c>
      <c r="D3106" s="428">
        <v>41.74</v>
      </c>
    </row>
    <row r="3107" spans="1:4" ht="13.5" x14ac:dyDescent="0.25">
      <c r="A3107" s="426">
        <v>89508</v>
      </c>
      <c r="B3107" s="427" t="s">
        <v>3361</v>
      </c>
      <c r="C3107" s="427" t="s">
        <v>249</v>
      </c>
      <c r="D3107" s="428">
        <v>13.42</v>
      </c>
    </row>
    <row r="3108" spans="1:4" ht="13.5" x14ac:dyDescent="0.25">
      <c r="A3108" s="426">
        <v>89509</v>
      </c>
      <c r="B3108" s="427" t="s">
        <v>3362</v>
      </c>
      <c r="C3108" s="427" t="s">
        <v>249</v>
      </c>
      <c r="D3108" s="428">
        <v>18.440000000000001</v>
      </c>
    </row>
    <row r="3109" spans="1:4" ht="13.5" x14ac:dyDescent="0.25">
      <c r="A3109" s="426">
        <v>89511</v>
      </c>
      <c r="B3109" s="427" t="s">
        <v>3363</v>
      </c>
      <c r="C3109" s="427" t="s">
        <v>249</v>
      </c>
      <c r="D3109" s="428">
        <v>27.47</v>
      </c>
    </row>
    <row r="3110" spans="1:4" ht="13.5" x14ac:dyDescent="0.25">
      <c r="A3110" s="426">
        <v>89512</v>
      </c>
      <c r="B3110" s="427" t="s">
        <v>3364</v>
      </c>
      <c r="C3110" s="427" t="s">
        <v>249</v>
      </c>
      <c r="D3110" s="428">
        <v>43.25</v>
      </c>
    </row>
    <row r="3111" spans="1:4" ht="13.5" x14ac:dyDescent="0.25">
      <c r="A3111" s="426">
        <v>89576</v>
      </c>
      <c r="B3111" s="427" t="s">
        <v>3365</v>
      </c>
      <c r="C3111" s="427" t="s">
        <v>249</v>
      </c>
      <c r="D3111" s="428">
        <v>16.05</v>
      </c>
    </row>
    <row r="3112" spans="1:4" ht="13.5" x14ac:dyDescent="0.25">
      <c r="A3112" s="426">
        <v>89578</v>
      </c>
      <c r="B3112" s="427" t="s">
        <v>3366</v>
      </c>
      <c r="C3112" s="427" t="s">
        <v>249</v>
      </c>
      <c r="D3112" s="428">
        <v>27.64</v>
      </c>
    </row>
    <row r="3113" spans="1:4" ht="13.5" x14ac:dyDescent="0.25">
      <c r="A3113" s="426">
        <v>89580</v>
      </c>
      <c r="B3113" s="427" t="s">
        <v>3367</v>
      </c>
      <c r="C3113" s="427" t="s">
        <v>249</v>
      </c>
      <c r="D3113" s="428">
        <v>54.31</v>
      </c>
    </row>
    <row r="3114" spans="1:4" ht="13.5" x14ac:dyDescent="0.25">
      <c r="A3114" s="426">
        <v>89633</v>
      </c>
      <c r="B3114" s="427" t="s">
        <v>3368</v>
      </c>
      <c r="C3114" s="427" t="s">
        <v>249</v>
      </c>
      <c r="D3114" s="428">
        <v>15.92</v>
      </c>
    </row>
    <row r="3115" spans="1:4" ht="13.5" x14ac:dyDescent="0.25">
      <c r="A3115" s="426">
        <v>89634</v>
      </c>
      <c r="B3115" s="427" t="s">
        <v>3369</v>
      </c>
      <c r="C3115" s="427" t="s">
        <v>249</v>
      </c>
      <c r="D3115" s="428">
        <v>23.98</v>
      </c>
    </row>
    <row r="3116" spans="1:4" ht="13.5" x14ac:dyDescent="0.25">
      <c r="A3116" s="426">
        <v>89635</v>
      </c>
      <c r="B3116" s="427" t="s">
        <v>3370</v>
      </c>
      <c r="C3116" s="427" t="s">
        <v>249</v>
      </c>
      <c r="D3116" s="428">
        <v>34</v>
      </c>
    </row>
    <row r="3117" spans="1:4" ht="13.5" x14ac:dyDescent="0.25">
      <c r="A3117" s="426">
        <v>89636</v>
      </c>
      <c r="B3117" s="427" t="s">
        <v>3371</v>
      </c>
      <c r="C3117" s="427" t="s">
        <v>249</v>
      </c>
      <c r="D3117" s="428">
        <v>41.35</v>
      </c>
    </row>
    <row r="3118" spans="1:4" ht="13.5" x14ac:dyDescent="0.25">
      <c r="A3118" s="426">
        <v>89711</v>
      </c>
      <c r="B3118" s="427" t="s">
        <v>3372</v>
      </c>
      <c r="C3118" s="427" t="s">
        <v>249</v>
      </c>
      <c r="D3118" s="428">
        <v>13</v>
      </c>
    </row>
    <row r="3119" spans="1:4" ht="13.5" x14ac:dyDescent="0.25">
      <c r="A3119" s="426">
        <v>89712</v>
      </c>
      <c r="B3119" s="427" t="s">
        <v>3373</v>
      </c>
      <c r="C3119" s="427" t="s">
        <v>249</v>
      </c>
      <c r="D3119" s="428">
        <v>19.34</v>
      </c>
    </row>
    <row r="3120" spans="1:4" ht="13.5" x14ac:dyDescent="0.25">
      <c r="A3120" s="426">
        <v>89713</v>
      </c>
      <c r="B3120" s="427" t="s">
        <v>3374</v>
      </c>
      <c r="C3120" s="427" t="s">
        <v>249</v>
      </c>
      <c r="D3120" s="428">
        <v>29.45</v>
      </c>
    </row>
    <row r="3121" spans="1:4" ht="13.5" x14ac:dyDescent="0.25">
      <c r="A3121" s="426">
        <v>89714</v>
      </c>
      <c r="B3121" s="427" t="s">
        <v>3375</v>
      </c>
      <c r="C3121" s="427" t="s">
        <v>249</v>
      </c>
      <c r="D3121" s="428">
        <v>37.909999999999997</v>
      </c>
    </row>
    <row r="3122" spans="1:4" ht="13.5" x14ac:dyDescent="0.25">
      <c r="A3122" s="426">
        <v>89716</v>
      </c>
      <c r="B3122" s="427" t="s">
        <v>3376</v>
      </c>
      <c r="C3122" s="427" t="s">
        <v>249</v>
      </c>
      <c r="D3122" s="428">
        <v>16.59</v>
      </c>
    </row>
    <row r="3123" spans="1:4" ht="13.5" x14ac:dyDescent="0.25">
      <c r="A3123" s="426">
        <v>89717</v>
      </c>
      <c r="B3123" s="427" t="s">
        <v>3377</v>
      </c>
      <c r="C3123" s="427" t="s">
        <v>249</v>
      </c>
      <c r="D3123" s="428">
        <v>25.3</v>
      </c>
    </row>
    <row r="3124" spans="1:4" ht="13.5" x14ac:dyDescent="0.25">
      <c r="A3124" s="426">
        <v>89770</v>
      </c>
      <c r="B3124" s="427" t="s">
        <v>3378</v>
      </c>
      <c r="C3124" s="427" t="s">
        <v>249</v>
      </c>
      <c r="D3124" s="428">
        <v>27.26</v>
      </c>
    </row>
    <row r="3125" spans="1:4" ht="13.5" x14ac:dyDescent="0.25">
      <c r="A3125" s="426">
        <v>89771</v>
      </c>
      <c r="B3125" s="427" t="s">
        <v>3379</v>
      </c>
      <c r="C3125" s="427" t="s">
        <v>249</v>
      </c>
      <c r="D3125" s="428">
        <v>37.24</v>
      </c>
    </row>
    <row r="3126" spans="1:4" ht="13.5" x14ac:dyDescent="0.25">
      <c r="A3126" s="426">
        <v>89773</v>
      </c>
      <c r="B3126" s="427" t="s">
        <v>3380</v>
      </c>
      <c r="C3126" s="427" t="s">
        <v>249</v>
      </c>
      <c r="D3126" s="428">
        <v>86.69</v>
      </c>
    </row>
    <row r="3127" spans="1:4" ht="13.5" x14ac:dyDescent="0.25">
      <c r="A3127" s="426">
        <v>89775</v>
      </c>
      <c r="B3127" s="427" t="s">
        <v>3381</v>
      </c>
      <c r="C3127" s="427" t="s">
        <v>249</v>
      </c>
      <c r="D3127" s="428">
        <v>136.88</v>
      </c>
    </row>
    <row r="3128" spans="1:4" ht="13.5" x14ac:dyDescent="0.25">
      <c r="A3128" s="426">
        <v>89798</v>
      </c>
      <c r="B3128" s="427" t="s">
        <v>3382</v>
      </c>
      <c r="C3128" s="427" t="s">
        <v>249</v>
      </c>
      <c r="D3128" s="428">
        <v>7.88</v>
      </c>
    </row>
    <row r="3129" spans="1:4" ht="13.5" x14ac:dyDescent="0.25">
      <c r="A3129" s="426">
        <v>89799</v>
      </c>
      <c r="B3129" s="427" t="s">
        <v>3383</v>
      </c>
      <c r="C3129" s="427" t="s">
        <v>249</v>
      </c>
      <c r="D3129" s="428">
        <v>13.02</v>
      </c>
    </row>
    <row r="3130" spans="1:4" ht="13.5" x14ac:dyDescent="0.25">
      <c r="A3130" s="426">
        <v>89800</v>
      </c>
      <c r="B3130" s="427" t="s">
        <v>3384</v>
      </c>
      <c r="C3130" s="427" t="s">
        <v>249</v>
      </c>
      <c r="D3130" s="428">
        <v>16.21</v>
      </c>
    </row>
    <row r="3131" spans="1:4" ht="13.5" x14ac:dyDescent="0.25">
      <c r="A3131" s="426">
        <v>89848</v>
      </c>
      <c r="B3131" s="427" t="s">
        <v>3385</v>
      </c>
      <c r="C3131" s="427" t="s">
        <v>249</v>
      </c>
      <c r="D3131" s="428">
        <v>20</v>
      </c>
    </row>
    <row r="3132" spans="1:4" ht="13.5" x14ac:dyDescent="0.25">
      <c r="A3132" s="426">
        <v>89849</v>
      </c>
      <c r="B3132" s="427" t="s">
        <v>3386</v>
      </c>
      <c r="C3132" s="427" t="s">
        <v>249</v>
      </c>
      <c r="D3132" s="428">
        <v>38.64</v>
      </c>
    </row>
    <row r="3133" spans="1:4" ht="13.5" x14ac:dyDescent="0.25">
      <c r="A3133" s="426">
        <v>89865</v>
      </c>
      <c r="B3133" s="427" t="s">
        <v>3387</v>
      </c>
      <c r="C3133" s="427" t="s">
        <v>249</v>
      </c>
      <c r="D3133" s="428">
        <v>9.0399999999999991</v>
      </c>
    </row>
    <row r="3134" spans="1:4" ht="13.5" x14ac:dyDescent="0.25">
      <c r="A3134" s="426">
        <v>91784</v>
      </c>
      <c r="B3134" s="427" t="s">
        <v>3388</v>
      </c>
      <c r="C3134" s="427" t="s">
        <v>249</v>
      </c>
      <c r="D3134" s="428">
        <v>29.92</v>
      </c>
    </row>
    <row r="3135" spans="1:4" ht="13.5" x14ac:dyDescent="0.25">
      <c r="A3135" s="426">
        <v>91785</v>
      </c>
      <c r="B3135" s="427" t="s">
        <v>3389</v>
      </c>
      <c r="C3135" s="427" t="s">
        <v>249</v>
      </c>
      <c r="D3135" s="428">
        <v>29.58</v>
      </c>
    </row>
    <row r="3136" spans="1:4" ht="13.5" x14ac:dyDescent="0.25">
      <c r="A3136" s="426">
        <v>91786</v>
      </c>
      <c r="B3136" s="427" t="s">
        <v>3390</v>
      </c>
      <c r="C3136" s="427" t="s">
        <v>249</v>
      </c>
      <c r="D3136" s="428">
        <v>20.329999999999998</v>
      </c>
    </row>
    <row r="3137" spans="1:4" ht="13.5" x14ac:dyDescent="0.25">
      <c r="A3137" s="426">
        <v>91787</v>
      </c>
      <c r="B3137" s="427" t="s">
        <v>3391</v>
      </c>
      <c r="C3137" s="427" t="s">
        <v>249</v>
      </c>
      <c r="D3137" s="428">
        <v>22.8</v>
      </c>
    </row>
    <row r="3138" spans="1:4" ht="13.5" x14ac:dyDescent="0.25">
      <c r="A3138" s="426">
        <v>91788</v>
      </c>
      <c r="B3138" s="427" t="s">
        <v>3392</v>
      </c>
      <c r="C3138" s="427" t="s">
        <v>249</v>
      </c>
      <c r="D3138" s="428">
        <v>29.14</v>
      </c>
    </row>
    <row r="3139" spans="1:4" ht="13.5" x14ac:dyDescent="0.25">
      <c r="A3139" s="426">
        <v>91789</v>
      </c>
      <c r="B3139" s="427" t="s">
        <v>3393</v>
      </c>
      <c r="C3139" s="427" t="s">
        <v>249</v>
      </c>
      <c r="D3139" s="428">
        <v>29.08</v>
      </c>
    </row>
    <row r="3140" spans="1:4" ht="13.5" x14ac:dyDescent="0.25">
      <c r="A3140" s="426">
        <v>91790</v>
      </c>
      <c r="B3140" s="427" t="s">
        <v>3394</v>
      </c>
      <c r="C3140" s="427" t="s">
        <v>249</v>
      </c>
      <c r="D3140" s="428">
        <v>44.35</v>
      </c>
    </row>
    <row r="3141" spans="1:4" ht="13.5" x14ac:dyDescent="0.25">
      <c r="A3141" s="426">
        <v>91791</v>
      </c>
      <c r="B3141" s="427" t="s">
        <v>3395</v>
      </c>
      <c r="C3141" s="427" t="s">
        <v>249</v>
      </c>
      <c r="D3141" s="428">
        <v>57.86</v>
      </c>
    </row>
    <row r="3142" spans="1:4" ht="13.5" x14ac:dyDescent="0.25">
      <c r="A3142" s="426">
        <v>91792</v>
      </c>
      <c r="B3142" s="427" t="s">
        <v>3396</v>
      </c>
      <c r="C3142" s="427" t="s">
        <v>249</v>
      </c>
      <c r="D3142" s="428">
        <v>38.82</v>
      </c>
    </row>
    <row r="3143" spans="1:4" ht="13.5" x14ac:dyDescent="0.25">
      <c r="A3143" s="426">
        <v>91793</v>
      </c>
      <c r="B3143" s="427" t="s">
        <v>3397</v>
      </c>
      <c r="C3143" s="427" t="s">
        <v>249</v>
      </c>
      <c r="D3143" s="428">
        <v>57.8</v>
      </c>
    </row>
    <row r="3144" spans="1:4" ht="13.5" x14ac:dyDescent="0.25">
      <c r="A3144" s="426">
        <v>91794</v>
      </c>
      <c r="B3144" s="427" t="s">
        <v>3398</v>
      </c>
      <c r="C3144" s="427" t="s">
        <v>249</v>
      </c>
      <c r="D3144" s="428">
        <v>26.58</v>
      </c>
    </row>
    <row r="3145" spans="1:4" ht="13.5" x14ac:dyDescent="0.25">
      <c r="A3145" s="426">
        <v>91795</v>
      </c>
      <c r="B3145" s="427" t="s">
        <v>3399</v>
      </c>
      <c r="C3145" s="427" t="s">
        <v>249</v>
      </c>
      <c r="D3145" s="428">
        <v>44.99</v>
      </c>
    </row>
    <row r="3146" spans="1:4" ht="13.5" x14ac:dyDescent="0.25">
      <c r="A3146" s="426">
        <v>91796</v>
      </c>
      <c r="B3146" s="427" t="s">
        <v>3400</v>
      </c>
      <c r="C3146" s="427" t="s">
        <v>249</v>
      </c>
      <c r="D3146" s="428">
        <v>49.51</v>
      </c>
    </row>
    <row r="3147" spans="1:4" ht="13.5" x14ac:dyDescent="0.25">
      <c r="A3147" s="426">
        <v>92275</v>
      </c>
      <c r="B3147" s="427" t="s">
        <v>3401</v>
      </c>
      <c r="C3147" s="427" t="s">
        <v>249</v>
      </c>
      <c r="D3147" s="428">
        <v>32.630000000000003</v>
      </c>
    </row>
    <row r="3148" spans="1:4" ht="13.5" x14ac:dyDescent="0.25">
      <c r="A3148" s="426">
        <v>92276</v>
      </c>
      <c r="B3148" s="427" t="s">
        <v>3402</v>
      </c>
      <c r="C3148" s="427" t="s">
        <v>249</v>
      </c>
      <c r="D3148" s="428">
        <v>41.3</v>
      </c>
    </row>
    <row r="3149" spans="1:4" ht="13.5" x14ac:dyDescent="0.25">
      <c r="A3149" s="426">
        <v>92277</v>
      </c>
      <c r="B3149" s="427" t="s">
        <v>3403</v>
      </c>
      <c r="C3149" s="427" t="s">
        <v>249</v>
      </c>
      <c r="D3149" s="428">
        <v>59.5</v>
      </c>
    </row>
    <row r="3150" spans="1:4" ht="13.5" x14ac:dyDescent="0.25">
      <c r="A3150" s="426">
        <v>92278</v>
      </c>
      <c r="B3150" s="427" t="s">
        <v>3404</v>
      </c>
      <c r="C3150" s="427" t="s">
        <v>249</v>
      </c>
      <c r="D3150" s="428">
        <v>79.959999999999994</v>
      </c>
    </row>
    <row r="3151" spans="1:4" ht="13.5" x14ac:dyDescent="0.25">
      <c r="A3151" s="426">
        <v>92279</v>
      </c>
      <c r="B3151" s="427" t="s">
        <v>3405</v>
      </c>
      <c r="C3151" s="427" t="s">
        <v>249</v>
      </c>
      <c r="D3151" s="428">
        <v>115.46</v>
      </c>
    </row>
    <row r="3152" spans="1:4" ht="13.5" x14ac:dyDescent="0.25">
      <c r="A3152" s="426">
        <v>92280</v>
      </c>
      <c r="B3152" s="427" t="s">
        <v>3406</v>
      </c>
      <c r="C3152" s="427" t="s">
        <v>249</v>
      </c>
      <c r="D3152" s="428">
        <v>162</v>
      </c>
    </row>
    <row r="3153" spans="1:4" ht="13.5" x14ac:dyDescent="0.25">
      <c r="A3153" s="426">
        <v>92281</v>
      </c>
      <c r="B3153" s="427" t="s">
        <v>3407</v>
      </c>
      <c r="C3153" s="427" t="s">
        <v>249</v>
      </c>
      <c r="D3153" s="428">
        <v>90.07</v>
      </c>
    </row>
    <row r="3154" spans="1:4" ht="13.5" x14ac:dyDescent="0.25">
      <c r="A3154" s="426">
        <v>92282</v>
      </c>
      <c r="B3154" s="427" t="s">
        <v>3408</v>
      </c>
      <c r="C3154" s="427" t="s">
        <v>249</v>
      </c>
      <c r="D3154" s="428">
        <v>101.06</v>
      </c>
    </row>
    <row r="3155" spans="1:4" ht="13.5" x14ac:dyDescent="0.25">
      <c r="A3155" s="426">
        <v>92283</v>
      </c>
      <c r="B3155" s="427" t="s">
        <v>3409</v>
      </c>
      <c r="C3155" s="427" t="s">
        <v>249</v>
      </c>
      <c r="D3155" s="428">
        <v>135.04</v>
      </c>
    </row>
    <row r="3156" spans="1:4" ht="13.5" x14ac:dyDescent="0.25">
      <c r="A3156" s="426">
        <v>92284</v>
      </c>
      <c r="B3156" s="427" t="s">
        <v>3410</v>
      </c>
      <c r="C3156" s="427" t="s">
        <v>249</v>
      </c>
      <c r="D3156" s="428">
        <v>166.11</v>
      </c>
    </row>
    <row r="3157" spans="1:4" ht="13.5" x14ac:dyDescent="0.25">
      <c r="A3157" s="426">
        <v>92285</v>
      </c>
      <c r="B3157" s="427" t="s">
        <v>3411</v>
      </c>
      <c r="C3157" s="427" t="s">
        <v>249</v>
      </c>
      <c r="D3157" s="428">
        <v>218.38</v>
      </c>
    </row>
    <row r="3158" spans="1:4" ht="13.5" x14ac:dyDescent="0.25">
      <c r="A3158" s="426">
        <v>92286</v>
      </c>
      <c r="B3158" s="427" t="s">
        <v>3412</v>
      </c>
      <c r="C3158" s="427" t="s">
        <v>249</v>
      </c>
      <c r="D3158" s="428">
        <v>266.37</v>
      </c>
    </row>
    <row r="3159" spans="1:4" ht="13.5" x14ac:dyDescent="0.25">
      <c r="A3159" s="426">
        <v>92305</v>
      </c>
      <c r="B3159" s="427" t="s">
        <v>3413</v>
      </c>
      <c r="C3159" s="427" t="s">
        <v>249</v>
      </c>
      <c r="D3159" s="428">
        <v>22.02</v>
      </c>
    </row>
    <row r="3160" spans="1:4" ht="13.5" x14ac:dyDescent="0.25">
      <c r="A3160" s="426">
        <v>92306</v>
      </c>
      <c r="B3160" s="427" t="s">
        <v>3414</v>
      </c>
      <c r="C3160" s="427" t="s">
        <v>249</v>
      </c>
      <c r="D3160" s="428">
        <v>35.67</v>
      </c>
    </row>
    <row r="3161" spans="1:4" ht="13.5" x14ac:dyDescent="0.25">
      <c r="A3161" s="426">
        <v>92307</v>
      </c>
      <c r="B3161" s="427" t="s">
        <v>3415</v>
      </c>
      <c r="C3161" s="427" t="s">
        <v>249</v>
      </c>
      <c r="D3161" s="428">
        <v>44.56</v>
      </c>
    </row>
    <row r="3162" spans="1:4" ht="13.5" x14ac:dyDescent="0.25">
      <c r="A3162" s="426">
        <v>92308</v>
      </c>
      <c r="B3162" s="427" t="s">
        <v>3416</v>
      </c>
      <c r="C3162" s="427" t="s">
        <v>249</v>
      </c>
      <c r="D3162" s="428">
        <v>35.700000000000003</v>
      </c>
    </row>
    <row r="3163" spans="1:4" ht="13.5" x14ac:dyDescent="0.25">
      <c r="A3163" s="426">
        <v>92309</v>
      </c>
      <c r="B3163" s="427" t="s">
        <v>3417</v>
      </c>
      <c r="C3163" s="427" t="s">
        <v>249</v>
      </c>
      <c r="D3163" s="428">
        <v>94.64</v>
      </c>
    </row>
    <row r="3164" spans="1:4" ht="13.5" x14ac:dyDescent="0.25">
      <c r="A3164" s="426">
        <v>92310</v>
      </c>
      <c r="B3164" s="427" t="s">
        <v>3418</v>
      </c>
      <c r="C3164" s="427" t="s">
        <v>249</v>
      </c>
      <c r="D3164" s="428">
        <v>105.88</v>
      </c>
    </row>
    <row r="3165" spans="1:4" ht="13.5" x14ac:dyDescent="0.25">
      <c r="A3165" s="426">
        <v>92320</v>
      </c>
      <c r="B3165" s="427" t="s">
        <v>3419</v>
      </c>
      <c r="C3165" s="427" t="s">
        <v>249</v>
      </c>
      <c r="D3165" s="428">
        <v>28.69</v>
      </c>
    </row>
    <row r="3166" spans="1:4" ht="13.5" x14ac:dyDescent="0.25">
      <c r="A3166" s="426">
        <v>92321</v>
      </c>
      <c r="B3166" s="427" t="s">
        <v>3420</v>
      </c>
      <c r="C3166" s="427" t="s">
        <v>249</v>
      </c>
      <c r="D3166" s="428">
        <v>47.13</v>
      </c>
    </row>
    <row r="3167" spans="1:4" ht="13.5" x14ac:dyDescent="0.25">
      <c r="A3167" s="426">
        <v>92322</v>
      </c>
      <c r="B3167" s="427" t="s">
        <v>3421</v>
      </c>
      <c r="C3167" s="427" t="s">
        <v>249</v>
      </c>
      <c r="D3167" s="428">
        <v>60.17</v>
      </c>
    </row>
    <row r="3168" spans="1:4" ht="13.5" x14ac:dyDescent="0.25">
      <c r="A3168" s="426">
        <v>92323</v>
      </c>
      <c r="B3168" s="427" t="s">
        <v>3422</v>
      </c>
      <c r="C3168" s="427" t="s">
        <v>249</v>
      </c>
      <c r="D3168" s="428">
        <v>40.78</v>
      </c>
    </row>
    <row r="3169" spans="1:4" ht="13.5" x14ac:dyDescent="0.25">
      <c r="A3169" s="426">
        <v>92324</v>
      </c>
      <c r="B3169" s="427" t="s">
        <v>3423</v>
      </c>
      <c r="C3169" s="427" t="s">
        <v>249</v>
      </c>
      <c r="D3169" s="428">
        <v>104.5</v>
      </c>
    </row>
    <row r="3170" spans="1:4" ht="13.5" x14ac:dyDescent="0.25">
      <c r="A3170" s="426">
        <v>92325</v>
      </c>
      <c r="B3170" s="427" t="s">
        <v>3424</v>
      </c>
      <c r="C3170" s="427" t="s">
        <v>249</v>
      </c>
      <c r="D3170" s="428">
        <v>119.87</v>
      </c>
    </row>
    <row r="3171" spans="1:4" ht="13.5" x14ac:dyDescent="0.25">
      <c r="A3171" s="426">
        <v>92335</v>
      </c>
      <c r="B3171" s="427" t="s">
        <v>3425</v>
      </c>
      <c r="C3171" s="427" t="s">
        <v>249</v>
      </c>
      <c r="D3171" s="428">
        <v>64.650000000000006</v>
      </c>
    </row>
    <row r="3172" spans="1:4" ht="13.5" x14ac:dyDescent="0.25">
      <c r="A3172" s="426">
        <v>92336</v>
      </c>
      <c r="B3172" s="427" t="s">
        <v>3426</v>
      </c>
      <c r="C3172" s="427" t="s">
        <v>249</v>
      </c>
      <c r="D3172" s="428">
        <v>79.53</v>
      </c>
    </row>
    <row r="3173" spans="1:4" ht="13.5" x14ac:dyDescent="0.25">
      <c r="A3173" s="426">
        <v>92337</v>
      </c>
      <c r="B3173" s="427" t="s">
        <v>3427</v>
      </c>
      <c r="C3173" s="427" t="s">
        <v>249</v>
      </c>
      <c r="D3173" s="428">
        <v>104.97</v>
      </c>
    </row>
    <row r="3174" spans="1:4" ht="13.5" x14ac:dyDescent="0.25">
      <c r="A3174" s="426">
        <v>92338</v>
      </c>
      <c r="B3174" s="427" t="s">
        <v>3428</v>
      </c>
      <c r="C3174" s="427" t="s">
        <v>249</v>
      </c>
      <c r="D3174" s="428">
        <v>73.92</v>
      </c>
    </row>
    <row r="3175" spans="1:4" ht="13.5" x14ac:dyDescent="0.25">
      <c r="A3175" s="426">
        <v>92339</v>
      </c>
      <c r="B3175" s="427" t="s">
        <v>3429</v>
      </c>
      <c r="C3175" s="427" t="s">
        <v>249</v>
      </c>
      <c r="D3175" s="428">
        <v>109.98</v>
      </c>
    </row>
    <row r="3176" spans="1:4" ht="13.5" x14ac:dyDescent="0.25">
      <c r="A3176" s="426">
        <v>92341</v>
      </c>
      <c r="B3176" s="427" t="s">
        <v>3430</v>
      </c>
      <c r="C3176" s="427" t="s">
        <v>249</v>
      </c>
      <c r="D3176" s="428">
        <v>71.319999999999993</v>
      </c>
    </row>
    <row r="3177" spans="1:4" ht="13.5" x14ac:dyDescent="0.25">
      <c r="A3177" s="426">
        <v>92342</v>
      </c>
      <c r="B3177" s="427" t="s">
        <v>3431</v>
      </c>
      <c r="C3177" s="427" t="s">
        <v>249</v>
      </c>
      <c r="D3177" s="428">
        <v>86.22</v>
      </c>
    </row>
    <row r="3178" spans="1:4" ht="13.5" x14ac:dyDescent="0.25">
      <c r="A3178" s="426">
        <v>92343</v>
      </c>
      <c r="B3178" s="427" t="s">
        <v>3432</v>
      </c>
      <c r="C3178" s="427" t="s">
        <v>249</v>
      </c>
      <c r="D3178" s="428">
        <v>111.73</v>
      </c>
    </row>
    <row r="3179" spans="1:4" ht="13.5" x14ac:dyDescent="0.25">
      <c r="A3179" s="426">
        <v>92361</v>
      </c>
      <c r="B3179" s="427" t="s">
        <v>3433</v>
      </c>
      <c r="C3179" s="427" t="s">
        <v>249</v>
      </c>
      <c r="D3179" s="428">
        <v>59.83</v>
      </c>
    </row>
    <row r="3180" spans="1:4" ht="13.5" x14ac:dyDescent="0.25">
      <c r="A3180" s="426">
        <v>92362</v>
      </c>
      <c r="B3180" s="427" t="s">
        <v>3434</v>
      </c>
      <c r="C3180" s="427" t="s">
        <v>249</v>
      </c>
      <c r="D3180" s="428">
        <v>95.33</v>
      </c>
    </row>
    <row r="3181" spans="1:4" ht="13.5" x14ac:dyDescent="0.25">
      <c r="A3181" s="426">
        <v>92364</v>
      </c>
      <c r="B3181" s="427" t="s">
        <v>3435</v>
      </c>
      <c r="C3181" s="427" t="s">
        <v>249</v>
      </c>
      <c r="D3181" s="428">
        <v>39.21</v>
      </c>
    </row>
    <row r="3182" spans="1:4" ht="13.5" x14ac:dyDescent="0.25">
      <c r="A3182" s="426">
        <v>92365</v>
      </c>
      <c r="B3182" s="427" t="s">
        <v>3436</v>
      </c>
      <c r="C3182" s="427" t="s">
        <v>249</v>
      </c>
      <c r="D3182" s="428">
        <v>45.15</v>
      </c>
    </row>
    <row r="3183" spans="1:4" ht="13.5" x14ac:dyDescent="0.25">
      <c r="A3183" s="426">
        <v>92366</v>
      </c>
      <c r="B3183" s="427" t="s">
        <v>3437</v>
      </c>
      <c r="C3183" s="427" t="s">
        <v>249</v>
      </c>
      <c r="D3183" s="428">
        <v>63.09</v>
      </c>
    </row>
    <row r="3184" spans="1:4" ht="13.5" x14ac:dyDescent="0.25">
      <c r="A3184" s="426">
        <v>92367</v>
      </c>
      <c r="B3184" s="427" t="s">
        <v>3438</v>
      </c>
      <c r="C3184" s="427" t="s">
        <v>249</v>
      </c>
      <c r="D3184" s="428">
        <v>77.62</v>
      </c>
    </row>
    <row r="3185" spans="1:4" ht="13.5" x14ac:dyDescent="0.25">
      <c r="A3185" s="426">
        <v>92368</v>
      </c>
      <c r="B3185" s="427" t="s">
        <v>3439</v>
      </c>
      <c r="C3185" s="427" t="s">
        <v>249</v>
      </c>
      <c r="D3185" s="428">
        <v>102.77</v>
      </c>
    </row>
    <row r="3186" spans="1:4" ht="13.5" x14ac:dyDescent="0.25">
      <c r="A3186" s="426">
        <v>92648</v>
      </c>
      <c r="B3186" s="427" t="s">
        <v>3440</v>
      </c>
      <c r="C3186" s="427" t="s">
        <v>249</v>
      </c>
      <c r="D3186" s="428">
        <v>51.21</v>
      </c>
    </row>
    <row r="3187" spans="1:4" ht="13.5" x14ac:dyDescent="0.25">
      <c r="A3187" s="426">
        <v>92649</v>
      </c>
      <c r="B3187" s="427" t="s">
        <v>3441</v>
      </c>
      <c r="C3187" s="427" t="s">
        <v>249</v>
      </c>
      <c r="D3187" s="428">
        <v>62.36</v>
      </c>
    </row>
    <row r="3188" spans="1:4" ht="13.5" x14ac:dyDescent="0.25">
      <c r="A3188" s="426">
        <v>92650</v>
      </c>
      <c r="B3188" s="427" t="s">
        <v>3442</v>
      </c>
      <c r="C3188" s="427" t="s">
        <v>249</v>
      </c>
      <c r="D3188" s="428">
        <v>97.87</v>
      </c>
    </row>
    <row r="3189" spans="1:4" ht="13.5" x14ac:dyDescent="0.25">
      <c r="A3189" s="426">
        <v>92652</v>
      </c>
      <c r="B3189" s="427" t="s">
        <v>3443</v>
      </c>
      <c r="C3189" s="427" t="s">
        <v>249</v>
      </c>
      <c r="D3189" s="428">
        <v>42.25</v>
      </c>
    </row>
    <row r="3190" spans="1:4" ht="13.5" x14ac:dyDescent="0.25">
      <c r="A3190" s="426">
        <v>92653</v>
      </c>
      <c r="B3190" s="427" t="s">
        <v>3444</v>
      </c>
      <c r="C3190" s="427" t="s">
        <v>249</v>
      </c>
      <c r="D3190" s="428">
        <v>48.22</v>
      </c>
    </row>
    <row r="3191" spans="1:4" ht="13.5" x14ac:dyDescent="0.25">
      <c r="A3191" s="426">
        <v>92654</v>
      </c>
      <c r="B3191" s="427" t="s">
        <v>3445</v>
      </c>
      <c r="C3191" s="427" t="s">
        <v>249</v>
      </c>
      <c r="D3191" s="428">
        <v>66.150000000000006</v>
      </c>
    </row>
    <row r="3192" spans="1:4" ht="13.5" x14ac:dyDescent="0.25">
      <c r="A3192" s="426">
        <v>92655</v>
      </c>
      <c r="B3192" s="427" t="s">
        <v>3446</v>
      </c>
      <c r="C3192" s="427" t="s">
        <v>249</v>
      </c>
      <c r="D3192" s="428">
        <v>80.75</v>
      </c>
    </row>
    <row r="3193" spans="1:4" ht="13.5" x14ac:dyDescent="0.25">
      <c r="A3193" s="426">
        <v>92656</v>
      </c>
      <c r="B3193" s="427" t="s">
        <v>3447</v>
      </c>
      <c r="C3193" s="427" t="s">
        <v>249</v>
      </c>
      <c r="D3193" s="428">
        <v>105.91</v>
      </c>
    </row>
    <row r="3194" spans="1:4" ht="13.5" x14ac:dyDescent="0.25">
      <c r="A3194" s="426">
        <v>92687</v>
      </c>
      <c r="B3194" s="427" t="s">
        <v>3448</v>
      </c>
      <c r="C3194" s="427" t="s">
        <v>249</v>
      </c>
      <c r="D3194" s="428">
        <v>19.61</v>
      </c>
    </row>
    <row r="3195" spans="1:4" ht="13.5" x14ac:dyDescent="0.25">
      <c r="A3195" s="426">
        <v>92688</v>
      </c>
      <c r="B3195" s="427" t="s">
        <v>3449</v>
      </c>
      <c r="C3195" s="427" t="s">
        <v>249</v>
      </c>
      <c r="D3195" s="428">
        <v>27.26</v>
      </c>
    </row>
    <row r="3196" spans="1:4" ht="13.5" x14ac:dyDescent="0.25">
      <c r="A3196" s="426">
        <v>92689</v>
      </c>
      <c r="B3196" s="427" t="s">
        <v>3450</v>
      </c>
      <c r="C3196" s="427" t="s">
        <v>249</v>
      </c>
      <c r="D3196" s="428">
        <v>25.66</v>
      </c>
    </row>
    <row r="3197" spans="1:4" ht="13.5" x14ac:dyDescent="0.25">
      <c r="A3197" s="426">
        <v>92690</v>
      </c>
      <c r="B3197" s="427" t="s">
        <v>3451</v>
      </c>
      <c r="C3197" s="427" t="s">
        <v>249</v>
      </c>
      <c r="D3197" s="428">
        <v>37.07</v>
      </c>
    </row>
    <row r="3198" spans="1:4" ht="13.5" x14ac:dyDescent="0.25">
      <c r="A3198" s="426">
        <v>94462</v>
      </c>
      <c r="B3198" s="427" t="s">
        <v>3452</v>
      </c>
      <c r="C3198" s="427" t="s">
        <v>249</v>
      </c>
      <c r="D3198" s="428">
        <v>70.13</v>
      </c>
    </row>
    <row r="3199" spans="1:4" ht="13.5" x14ac:dyDescent="0.25">
      <c r="A3199" s="426">
        <v>94463</v>
      </c>
      <c r="B3199" s="427" t="s">
        <v>3453</v>
      </c>
      <c r="C3199" s="427" t="s">
        <v>249</v>
      </c>
      <c r="D3199" s="428">
        <v>82.66</v>
      </c>
    </row>
    <row r="3200" spans="1:4" ht="13.5" x14ac:dyDescent="0.25">
      <c r="A3200" s="426">
        <v>94464</v>
      </c>
      <c r="B3200" s="427" t="s">
        <v>3454</v>
      </c>
      <c r="C3200" s="427" t="s">
        <v>249</v>
      </c>
      <c r="D3200" s="428">
        <v>116.83</v>
      </c>
    </row>
    <row r="3201" spans="1:4" ht="13.5" x14ac:dyDescent="0.25">
      <c r="A3201" s="426">
        <v>94602</v>
      </c>
      <c r="B3201" s="427" t="s">
        <v>3455</v>
      </c>
      <c r="C3201" s="427" t="s">
        <v>249</v>
      </c>
      <c r="D3201" s="428">
        <v>126.25</v>
      </c>
    </row>
    <row r="3202" spans="1:4" ht="13.5" x14ac:dyDescent="0.25">
      <c r="A3202" s="426">
        <v>94603</v>
      </c>
      <c r="B3202" s="427" t="s">
        <v>3456</v>
      </c>
      <c r="C3202" s="427" t="s">
        <v>249</v>
      </c>
      <c r="D3202" s="428">
        <v>169.14</v>
      </c>
    </row>
    <row r="3203" spans="1:4" ht="13.5" x14ac:dyDescent="0.25">
      <c r="A3203" s="426">
        <v>94604</v>
      </c>
      <c r="B3203" s="427" t="s">
        <v>3457</v>
      </c>
      <c r="C3203" s="427" t="s">
        <v>249</v>
      </c>
      <c r="D3203" s="428">
        <v>230.7</v>
      </c>
    </row>
    <row r="3204" spans="1:4" ht="13.5" x14ac:dyDescent="0.25">
      <c r="A3204" s="426">
        <v>94605</v>
      </c>
      <c r="B3204" s="427" t="s">
        <v>3458</v>
      </c>
      <c r="C3204" s="427" t="s">
        <v>249</v>
      </c>
      <c r="D3204" s="428">
        <v>329.13</v>
      </c>
    </row>
    <row r="3205" spans="1:4" ht="13.5" x14ac:dyDescent="0.25">
      <c r="A3205" s="426">
        <v>94648</v>
      </c>
      <c r="B3205" s="427" t="s">
        <v>3459</v>
      </c>
      <c r="C3205" s="427" t="s">
        <v>249</v>
      </c>
      <c r="D3205" s="428">
        <v>7.14</v>
      </c>
    </row>
    <row r="3206" spans="1:4" ht="13.5" x14ac:dyDescent="0.25">
      <c r="A3206" s="426">
        <v>94649</v>
      </c>
      <c r="B3206" s="427" t="s">
        <v>3460</v>
      </c>
      <c r="C3206" s="427" t="s">
        <v>249</v>
      </c>
      <c r="D3206" s="428">
        <v>10.86</v>
      </c>
    </row>
    <row r="3207" spans="1:4" ht="13.5" x14ac:dyDescent="0.25">
      <c r="A3207" s="426">
        <v>94650</v>
      </c>
      <c r="B3207" s="427" t="s">
        <v>3461</v>
      </c>
      <c r="C3207" s="427" t="s">
        <v>249</v>
      </c>
      <c r="D3207" s="428">
        <v>15.55</v>
      </c>
    </row>
    <row r="3208" spans="1:4" ht="13.5" x14ac:dyDescent="0.25">
      <c r="A3208" s="426">
        <v>94651</v>
      </c>
      <c r="B3208" s="427" t="s">
        <v>3462</v>
      </c>
      <c r="C3208" s="427" t="s">
        <v>249</v>
      </c>
      <c r="D3208" s="428">
        <v>16.96</v>
      </c>
    </row>
    <row r="3209" spans="1:4" ht="13.5" x14ac:dyDescent="0.25">
      <c r="A3209" s="426">
        <v>94652</v>
      </c>
      <c r="B3209" s="427" t="s">
        <v>3463</v>
      </c>
      <c r="C3209" s="427" t="s">
        <v>249</v>
      </c>
      <c r="D3209" s="428">
        <v>27.58</v>
      </c>
    </row>
    <row r="3210" spans="1:4" ht="13.5" x14ac:dyDescent="0.25">
      <c r="A3210" s="426">
        <v>94653</v>
      </c>
      <c r="B3210" s="427" t="s">
        <v>3464</v>
      </c>
      <c r="C3210" s="427" t="s">
        <v>249</v>
      </c>
      <c r="D3210" s="428">
        <v>39.71</v>
      </c>
    </row>
    <row r="3211" spans="1:4" ht="13.5" x14ac:dyDescent="0.25">
      <c r="A3211" s="426">
        <v>94654</v>
      </c>
      <c r="B3211" s="427" t="s">
        <v>3465</v>
      </c>
      <c r="C3211" s="427" t="s">
        <v>249</v>
      </c>
      <c r="D3211" s="428">
        <v>52.62</v>
      </c>
    </row>
    <row r="3212" spans="1:4" ht="13.5" x14ac:dyDescent="0.25">
      <c r="A3212" s="426">
        <v>94655</v>
      </c>
      <c r="B3212" s="427" t="s">
        <v>3466</v>
      </c>
      <c r="C3212" s="427" t="s">
        <v>249</v>
      </c>
      <c r="D3212" s="428">
        <v>74.23</v>
      </c>
    </row>
    <row r="3213" spans="1:4" ht="13.5" x14ac:dyDescent="0.25">
      <c r="A3213" s="426">
        <v>94716</v>
      </c>
      <c r="B3213" s="427" t="s">
        <v>3467</v>
      </c>
      <c r="C3213" s="427" t="s">
        <v>249</v>
      </c>
      <c r="D3213" s="428">
        <v>16.829999999999998</v>
      </c>
    </row>
    <row r="3214" spans="1:4" ht="13.5" x14ac:dyDescent="0.25">
      <c r="A3214" s="426">
        <v>94717</v>
      </c>
      <c r="B3214" s="427" t="s">
        <v>3468</v>
      </c>
      <c r="C3214" s="427" t="s">
        <v>249</v>
      </c>
      <c r="D3214" s="428">
        <v>24.67</v>
      </c>
    </row>
    <row r="3215" spans="1:4" ht="13.5" x14ac:dyDescent="0.25">
      <c r="A3215" s="426">
        <v>94718</v>
      </c>
      <c r="B3215" s="427" t="s">
        <v>3469</v>
      </c>
      <c r="C3215" s="427" t="s">
        <v>249</v>
      </c>
      <c r="D3215" s="428">
        <v>30.54</v>
      </c>
    </row>
    <row r="3216" spans="1:4" ht="13.5" x14ac:dyDescent="0.25">
      <c r="A3216" s="426">
        <v>94719</v>
      </c>
      <c r="B3216" s="427" t="s">
        <v>3470</v>
      </c>
      <c r="C3216" s="427" t="s">
        <v>249</v>
      </c>
      <c r="D3216" s="428">
        <v>39.950000000000003</v>
      </c>
    </row>
    <row r="3217" spans="1:4" ht="13.5" x14ac:dyDescent="0.25">
      <c r="A3217" s="426">
        <v>94720</v>
      </c>
      <c r="B3217" s="427" t="s">
        <v>3471</v>
      </c>
      <c r="C3217" s="427" t="s">
        <v>249</v>
      </c>
      <c r="D3217" s="428">
        <v>60.33</v>
      </c>
    </row>
    <row r="3218" spans="1:4" ht="13.5" x14ac:dyDescent="0.25">
      <c r="A3218" s="426">
        <v>94721</v>
      </c>
      <c r="B3218" s="427" t="s">
        <v>3472</v>
      </c>
      <c r="C3218" s="427" t="s">
        <v>249</v>
      </c>
      <c r="D3218" s="428">
        <v>87.92</v>
      </c>
    </row>
    <row r="3219" spans="1:4" ht="13.5" x14ac:dyDescent="0.25">
      <c r="A3219" s="426">
        <v>94722</v>
      </c>
      <c r="B3219" s="427" t="s">
        <v>3473</v>
      </c>
      <c r="C3219" s="427" t="s">
        <v>249</v>
      </c>
      <c r="D3219" s="428">
        <v>153.34</v>
      </c>
    </row>
    <row r="3220" spans="1:4" ht="13.5" x14ac:dyDescent="0.25">
      <c r="A3220" s="426">
        <v>95697</v>
      </c>
      <c r="B3220" s="427" t="s">
        <v>3474</v>
      </c>
      <c r="C3220" s="427" t="s">
        <v>249</v>
      </c>
      <c r="D3220" s="428">
        <v>48.67</v>
      </c>
    </row>
    <row r="3221" spans="1:4" ht="13.5" x14ac:dyDescent="0.25">
      <c r="A3221" s="426">
        <v>96635</v>
      </c>
      <c r="B3221" s="427" t="s">
        <v>3475</v>
      </c>
      <c r="C3221" s="427" t="s">
        <v>249</v>
      </c>
      <c r="D3221" s="428">
        <v>20.059999999999999</v>
      </c>
    </row>
    <row r="3222" spans="1:4" ht="13.5" x14ac:dyDescent="0.25">
      <c r="A3222" s="426">
        <v>96636</v>
      </c>
      <c r="B3222" s="427" t="s">
        <v>3476</v>
      </c>
      <c r="C3222" s="427" t="s">
        <v>249</v>
      </c>
      <c r="D3222" s="428">
        <v>21.18</v>
      </c>
    </row>
    <row r="3223" spans="1:4" ht="13.5" x14ac:dyDescent="0.25">
      <c r="A3223" s="426">
        <v>96644</v>
      </c>
      <c r="B3223" s="427" t="s">
        <v>3477</v>
      </c>
      <c r="C3223" s="427" t="s">
        <v>249</v>
      </c>
      <c r="D3223" s="428">
        <v>13.15</v>
      </c>
    </row>
    <row r="3224" spans="1:4" ht="13.5" x14ac:dyDescent="0.25">
      <c r="A3224" s="426">
        <v>96645</v>
      </c>
      <c r="B3224" s="427" t="s">
        <v>3478</v>
      </c>
      <c r="C3224" s="427" t="s">
        <v>249</v>
      </c>
      <c r="D3224" s="428">
        <v>17.010000000000002</v>
      </c>
    </row>
    <row r="3225" spans="1:4" ht="13.5" x14ac:dyDescent="0.25">
      <c r="A3225" s="426">
        <v>96646</v>
      </c>
      <c r="B3225" s="427" t="s">
        <v>3479</v>
      </c>
      <c r="C3225" s="427" t="s">
        <v>249</v>
      </c>
      <c r="D3225" s="428">
        <v>26.38</v>
      </c>
    </row>
    <row r="3226" spans="1:4" ht="13.5" x14ac:dyDescent="0.25">
      <c r="A3226" s="426">
        <v>96647</v>
      </c>
      <c r="B3226" s="427" t="s">
        <v>3480</v>
      </c>
      <c r="C3226" s="427" t="s">
        <v>249</v>
      </c>
      <c r="D3226" s="428">
        <v>11.89</v>
      </c>
    </row>
    <row r="3227" spans="1:4" ht="13.5" x14ac:dyDescent="0.25">
      <c r="A3227" s="426">
        <v>96648</v>
      </c>
      <c r="B3227" s="427" t="s">
        <v>3481</v>
      </c>
      <c r="C3227" s="427" t="s">
        <v>249</v>
      </c>
      <c r="D3227" s="428">
        <v>21.63</v>
      </c>
    </row>
    <row r="3228" spans="1:4" ht="13.5" x14ac:dyDescent="0.25">
      <c r="A3228" s="426">
        <v>96649</v>
      </c>
      <c r="B3228" s="427" t="s">
        <v>3482</v>
      </c>
      <c r="C3228" s="427" t="s">
        <v>249</v>
      </c>
      <c r="D3228" s="428">
        <v>31.85</v>
      </c>
    </row>
    <row r="3229" spans="1:4" ht="13.5" x14ac:dyDescent="0.25">
      <c r="A3229" s="426">
        <v>96668</v>
      </c>
      <c r="B3229" s="427" t="s">
        <v>3483</v>
      </c>
      <c r="C3229" s="427" t="s">
        <v>249</v>
      </c>
      <c r="D3229" s="428">
        <v>8.32</v>
      </c>
    </row>
    <row r="3230" spans="1:4" ht="13.5" x14ac:dyDescent="0.25">
      <c r="A3230" s="426">
        <v>96669</v>
      </c>
      <c r="B3230" s="427" t="s">
        <v>3484</v>
      </c>
      <c r="C3230" s="427" t="s">
        <v>249</v>
      </c>
      <c r="D3230" s="428">
        <v>10.35</v>
      </c>
    </row>
    <row r="3231" spans="1:4" ht="13.5" x14ac:dyDescent="0.25">
      <c r="A3231" s="426">
        <v>96670</v>
      </c>
      <c r="B3231" s="427" t="s">
        <v>3485</v>
      </c>
      <c r="C3231" s="427" t="s">
        <v>249</v>
      </c>
      <c r="D3231" s="428">
        <v>15.71</v>
      </c>
    </row>
    <row r="3232" spans="1:4" ht="13.5" x14ac:dyDescent="0.25">
      <c r="A3232" s="426">
        <v>96671</v>
      </c>
      <c r="B3232" s="427" t="s">
        <v>3486</v>
      </c>
      <c r="C3232" s="427" t="s">
        <v>249</v>
      </c>
      <c r="D3232" s="428">
        <v>21.04</v>
      </c>
    </row>
    <row r="3233" spans="1:4" ht="13.5" x14ac:dyDescent="0.25">
      <c r="A3233" s="426">
        <v>96672</v>
      </c>
      <c r="B3233" s="427" t="s">
        <v>3487</v>
      </c>
      <c r="C3233" s="427" t="s">
        <v>249</v>
      </c>
      <c r="D3233" s="428">
        <v>30.87</v>
      </c>
    </row>
    <row r="3234" spans="1:4" ht="13.5" x14ac:dyDescent="0.25">
      <c r="A3234" s="426">
        <v>96673</v>
      </c>
      <c r="B3234" s="427" t="s">
        <v>3488</v>
      </c>
      <c r="C3234" s="427" t="s">
        <v>249</v>
      </c>
      <c r="D3234" s="428">
        <v>50.43</v>
      </c>
    </row>
    <row r="3235" spans="1:4" ht="13.5" x14ac:dyDescent="0.25">
      <c r="A3235" s="426">
        <v>96674</v>
      </c>
      <c r="B3235" s="427" t="s">
        <v>3489</v>
      </c>
      <c r="C3235" s="427" t="s">
        <v>249</v>
      </c>
      <c r="D3235" s="428">
        <v>70.87</v>
      </c>
    </row>
    <row r="3236" spans="1:4" ht="13.5" x14ac:dyDescent="0.25">
      <c r="A3236" s="426">
        <v>96675</v>
      </c>
      <c r="B3236" s="427" t="s">
        <v>3490</v>
      </c>
      <c r="C3236" s="427" t="s">
        <v>249</v>
      </c>
      <c r="D3236" s="428">
        <v>123.13</v>
      </c>
    </row>
    <row r="3237" spans="1:4" ht="13.5" x14ac:dyDescent="0.25">
      <c r="A3237" s="426">
        <v>96676</v>
      </c>
      <c r="B3237" s="427" t="s">
        <v>3491</v>
      </c>
      <c r="C3237" s="427" t="s">
        <v>249</v>
      </c>
      <c r="D3237" s="428">
        <v>8.2899999999999991</v>
      </c>
    </row>
    <row r="3238" spans="1:4" ht="13.5" x14ac:dyDescent="0.25">
      <c r="A3238" s="426">
        <v>96677</v>
      </c>
      <c r="B3238" s="427" t="s">
        <v>3492</v>
      </c>
      <c r="C3238" s="427" t="s">
        <v>249</v>
      </c>
      <c r="D3238" s="428">
        <v>13.68</v>
      </c>
    </row>
    <row r="3239" spans="1:4" ht="13.5" x14ac:dyDescent="0.25">
      <c r="A3239" s="426">
        <v>96678</v>
      </c>
      <c r="B3239" s="427" t="s">
        <v>3493</v>
      </c>
      <c r="C3239" s="427" t="s">
        <v>249</v>
      </c>
      <c r="D3239" s="428">
        <v>19.010000000000002</v>
      </c>
    </row>
    <row r="3240" spans="1:4" ht="13.5" x14ac:dyDescent="0.25">
      <c r="A3240" s="426">
        <v>96679</v>
      </c>
      <c r="B3240" s="427" t="s">
        <v>3494</v>
      </c>
      <c r="C3240" s="427" t="s">
        <v>249</v>
      </c>
      <c r="D3240" s="428">
        <v>27.75</v>
      </c>
    </row>
    <row r="3241" spans="1:4" ht="13.5" x14ac:dyDescent="0.25">
      <c r="A3241" s="426">
        <v>96680</v>
      </c>
      <c r="B3241" s="427" t="s">
        <v>3495</v>
      </c>
      <c r="C3241" s="427" t="s">
        <v>249</v>
      </c>
      <c r="D3241" s="428">
        <v>37.4</v>
      </c>
    </row>
    <row r="3242" spans="1:4" ht="13.5" x14ac:dyDescent="0.25">
      <c r="A3242" s="426">
        <v>96681</v>
      </c>
      <c r="B3242" s="427" t="s">
        <v>3496</v>
      </c>
      <c r="C3242" s="427" t="s">
        <v>249</v>
      </c>
      <c r="D3242" s="428">
        <v>69.739999999999995</v>
      </c>
    </row>
    <row r="3243" spans="1:4" ht="13.5" x14ac:dyDescent="0.25">
      <c r="A3243" s="426">
        <v>96682</v>
      </c>
      <c r="B3243" s="427" t="s">
        <v>3497</v>
      </c>
      <c r="C3243" s="427" t="s">
        <v>249</v>
      </c>
      <c r="D3243" s="428">
        <v>102.86</v>
      </c>
    </row>
    <row r="3244" spans="1:4" ht="13.5" x14ac:dyDescent="0.25">
      <c r="A3244" s="426">
        <v>96683</v>
      </c>
      <c r="B3244" s="427" t="s">
        <v>3498</v>
      </c>
      <c r="C3244" s="427" t="s">
        <v>249</v>
      </c>
      <c r="D3244" s="428">
        <v>140.84</v>
      </c>
    </row>
    <row r="3245" spans="1:4" ht="13.5" x14ac:dyDescent="0.25">
      <c r="A3245" s="426">
        <v>96718</v>
      </c>
      <c r="B3245" s="427" t="s">
        <v>3499</v>
      </c>
      <c r="C3245" s="427" t="s">
        <v>249</v>
      </c>
      <c r="D3245" s="428">
        <v>5.45</v>
      </c>
    </row>
    <row r="3246" spans="1:4" ht="13.5" x14ac:dyDescent="0.25">
      <c r="A3246" s="426">
        <v>96719</v>
      </c>
      <c r="B3246" s="427" t="s">
        <v>3500</v>
      </c>
      <c r="C3246" s="427" t="s">
        <v>249</v>
      </c>
      <c r="D3246" s="428">
        <v>11.2</v>
      </c>
    </row>
    <row r="3247" spans="1:4" ht="13.5" x14ac:dyDescent="0.25">
      <c r="A3247" s="426">
        <v>96720</v>
      </c>
      <c r="B3247" s="427" t="s">
        <v>3501</v>
      </c>
      <c r="C3247" s="427" t="s">
        <v>249</v>
      </c>
      <c r="D3247" s="428">
        <v>13.6</v>
      </c>
    </row>
    <row r="3248" spans="1:4" ht="13.5" x14ac:dyDescent="0.25">
      <c r="A3248" s="426">
        <v>96721</v>
      </c>
      <c r="B3248" s="427" t="s">
        <v>3502</v>
      </c>
      <c r="C3248" s="427" t="s">
        <v>249</v>
      </c>
      <c r="D3248" s="428">
        <v>18.22</v>
      </c>
    </row>
    <row r="3249" spans="1:4" ht="13.5" x14ac:dyDescent="0.25">
      <c r="A3249" s="426">
        <v>96722</v>
      </c>
      <c r="B3249" s="427" t="s">
        <v>3503</v>
      </c>
      <c r="C3249" s="427" t="s">
        <v>249</v>
      </c>
      <c r="D3249" s="428">
        <v>24.9</v>
      </c>
    </row>
    <row r="3250" spans="1:4" ht="13.5" x14ac:dyDescent="0.25">
      <c r="A3250" s="426">
        <v>96723</v>
      </c>
      <c r="B3250" s="427" t="s">
        <v>3504</v>
      </c>
      <c r="C3250" s="427" t="s">
        <v>249</v>
      </c>
      <c r="D3250" s="428">
        <v>32.979999999999997</v>
      </c>
    </row>
    <row r="3251" spans="1:4" ht="13.5" x14ac:dyDescent="0.25">
      <c r="A3251" s="426">
        <v>96724</v>
      </c>
      <c r="B3251" s="427" t="s">
        <v>3505</v>
      </c>
      <c r="C3251" s="427" t="s">
        <v>249</v>
      </c>
      <c r="D3251" s="428">
        <v>53.87</v>
      </c>
    </row>
    <row r="3252" spans="1:4" ht="13.5" x14ac:dyDescent="0.25">
      <c r="A3252" s="426">
        <v>96725</v>
      </c>
      <c r="B3252" s="427" t="s">
        <v>3506</v>
      </c>
      <c r="C3252" s="427" t="s">
        <v>249</v>
      </c>
      <c r="D3252" s="428">
        <v>70.73</v>
      </c>
    </row>
    <row r="3253" spans="1:4" ht="13.5" x14ac:dyDescent="0.25">
      <c r="A3253" s="426">
        <v>96726</v>
      </c>
      <c r="B3253" s="427" t="s">
        <v>3507</v>
      </c>
      <c r="C3253" s="427" t="s">
        <v>249</v>
      </c>
      <c r="D3253" s="428">
        <v>115.29</v>
      </c>
    </row>
    <row r="3254" spans="1:4" ht="13.5" x14ac:dyDescent="0.25">
      <c r="A3254" s="426">
        <v>96727</v>
      </c>
      <c r="B3254" s="427" t="s">
        <v>3508</v>
      </c>
      <c r="C3254" s="427" t="s">
        <v>249</v>
      </c>
      <c r="D3254" s="428">
        <v>9.7100000000000009</v>
      </c>
    </row>
    <row r="3255" spans="1:4" ht="13.5" x14ac:dyDescent="0.25">
      <c r="A3255" s="426">
        <v>96728</v>
      </c>
      <c r="B3255" s="427" t="s">
        <v>3509</v>
      </c>
      <c r="C3255" s="427" t="s">
        <v>249</v>
      </c>
      <c r="D3255" s="428">
        <v>11.58</v>
      </c>
    </row>
    <row r="3256" spans="1:4" ht="13.5" x14ac:dyDescent="0.25">
      <c r="A3256" s="426">
        <v>96729</v>
      </c>
      <c r="B3256" s="427" t="s">
        <v>3510</v>
      </c>
      <c r="C3256" s="427" t="s">
        <v>249</v>
      </c>
      <c r="D3256" s="428">
        <v>17.48</v>
      </c>
    </row>
    <row r="3257" spans="1:4" ht="13.5" x14ac:dyDescent="0.25">
      <c r="A3257" s="426">
        <v>96730</v>
      </c>
      <c r="B3257" s="427" t="s">
        <v>3511</v>
      </c>
      <c r="C3257" s="427" t="s">
        <v>249</v>
      </c>
      <c r="D3257" s="428">
        <v>22.01</v>
      </c>
    </row>
    <row r="3258" spans="1:4" ht="13.5" x14ac:dyDescent="0.25">
      <c r="A3258" s="426">
        <v>96731</v>
      </c>
      <c r="B3258" s="427" t="s">
        <v>3512</v>
      </c>
      <c r="C3258" s="427" t="s">
        <v>249</v>
      </c>
      <c r="D3258" s="428">
        <v>32.229999999999997</v>
      </c>
    </row>
    <row r="3259" spans="1:4" ht="13.5" x14ac:dyDescent="0.25">
      <c r="A3259" s="426">
        <v>96732</v>
      </c>
      <c r="B3259" s="427" t="s">
        <v>3513</v>
      </c>
      <c r="C3259" s="427" t="s">
        <v>249</v>
      </c>
      <c r="D3259" s="428">
        <v>39.9</v>
      </c>
    </row>
    <row r="3260" spans="1:4" ht="13.5" x14ac:dyDescent="0.25">
      <c r="A3260" s="426">
        <v>96733</v>
      </c>
      <c r="B3260" s="427" t="s">
        <v>3514</v>
      </c>
      <c r="C3260" s="427" t="s">
        <v>249</v>
      </c>
      <c r="D3260" s="428">
        <v>73.16</v>
      </c>
    </row>
    <row r="3261" spans="1:4" ht="13.5" x14ac:dyDescent="0.25">
      <c r="A3261" s="426">
        <v>96734</v>
      </c>
      <c r="B3261" s="427" t="s">
        <v>3515</v>
      </c>
      <c r="C3261" s="427" t="s">
        <v>249</v>
      </c>
      <c r="D3261" s="428">
        <v>101.39</v>
      </c>
    </row>
    <row r="3262" spans="1:4" ht="13.5" x14ac:dyDescent="0.25">
      <c r="A3262" s="426">
        <v>96735</v>
      </c>
      <c r="B3262" s="427" t="s">
        <v>3516</v>
      </c>
      <c r="C3262" s="427" t="s">
        <v>249</v>
      </c>
      <c r="D3262" s="428">
        <v>132.4</v>
      </c>
    </row>
    <row r="3263" spans="1:4" ht="13.5" x14ac:dyDescent="0.25">
      <c r="A3263" s="426">
        <v>96794</v>
      </c>
      <c r="B3263" s="427" t="s">
        <v>3517</v>
      </c>
      <c r="C3263" s="427" t="s">
        <v>249</v>
      </c>
      <c r="D3263" s="428">
        <v>6.71</v>
      </c>
    </row>
    <row r="3264" spans="1:4" ht="13.5" x14ac:dyDescent="0.25">
      <c r="A3264" s="426">
        <v>96795</v>
      </c>
      <c r="B3264" s="427" t="s">
        <v>3518</v>
      </c>
      <c r="C3264" s="427" t="s">
        <v>249</v>
      </c>
      <c r="D3264" s="428">
        <v>8.56</v>
      </c>
    </row>
    <row r="3265" spans="1:4" ht="13.5" x14ac:dyDescent="0.25">
      <c r="A3265" s="426">
        <v>96796</v>
      </c>
      <c r="B3265" s="427" t="s">
        <v>3519</v>
      </c>
      <c r="C3265" s="427" t="s">
        <v>249</v>
      </c>
      <c r="D3265" s="428">
        <v>12.05</v>
      </c>
    </row>
    <row r="3266" spans="1:4" ht="13.5" x14ac:dyDescent="0.25">
      <c r="A3266" s="426">
        <v>96797</v>
      </c>
      <c r="B3266" s="427" t="s">
        <v>3520</v>
      </c>
      <c r="C3266" s="427" t="s">
        <v>249</v>
      </c>
      <c r="D3266" s="428">
        <v>18.309999999999999</v>
      </c>
    </row>
    <row r="3267" spans="1:4" ht="13.5" x14ac:dyDescent="0.25">
      <c r="A3267" s="426">
        <v>96798</v>
      </c>
      <c r="B3267" s="427" t="s">
        <v>3521</v>
      </c>
      <c r="C3267" s="427" t="s">
        <v>249</v>
      </c>
      <c r="D3267" s="428">
        <v>6.81</v>
      </c>
    </row>
    <row r="3268" spans="1:4" ht="13.5" x14ac:dyDescent="0.25">
      <c r="A3268" s="426">
        <v>96799</v>
      </c>
      <c r="B3268" s="427" t="s">
        <v>3522</v>
      </c>
      <c r="C3268" s="427" t="s">
        <v>249</v>
      </c>
      <c r="D3268" s="428">
        <v>9.11</v>
      </c>
    </row>
    <row r="3269" spans="1:4" ht="13.5" x14ac:dyDescent="0.25">
      <c r="A3269" s="426">
        <v>96800</v>
      </c>
      <c r="B3269" s="427" t="s">
        <v>3523</v>
      </c>
      <c r="C3269" s="427" t="s">
        <v>249</v>
      </c>
      <c r="D3269" s="428">
        <v>13.19</v>
      </c>
    </row>
    <row r="3270" spans="1:4" ht="13.5" x14ac:dyDescent="0.25">
      <c r="A3270" s="426">
        <v>96801</v>
      </c>
      <c r="B3270" s="427" t="s">
        <v>3524</v>
      </c>
      <c r="C3270" s="427" t="s">
        <v>249</v>
      </c>
      <c r="D3270" s="428">
        <v>20.25</v>
      </c>
    </row>
    <row r="3271" spans="1:4" ht="13.5" x14ac:dyDescent="0.25">
      <c r="A3271" s="426">
        <v>97327</v>
      </c>
      <c r="B3271" s="427" t="s">
        <v>3525</v>
      </c>
      <c r="C3271" s="427" t="s">
        <v>249</v>
      </c>
      <c r="D3271" s="428">
        <v>17.21</v>
      </c>
    </row>
    <row r="3272" spans="1:4" ht="13.5" x14ac:dyDescent="0.25">
      <c r="A3272" s="426">
        <v>97328</v>
      </c>
      <c r="B3272" s="427" t="s">
        <v>3526</v>
      </c>
      <c r="C3272" s="427" t="s">
        <v>249</v>
      </c>
      <c r="D3272" s="428">
        <v>29.83</v>
      </c>
    </row>
    <row r="3273" spans="1:4" ht="13.5" x14ac:dyDescent="0.25">
      <c r="A3273" s="426">
        <v>97329</v>
      </c>
      <c r="B3273" s="427" t="s">
        <v>3527</v>
      </c>
      <c r="C3273" s="427" t="s">
        <v>249</v>
      </c>
      <c r="D3273" s="428">
        <v>37.26</v>
      </c>
    </row>
    <row r="3274" spans="1:4" ht="13.5" x14ac:dyDescent="0.25">
      <c r="A3274" s="426">
        <v>97330</v>
      </c>
      <c r="B3274" s="427" t="s">
        <v>3528</v>
      </c>
      <c r="C3274" s="427" t="s">
        <v>249</v>
      </c>
      <c r="D3274" s="428">
        <v>45.42</v>
      </c>
    </row>
    <row r="3275" spans="1:4" ht="13.5" x14ac:dyDescent="0.25">
      <c r="A3275" s="426">
        <v>97331</v>
      </c>
      <c r="B3275" s="427" t="s">
        <v>3529</v>
      </c>
      <c r="C3275" s="427" t="s">
        <v>249</v>
      </c>
      <c r="D3275" s="428">
        <v>17.43</v>
      </c>
    </row>
    <row r="3276" spans="1:4" ht="13.5" x14ac:dyDescent="0.25">
      <c r="A3276" s="426">
        <v>97332</v>
      </c>
      <c r="B3276" s="427" t="s">
        <v>3530</v>
      </c>
      <c r="C3276" s="427" t="s">
        <v>249</v>
      </c>
      <c r="D3276" s="428">
        <v>30.08</v>
      </c>
    </row>
    <row r="3277" spans="1:4" ht="13.5" x14ac:dyDescent="0.25">
      <c r="A3277" s="426">
        <v>97333</v>
      </c>
      <c r="B3277" s="427" t="s">
        <v>3531</v>
      </c>
      <c r="C3277" s="427" t="s">
        <v>249</v>
      </c>
      <c r="D3277" s="428">
        <v>37.57</v>
      </c>
    </row>
    <row r="3278" spans="1:4" ht="13.5" x14ac:dyDescent="0.25">
      <c r="A3278" s="426">
        <v>97334</v>
      </c>
      <c r="B3278" s="427" t="s">
        <v>3532</v>
      </c>
      <c r="C3278" s="427" t="s">
        <v>249</v>
      </c>
      <c r="D3278" s="428">
        <v>45.76</v>
      </c>
    </row>
    <row r="3279" spans="1:4" ht="13.5" x14ac:dyDescent="0.25">
      <c r="A3279" s="426">
        <v>97335</v>
      </c>
      <c r="B3279" s="427" t="s">
        <v>3533</v>
      </c>
      <c r="C3279" s="427" t="s">
        <v>249</v>
      </c>
      <c r="D3279" s="428">
        <v>46.85</v>
      </c>
    </row>
    <row r="3280" spans="1:4" ht="13.5" x14ac:dyDescent="0.25">
      <c r="A3280" s="426">
        <v>97336</v>
      </c>
      <c r="B3280" s="427" t="s">
        <v>3534</v>
      </c>
      <c r="C3280" s="427" t="s">
        <v>249</v>
      </c>
      <c r="D3280" s="428">
        <v>59.49</v>
      </c>
    </row>
    <row r="3281" spans="1:4" ht="13.5" x14ac:dyDescent="0.25">
      <c r="A3281" s="426">
        <v>97337</v>
      </c>
      <c r="B3281" s="427" t="s">
        <v>3535</v>
      </c>
      <c r="C3281" s="427" t="s">
        <v>249</v>
      </c>
      <c r="D3281" s="428">
        <v>89.28</v>
      </c>
    </row>
    <row r="3282" spans="1:4" ht="13.5" x14ac:dyDescent="0.25">
      <c r="A3282" s="426">
        <v>97338</v>
      </c>
      <c r="B3282" s="427" t="s">
        <v>3536</v>
      </c>
      <c r="C3282" s="427" t="s">
        <v>249</v>
      </c>
      <c r="D3282" s="428">
        <v>107.32</v>
      </c>
    </row>
    <row r="3283" spans="1:4" ht="13.5" x14ac:dyDescent="0.25">
      <c r="A3283" s="426">
        <v>97339</v>
      </c>
      <c r="B3283" s="427" t="s">
        <v>3537</v>
      </c>
      <c r="C3283" s="427" t="s">
        <v>249</v>
      </c>
      <c r="D3283" s="428">
        <v>115.46</v>
      </c>
    </row>
    <row r="3284" spans="1:4" ht="13.5" x14ac:dyDescent="0.25">
      <c r="A3284" s="426">
        <v>97340</v>
      </c>
      <c r="B3284" s="427" t="s">
        <v>3538</v>
      </c>
      <c r="C3284" s="427" t="s">
        <v>249</v>
      </c>
      <c r="D3284" s="428">
        <v>115.99</v>
      </c>
    </row>
    <row r="3285" spans="1:4" ht="13.5" x14ac:dyDescent="0.25">
      <c r="A3285" s="426">
        <v>97341</v>
      </c>
      <c r="B3285" s="427" t="s">
        <v>3539</v>
      </c>
      <c r="C3285" s="427" t="s">
        <v>249</v>
      </c>
      <c r="D3285" s="428">
        <v>31.95</v>
      </c>
    </row>
    <row r="3286" spans="1:4" ht="13.5" x14ac:dyDescent="0.25">
      <c r="A3286" s="426">
        <v>97342</v>
      </c>
      <c r="B3286" s="427" t="s">
        <v>3540</v>
      </c>
      <c r="C3286" s="427" t="s">
        <v>249</v>
      </c>
      <c r="D3286" s="428">
        <v>49.89</v>
      </c>
    </row>
    <row r="3287" spans="1:4" ht="13.5" x14ac:dyDescent="0.25">
      <c r="A3287" s="426">
        <v>97343</v>
      </c>
      <c r="B3287" s="427" t="s">
        <v>3541</v>
      </c>
      <c r="C3287" s="427" t="s">
        <v>249</v>
      </c>
      <c r="D3287" s="428">
        <v>62.75</v>
      </c>
    </row>
    <row r="3288" spans="1:4" ht="13.5" x14ac:dyDescent="0.25">
      <c r="A3288" s="426">
        <v>97344</v>
      </c>
      <c r="B3288" s="427" t="s">
        <v>3542</v>
      </c>
      <c r="C3288" s="427" t="s">
        <v>249</v>
      </c>
      <c r="D3288" s="428">
        <v>38.619999999999997</v>
      </c>
    </row>
    <row r="3289" spans="1:4" ht="13.5" x14ac:dyDescent="0.25">
      <c r="A3289" s="426">
        <v>97345</v>
      </c>
      <c r="B3289" s="427" t="s">
        <v>3543</v>
      </c>
      <c r="C3289" s="427" t="s">
        <v>249</v>
      </c>
      <c r="D3289" s="428">
        <v>61.35</v>
      </c>
    </row>
    <row r="3290" spans="1:4" ht="13.5" x14ac:dyDescent="0.25">
      <c r="A3290" s="426">
        <v>97346</v>
      </c>
      <c r="B3290" s="427" t="s">
        <v>3544</v>
      </c>
      <c r="C3290" s="427" t="s">
        <v>249</v>
      </c>
      <c r="D3290" s="428">
        <v>78.36</v>
      </c>
    </row>
    <row r="3291" spans="1:4" ht="13.5" x14ac:dyDescent="0.25">
      <c r="A3291" s="426">
        <v>97347</v>
      </c>
      <c r="B3291" s="427" t="s">
        <v>3545</v>
      </c>
      <c r="C3291" s="427" t="s">
        <v>249</v>
      </c>
      <c r="D3291" s="428">
        <v>56.39</v>
      </c>
    </row>
    <row r="3292" spans="1:4" ht="13.5" x14ac:dyDescent="0.25">
      <c r="A3292" s="426">
        <v>97348</v>
      </c>
      <c r="B3292" s="427" t="s">
        <v>3546</v>
      </c>
      <c r="C3292" s="427" t="s">
        <v>249</v>
      </c>
      <c r="D3292" s="428">
        <v>77.86</v>
      </c>
    </row>
    <row r="3293" spans="1:4" ht="13.5" x14ac:dyDescent="0.25">
      <c r="A3293" s="426">
        <v>97349</v>
      </c>
      <c r="B3293" s="427" t="s">
        <v>3547</v>
      </c>
      <c r="C3293" s="427" t="s">
        <v>249</v>
      </c>
      <c r="D3293" s="428">
        <v>112.14</v>
      </c>
    </row>
    <row r="3294" spans="1:4" ht="13.5" x14ac:dyDescent="0.25">
      <c r="A3294" s="426">
        <v>97350</v>
      </c>
      <c r="B3294" s="427" t="s">
        <v>3548</v>
      </c>
      <c r="C3294" s="427" t="s">
        <v>249</v>
      </c>
      <c r="D3294" s="428">
        <v>136.15</v>
      </c>
    </row>
    <row r="3295" spans="1:4" ht="13.5" x14ac:dyDescent="0.25">
      <c r="A3295" s="426">
        <v>97351</v>
      </c>
      <c r="B3295" s="427" t="s">
        <v>3549</v>
      </c>
      <c r="C3295" s="427" t="s">
        <v>249</v>
      </c>
      <c r="D3295" s="428">
        <v>188.2</v>
      </c>
    </row>
    <row r="3296" spans="1:4" ht="13.5" x14ac:dyDescent="0.25">
      <c r="A3296" s="426">
        <v>97352</v>
      </c>
      <c r="B3296" s="427" t="s">
        <v>3550</v>
      </c>
      <c r="C3296" s="427" t="s">
        <v>249</v>
      </c>
      <c r="D3296" s="428">
        <v>243.84</v>
      </c>
    </row>
    <row r="3297" spans="1:4" ht="13.5" x14ac:dyDescent="0.25">
      <c r="A3297" s="426">
        <v>97353</v>
      </c>
      <c r="B3297" s="427" t="s">
        <v>3551</v>
      </c>
      <c r="C3297" s="427" t="s">
        <v>249</v>
      </c>
      <c r="D3297" s="428">
        <v>37.6</v>
      </c>
    </row>
    <row r="3298" spans="1:4" ht="13.5" x14ac:dyDescent="0.25">
      <c r="A3298" s="426">
        <v>97354</v>
      </c>
      <c r="B3298" s="427" t="s">
        <v>3552</v>
      </c>
      <c r="C3298" s="427" t="s">
        <v>249</v>
      </c>
      <c r="D3298" s="428">
        <v>59.43</v>
      </c>
    </row>
    <row r="3299" spans="1:4" ht="13.5" x14ac:dyDescent="0.25">
      <c r="A3299" s="426">
        <v>97355</v>
      </c>
      <c r="B3299" s="427" t="s">
        <v>3553</v>
      </c>
      <c r="C3299" s="427" t="s">
        <v>249</v>
      </c>
      <c r="D3299" s="428">
        <v>81.12</v>
      </c>
    </row>
    <row r="3300" spans="1:4" ht="13.5" x14ac:dyDescent="0.25">
      <c r="A3300" s="426">
        <v>97356</v>
      </c>
      <c r="B3300" s="427" t="s">
        <v>3554</v>
      </c>
      <c r="C3300" s="427" t="s">
        <v>249</v>
      </c>
      <c r="D3300" s="428">
        <v>44.27</v>
      </c>
    </row>
    <row r="3301" spans="1:4" ht="13.5" x14ac:dyDescent="0.25">
      <c r="A3301" s="426">
        <v>97357</v>
      </c>
      <c r="B3301" s="427" t="s">
        <v>3555</v>
      </c>
      <c r="C3301" s="427" t="s">
        <v>249</v>
      </c>
      <c r="D3301" s="428">
        <v>70.89</v>
      </c>
    </row>
    <row r="3302" spans="1:4" ht="13.5" x14ac:dyDescent="0.25">
      <c r="A3302" s="426">
        <v>97358</v>
      </c>
      <c r="B3302" s="427" t="s">
        <v>3556</v>
      </c>
      <c r="C3302" s="427" t="s">
        <v>249</v>
      </c>
      <c r="D3302" s="428">
        <v>96.73</v>
      </c>
    </row>
    <row r="3303" spans="1:4" ht="13.5" x14ac:dyDescent="0.25">
      <c r="A3303" s="426">
        <v>97498</v>
      </c>
      <c r="B3303" s="427" t="s">
        <v>3557</v>
      </c>
      <c r="C3303" s="427" t="s">
        <v>249</v>
      </c>
      <c r="D3303" s="428">
        <v>31.77</v>
      </c>
    </row>
    <row r="3304" spans="1:4" ht="13.5" x14ac:dyDescent="0.25">
      <c r="A3304" s="426">
        <v>97535</v>
      </c>
      <c r="B3304" s="427" t="s">
        <v>3558</v>
      </c>
      <c r="C3304" s="427" t="s">
        <v>249</v>
      </c>
      <c r="D3304" s="428">
        <v>34.799999999999997</v>
      </c>
    </row>
    <row r="3305" spans="1:4" ht="13.5" x14ac:dyDescent="0.25">
      <c r="A3305" s="426">
        <v>97536</v>
      </c>
      <c r="B3305" s="427" t="s">
        <v>3559</v>
      </c>
      <c r="C3305" s="427" t="s">
        <v>249</v>
      </c>
      <c r="D3305" s="428">
        <v>41.79</v>
      </c>
    </row>
    <row r="3306" spans="1:4" ht="13.5" x14ac:dyDescent="0.25">
      <c r="A3306" s="426">
        <v>72293</v>
      </c>
      <c r="B3306" s="427" t="s">
        <v>3560</v>
      </c>
      <c r="C3306" s="427" t="s">
        <v>330</v>
      </c>
      <c r="D3306" s="428">
        <v>5.33</v>
      </c>
    </row>
    <row r="3307" spans="1:4" ht="13.5" x14ac:dyDescent="0.25">
      <c r="A3307" s="426">
        <v>72294</v>
      </c>
      <c r="B3307" s="427" t="s">
        <v>3561</v>
      </c>
      <c r="C3307" s="427" t="s">
        <v>330</v>
      </c>
      <c r="D3307" s="428">
        <v>8.0500000000000007</v>
      </c>
    </row>
    <row r="3308" spans="1:4" ht="13.5" x14ac:dyDescent="0.25">
      <c r="A3308" s="426">
        <v>72295</v>
      </c>
      <c r="B3308" s="427" t="s">
        <v>3562</v>
      </c>
      <c r="C3308" s="427" t="s">
        <v>330</v>
      </c>
      <c r="D3308" s="428">
        <v>11.11</v>
      </c>
    </row>
    <row r="3309" spans="1:4" ht="13.5" x14ac:dyDescent="0.25">
      <c r="A3309" s="426">
        <v>72306</v>
      </c>
      <c r="B3309" s="427" t="s">
        <v>3563</v>
      </c>
      <c r="C3309" s="427" t="s">
        <v>330</v>
      </c>
      <c r="D3309" s="428">
        <v>160.75</v>
      </c>
    </row>
    <row r="3310" spans="1:4" ht="13.5" x14ac:dyDescent="0.25">
      <c r="A3310" s="426">
        <v>72307</v>
      </c>
      <c r="B3310" s="427" t="s">
        <v>3564</v>
      </c>
      <c r="C3310" s="427" t="s">
        <v>330</v>
      </c>
      <c r="D3310" s="428">
        <v>225</v>
      </c>
    </row>
    <row r="3311" spans="1:4" ht="13.5" x14ac:dyDescent="0.25">
      <c r="A3311" s="426">
        <v>72313</v>
      </c>
      <c r="B3311" s="427" t="s">
        <v>3565</v>
      </c>
      <c r="C3311" s="427" t="s">
        <v>330</v>
      </c>
      <c r="D3311" s="428">
        <v>522.94000000000005</v>
      </c>
    </row>
    <row r="3312" spans="1:4" ht="13.5" x14ac:dyDescent="0.25">
      <c r="A3312" s="426">
        <v>72482</v>
      </c>
      <c r="B3312" s="427" t="s">
        <v>3566</v>
      </c>
      <c r="C3312" s="427" t="s">
        <v>330</v>
      </c>
      <c r="D3312" s="428">
        <v>224.98</v>
      </c>
    </row>
    <row r="3313" spans="1:4" ht="13.5" x14ac:dyDescent="0.25">
      <c r="A3313" s="426">
        <v>72619</v>
      </c>
      <c r="B3313" s="427" t="s">
        <v>3567</v>
      </c>
      <c r="C3313" s="427" t="s">
        <v>330</v>
      </c>
      <c r="D3313" s="428">
        <v>94.09</v>
      </c>
    </row>
    <row r="3314" spans="1:4" ht="13.5" x14ac:dyDescent="0.25">
      <c r="A3314" s="426">
        <v>72620</v>
      </c>
      <c r="B3314" s="427" t="s">
        <v>3568</v>
      </c>
      <c r="C3314" s="427" t="s">
        <v>330</v>
      </c>
      <c r="D3314" s="428">
        <v>163.80000000000001</v>
      </c>
    </row>
    <row r="3315" spans="1:4" ht="13.5" x14ac:dyDescent="0.25">
      <c r="A3315" s="426">
        <v>72621</v>
      </c>
      <c r="B3315" s="427" t="s">
        <v>3569</v>
      </c>
      <c r="C3315" s="427" t="s">
        <v>330</v>
      </c>
      <c r="D3315" s="428">
        <v>262.66000000000003</v>
      </c>
    </row>
    <row r="3316" spans="1:4" ht="13.5" x14ac:dyDescent="0.25">
      <c r="A3316" s="426">
        <v>72667</v>
      </c>
      <c r="B3316" s="427" t="s">
        <v>3570</v>
      </c>
      <c r="C3316" s="427" t="s">
        <v>330</v>
      </c>
      <c r="D3316" s="428">
        <v>129.84</v>
      </c>
    </row>
    <row r="3317" spans="1:4" ht="13.5" x14ac:dyDescent="0.25">
      <c r="A3317" s="426">
        <v>72668</v>
      </c>
      <c r="B3317" s="427" t="s">
        <v>3571</v>
      </c>
      <c r="C3317" s="427" t="s">
        <v>330</v>
      </c>
      <c r="D3317" s="428">
        <v>129.13</v>
      </c>
    </row>
    <row r="3318" spans="1:4" ht="13.5" x14ac:dyDescent="0.25">
      <c r="A3318" s="426">
        <v>72669</v>
      </c>
      <c r="B3318" s="427" t="s">
        <v>3572</v>
      </c>
      <c r="C3318" s="427" t="s">
        <v>330</v>
      </c>
      <c r="D3318" s="428">
        <v>133.22</v>
      </c>
    </row>
    <row r="3319" spans="1:4" ht="13.5" x14ac:dyDescent="0.25">
      <c r="A3319" s="426">
        <v>72681</v>
      </c>
      <c r="B3319" s="427" t="s">
        <v>3573</v>
      </c>
      <c r="C3319" s="427" t="s">
        <v>330</v>
      </c>
      <c r="D3319" s="428">
        <v>91.33</v>
      </c>
    </row>
    <row r="3320" spans="1:4" ht="13.5" x14ac:dyDescent="0.25">
      <c r="A3320" s="426">
        <v>72682</v>
      </c>
      <c r="B3320" s="427" t="s">
        <v>3574</v>
      </c>
      <c r="C3320" s="427" t="s">
        <v>330</v>
      </c>
      <c r="D3320" s="428">
        <v>183.11</v>
      </c>
    </row>
    <row r="3321" spans="1:4" ht="13.5" x14ac:dyDescent="0.25">
      <c r="A3321" s="426">
        <v>72683</v>
      </c>
      <c r="B3321" s="427" t="s">
        <v>3575</v>
      </c>
      <c r="C3321" s="427" t="s">
        <v>330</v>
      </c>
      <c r="D3321" s="428">
        <v>293.77</v>
      </c>
    </row>
    <row r="3322" spans="1:4" ht="13.5" x14ac:dyDescent="0.25">
      <c r="A3322" s="426">
        <v>72719</v>
      </c>
      <c r="B3322" s="427" t="s">
        <v>3576</v>
      </c>
      <c r="C3322" s="427" t="s">
        <v>330</v>
      </c>
      <c r="D3322" s="428">
        <v>201.49</v>
      </c>
    </row>
    <row r="3323" spans="1:4" ht="13.5" x14ac:dyDescent="0.25">
      <c r="A3323" s="426">
        <v>72720</v>
      </c>
      <c r="B3323" s="427" t="s">
        <v>3577</v>
      </c>
      <c r="C3323" s="427" t="s">
        <v>330</v>
      </c>
      <c r="D3323" s="428">
        <v>277.10000000000002</v>
      </c>
    </row>
    <row r="3324" spans="1:4" ht="13.5" x14ac:dyDescent="0.25">
      <c r="A3324" s="426">
        <v>72721</v>
      </c>
      <c r="B3324" s="427" t="s">
        <v>3578</v>
      </c>
      <c r="C3324" s="427" t="s">
        <v>330</v>
      </c>
      <c r="D3324" s="428">
        <v>598.37</v>
      </c>
    </row>
    <row r="3325" spans="1:4" ht="13.5" x14ac:dyDescent="0.25">
      <c r="A3325" s="426">
        <v>89358</v>
      </c>
      <c r="B3325" s="427" t="s">
        <v>3579</v>
      </c>
      <c r="C3325" s="427" t="s">
        <v>330</v>
      </c>
      <c r="D3325" s="428">
        <v>5.1100000000000003</v>
      </c>
    </row>
    <row r="3326" spans="1:4" ht="13.5" x14ac:dyDescent="0.25">
      <c r="A3326" s="426">
        <v>89359</v>
      </c>
      <c r="B3326" s="427" t="s">
        <v>3580</v>
      </c>
      <c r="C3326" s="427" t="s">
        <v>330</v>
      </c>
      <c r="D3326" s="428">
        <v>5.38</v>
      </c>
    </row>
    <row r="3327" spans="1:4" ht="13.5" x14ac:dyDescent="0.25">
      <c r="A3327" s="426">
        <v>89360</v>
      </c>
      <c r="B3327" s="427" t="s">
        <v>3581</v>
      </c>
      <c r="C3327" s="427" t="s">
        <v>330</v>
      </c>
      <c r="D3327" s="428">
        <v>6.54</v>
      </c>
    </row>
    <row r="3328" spans="1:4" ht="13.5" x14ac:dyDescent="0.25">
      <c r="A3328" s="426">
        <v>89361</v>
      </c>
      <c r="B3328" s="427" t="s">
        <v>3582</v>
      </c>
      <c r="C3328" s="427" t="s">
        <v>330</v>
      </c>
      <c r="D3328" s="428">
        <v>6.09</v>
      </c>
    </row>
    <row r="3329" spans="1:4" ht="13.5" x14ac:dyDescent="0.25">
      <c r="A3329" s="426">
        <v>89362</v>
      </c>
      <c r="B3329" s="427" t="s">
        <v>3583</v>
      </c>
      <c r="C3329" s="427" t="s">
        <v>330</v>
      </c>
      <c r="D3329" s="428">
        <v>6.06</v>
      </c>
    </row>
    <row r="3330" spans="1:4" ht="13.5" x14ac:dyDescent="0.25">
      <c r="A3330" s="426">
        <v>89363</v>
      </c>
      <c r="B3330" s="427" t="s">
        <v>3584</v>
      </c>
      <c r="C3330" s="427" t="s">
        <v>330</v>
      </c>
      <c r="D3330" s="428">
        <v>6.65</v>
      </c>
    </row>
    <row r="3331" spans="1:4" ht="13.5" x14ac:dyDescent="0.25">
      <c r="A3331" s="426">
        <v>89364</v>
      </c>
      <c r="B3331" s="427" t="s">
        <v>3585</v>
      </c>
      <c r="C3331" s="427" t="s">
        <v>330</v>
      </c>
      <c r="D3331" s="428">
        <v>7.87</v>
      </c>
    </row>
    <row r="3332" spans="1:4" ht="13.5" x14ac:dyDescent="0.25">
      <c r="A3332" s="426">
        <v>89365</v>
      </c>
      <c r="B3332" s="427" t="s">
        <v>3586</v>
      </c>
      <c r="C3332" s="427" t="s">
        <v>330</v>
      </c>
      <c r="D3332" s="428">
        <v>7.33</v>
      </c>
    </row>
    <row r="3333" spans="1:4" ht="13.5" x14ac:dyDescent="0.25">
      <c r="A3333" s="426">
        <v>89366</v>
      </c>
      <c r="B3333" s="427" t="s">
        <v>3587</v>
      </c>
      <c r="C3333" s="427" t="s">
        <v>330</v>
      </c>
      <c r="D3333" s="428">
        <v>11.1</v>
      </c>
    </row>
    <row r="3334" spans="1:4" ht="13.5" x14ac:dyDescent="0.25">
      <c r="A3334" s="426">
        <v>89367</v>
      </c>
      <c r="B3334" s="427" t="s">
        <v>3588</v>
      </c>
      <c r="C3334" s="427" t="s">
        <v>330</v>
      </c>
      <c r="D3334" s="428">
        <v>8.3699999999999992</v>
      </c>
    </row>
    <row r="3335" spans="1:4" ht="13.5" x14ac:dyDescent="0.25">
      <c r="A3335" s="426">
        <v>89368</v>
      </c>
      <c r="B3335" s="427" t="s">
        <v>3589</v>
      </c>
      <c r="C3335" s="427" t="s">
        <v>330</v>
      </c>
      <c r="D3335" s="428">
        <v>10.02</v>
      </c>
    </row>
    <row r="3336" spans="1:4" ht="13.5" x14ac:dyDescent="0.25">
      <c r="A3336" s="426">
        <v>89369</v>
      </c>
      <c r="B3336" s="427" t="s">
        <v>3590</v>
      </c>
      <c r="C3336" s="427" t="s">
        <v>330</v>
      </c>
      <c r="D3336" s="428">
        <v>12.08</v>
      </c>
    </row>
    <row r="3337" spans="1:4" ht="13.5" x14ac:dyDescent="0.25">
      <c r="A3337" s="426">
        <v>89370</v>
      </c>
      <c r="B3337" s="427" t="s">
        <v>3591</v>
      </c>
      <c r="C3337" s="427" t="s">
        <v>330</v>
      </c>
      <c r="D3337" s="428">
        <v>9.68</v>
      </c>
    </row>
    <row r="3338" spans="1:4" ht="13.5" x14ac:dyDescent="0.25">
      <c r="A3338" s="426">
        <v>89371</v>
      </c>
      <c r="B3338" s="427" t="s">
        <v>3592</v>
      </c>
      <c r="C3338" s="427" t="s">
        <v>330</v>
      </c>
      <c r="D3338" s="428">
        <v>3.85</v>
      </c>
    </row>
    <row r="3339" spans="1:4" ht="13.5" x14ac:dyDescent="0.25">
      <c r="A3339" s="426">
        <v>89372</v>
      </c>
      <c r="B3339" s="427" t="s">
        <v>3593</v>
      </c>
      <c r="C3339" s="427" t="s">
        <v>330</v>
      </c>
      <c r="D3339" s="428">
        <v>9.32</v>
      </c>
    </row>
    <row r="3340" spans="1:4" ht="13.5" x14ac:dyDescent="0.25">
      <c r="A3340" s="426">
        <v>89373</v>
      </c>
      <c r="B3340" s="427" t="s">
        <v>3594</v>
      </c>
      <c r="C3340" s="427" t="s">
        <v>330</v>
      </c>
      <c r="D3340" s="428">
        <v>4.3499999999999996</v>
      </c>
    </row>
    <row r="3341" spans="1:4" ht="13.5" x14ac:dyDescent="0.25">
      <c r="A3341" s="426">
        <v>89374</v>
      </c>
      <c r="B3341" s="427" t="s">
        <v>3595</v>
      </c>
      <c r="C3341" s="427" t="s">
        <v>330</v>
      </c>
      <c r="D3341" s="428">
        <v>7.31</v>
      </c>
    </row>
    <row r="3342" spans="1:4" ht="13.5" x14ac:dyDescent="0.25">
      <c r="A3342" s="426">
        <v>89375</v>
      </c>
      <c r="B3342" s="427" t="s">
        <v>3596</v>
      </c>
      <c r="C3342" s="427" t="s">
        <v>330</v>
      </c>
      <c r="D3342" s="428">
        <v>9.1</v>
      </c>
    </row>
    <row r="3343" spans="1:4" ht="13.5" x14ac:dyDescent="0.25">
      <c r="A3343" s="426">
        <v>89376</v>
      </c>
      <c r="B3343" s="427" t="s">
        <v>3597</v>
      </c>
      <c r="C3343" s="427" t="s">
        <v>330</v>
      </c>
      <c r="D3343" s="428">
        <v>3.91</v>
      </c>
    </row>
    <row r="3344" spans="1:4" ht="13.5" x14ac:dyDescent="0.25">
      <c r="A3344" s="426">
        <v>89377</v>
      </c>
      <c r="B3344" s="427" t="s">
        <v>3598</v>
      </c>
      <c r="C3344" s="427" t="s">
        <v>330</v>
      </c>
      <c r="D3344" s="428">
        <v>6.55</v>
      </c>
    </row>
    <row r="3345" spans="1:4" ht="13.5" x14ac:dyDescent="0.25">
      <c r="A3345" s="426">
        <v>89378</v>
      </c>
      <c r="B3345" s="427" t="s">
        <v>3599</v>
      </c>
      <c r="C3345" s="427" t="s">
        <v>330</v>
      </c>
      <c r="D3345" s="428">
        <v>4.54</v>
      </c>
    </row>
    <row r="3346" spans="1:4" ht="13.5" x14ac:dyDescent="0.25">
      <c r="A3346" s="426">
        <v>89379</v>
      </c>
      <c r="B3346" s="427" t="s">
        <v>3600</v>
      </c>
      <c r="C3346" s="427" t="s">
        <v>330</v>
      </c>
      <c r="D3346" s="428">
        <v>11.83</v>
      </c>
    </row>
    <row r="3347" spans="1:4" ht="13.5" x14ac:dyDescent="0.25">
      <c r="A3347" s="426">
        <v>89380</v>
      </c>
      <c r="B3347" s="427" t="s">
        <v>3601</v>
      </c>
      <c r="C3347" s="427" t="s">
        <v>330</v>
      </c>
      <c r="D3347" s="428">
        <v>6.78</v>
      </c>
    </row>
    <row r="3348" spans="1:4" ht="13.5" x14ac:dyDescent="0.25">
      <c r="A3348" s="426">
        <v>89381</v>
      </c>
      <c r="B3348" s="427" t="s">
        <v>3602</v>
      </c>
      <c r="C3348" s="427" t="s">
        <v>330</v>
      </c>
      <c r="D3348" s="428">
        <v>9.15</v>
      </c>
    </row>
    <row r="3349" spans="1:4" ht="13.5" x14ac:dyDescent="0.25">
      <c r="A3349" s="426">
        <v>89382</v>
      </c>
      <c r="B3349" s="427" t="s">
        <v>3603</v>
      </c>
      <c r="C3349" s="427" t="s">
        <v>330</v>
      </c>
      <c r="D3349" s="428">
        <v>10.82</v>
      </c>
    </row>
    <row r="3350" spans="1:4" ht="13.5" x14ac:dyDescent="0.25">
      <c r="A3350" s="426">
        <v>89383</v>
      </c>
      <c r="B3350" s="427" t="s">
        <v>3604</v>
      </c>
      <c r="C3350" s="427" t="s">
        <v>330</v>
      </c>
      <c r="D3350" s="428">
        <v>4.62</v>
      </c>
    </row>
    <row r="3351" spans="1:4" ht="13.5" x14ac:dyDescent="0.25">
      <c r="A3351" s="426">
        <v>89384</v>
      </c>
      <c r="B3351" s="427" t="s">
        <v>3605</v>
      </c>
      <c r="C3351" s="427" t="s">
        <v>330</v>
      </c>
      <c r="D3351" s="428">
        <v>9.27</v>
      </c>
    </row>
    <row r="3352" spans="1:4" ht="13.5" x14ac:dyDescent="0.25">
      <c r="A3352" s="426">
        <v>89385</v>
      </c>
      <c r="B3352" s="427" t="s">
        <v>3606</v>
      </c>
      <c r="C3352" s="427" t="s">
        <v>330</v>
      </c>
      <c r="D3352" s="428">
        <v>5.2</v>
      </c>
    </row>
    <row r="3353" spans="1:4" ht="13.5" x14ac:dyDescent="0.25">
      <c r="A3353" s="426">
        <v>89386</v>
      </c>
      <c r="B3353" s="427" t="s">
        <v>3607</v>
      </c>
      <c r="C3353" s="427" t="s">
        <v>330</v>
      </c>
      <c r="D3353" s="428">
        <v>6.3</v>
      </c>
    </row>
    <row r="3354" spans="1:4" ht="13.5" x14ac:dyDescent="0.25">
      <c r="A3354" s="426">
        <v>89387</v>
      </c>
      <c r="B3354" s="427" t="s">
        <v>3608</v>
      </c>
      <c r="C3354" s="427" t="s">
        <v>330</v>
      </c>
      <c r="D3354" s="428">
        <v>23.68</v>
      </c>
    </row>
    <row r="3355" spans="1:4" ht="13.5" x14ac:dyDescent="0.25">
      <c r="A3355" s="426">
        <v>89388</v>
      </c>
      <c r="B3355" s="427" t="s">
        <v>3609</v>
      </c>
      <c r="C3355" s="427" t="s">
        <v>330</v>
      </c>
      <c r="D3355" s="428">
        <v>8.26</v>
      </c>
    </row>
    <row r="3356" spans="1:4" ht="13.5" x14ac:dyDescent="0.25">
      <c r="A3356" s="426">
        <v>89389</v>
      </c>
      <c r="B3356" s="427" t="s">
        <v>3610</v>
      </c>
      <c r="C3356" s="427" t="s">
        <v>330</v>
      </c>
      <c r="D3356" s="428">
        <v>8.93</v>
      </c>
    </row>
    <row r="3357" spans="1:4" ht="13.5" x14ac:dyDescent="0.25">
      <c r="A3357" s="426">
        <v>89390</v>
      </c>
      <c r="B3357" s="427" t="s">
        <v>3611</v>
      </c>
      <c r="C3357" s="427" t="s">
        <v>330</v>
      </c>
      <c r="D3357" s="428">
        <v>16.100000000000001</v>
      </c>
    </row>
    <row r="3358" spans="1:4" ht="13.5" x14ac:dyDescent="0.25">
      <c r="A3358" s="426">
        <v>89391</v>
      </c>
      <c r="B3358" s="427" t="s">
        <v>3612</v>
      </c>
      <c r="C3358" s="427" t="s">
        <v>330</v>
      </c>
      <c r="D3358" s="428">
        <v>6.21</v>
      </c>
    </row>
    <row r="3359" spans="1:4" ht="13.5" x14ac:dyDescent="0.25">
      <c r="A3359" s="426">
        <v>89392</v>
      </c>
      <c r="B3359" s="427" t="s">
        <v>3613</v>
      </c>
      <c r="C3359" s="427" t="s">
        <v>330</v>
      </c>
      <c r="D3359" s="428">
        <v>19.100000000000001</v>
      </c>
    </row>
    <row r="3360" spans="1:4" ht="13.5" x14ac:dyDescent="0.25">
      <c r="A3360" s="426">
        <v>89393</v>
      </c>
      <c r="B3360" s="427" t="s">
        <v>3614</v>
      </c>
      <c r="C3360" s="427" t="s">
        <v>330</v>
      </c>
      <c r="D3360" s="428">
        <v>7.11</v>
      </c>
    </row>
    <row r="3361" spans="1:4" ht="13.5" x14ac:dyDescent="0.25">
      <c r="A3361" s="426">
        <v>89394</v>
      </c>
      <c r="B3361" s="427" t="s">
        <v>3615</v>
      </c>
      <c r="C3361" s="427" t="s">
        <v>330</v>
      </c>
      <c r="D3361" s="428">
        <v>13.93</v>
      </c>
    </row>
    <row r="3362" spans="1:4" ht="13.5" x14ac:dyDescent="0.25">
      <c r="A3362" s="426">
        <v>89395</v>
      </c>
      <c r="B3362" s="427" t="s">
        <v>3616</v>
      </c>
      <c r="C3362" s="427" t="s">
        <v>330</v>
      </c>
      <c r="D3362" s="428">
        <v>8.48</v>
      </c>
    </row>
    <row r="3363" spans="1:4" ht="13.5" x14ac:dyDescent="0.25">
      <c r="A3363" s="426">
        <v>89396</v>
      </c>
      <c r="B3363" s="427" t="s">
        <v>3617</v>
      </c>
      <c r="C3363" s="427" t="s">
        <v>330</v>
      </c>
      <c r="D3363" s="428">
        <v>14.32</v>
      </c>
    </row>
    <row r="3364" spans="1:4" ht="13.5" x14ac:dyDescent="0.25">
      <c r="A3364" s="426">
        <v>89397</v>
      </c>
      <c r="B3364" s="427" t="s">
        <v>3618</v>
      </c>
      <c r="C3364" s="427" t="s">
        <v>330</v>
      </c>
      <c r="D3364" s="428">
        <v>10.039999999999999</v>
      </c>
    </row>
    <row r="3365" spans="1:4" ht="13.5" x14ac:dyDescent="0.25">
      <c r="A3365" s="426">
        <v>89398</v>
      </c>
      <c r="B3365" s="427" t="s">
        <v>3619</v>
      </c>
      <c r="C3365" s="427" t="s">
        <v>330</v>
      </c>
      <c r="D3365" s="428">
        <v>12.31</v>
      </c>
    </row>
    <row r="3366" spans="1:4" ht="13.5" x14ac:dyDescent="0.25">
      <c r="A3366" s="426">
        <v>89399</v>
      </c>
      <c r="B3366" s="427" t="s">
        <v>3620</v>
      </c>
      <c r="C3366" s="427" t="s">
        <v>330</v>
      </c>
      <c r="D3366" s="428">
        <v>22.22</v>
      </c>
    </row>
    <row r="3367" spans="1:4" ht="13.5" x14ac:dyDescent="0.25">
      <c r="A3367" s="426">
        <v>89400</v>
      </c>
      <c r="B3367" s="427" t="s">
        <v>3621</v>
      </c>
      <c r="C3367" s="427" t="s">
        <v>330</v>
      </c>
      <c r="D3367" s="428">
        <v>13.86</v>
      </c>
    </row>
    <row r="3368" spans="1:4" ht="13.5" x14ac:dyDescent="0.25">
      <c r="A3368" s="426">
        <v>89404</v>
      </c>
      <c r="B3368" s="427" t="s">
        <v>3622</v>
      </c>
      <c r="C3368" s="427" t="s">
        <v>330</v>
      </c>
      <c r="D3368" s="428">
        <v>3.45</v>
      </c>
    </row>
    <row r="3369" spans="1:4" ht="13.5" x14ac:dyDescent="0.25">
      <c r="A3369" s="426">
        <v>89405</v>
      </c>
      <c r="B3369" s="427" t="s">
        <v>3623</v>
      </c>
      <c r="C3369" s="427" t="s">
        <v>330</v>
      </c>
      <c r="D3369" s="428">
        <v>3.72</v>
      </c>
    </row>
    <row r="3370" spans="1:4" ht="13.5" x14ac:dyDescent="0.25">
      <c r="A3370" s="426">
        <v>89406</v>
      </c>
      <c r="B3370" s="427" t="s">
        <v>3624</v>
      </c>
      <c r="C3370" s="427" t="s">
        <v>330</v>
      </c>
      <c r="D3370" s="428">
        <v>4.88</v>
      </c>
    </row>
    <row r="3371" spans="1:4" ht="13.5" x14ac:dyDescent="0.25">
      <c r="A3371" s="426">
        <v>89407</v>
      </c>
      <c r="B3371" s="427" t="s">
        <v>3625</v>
      </c>
      <c r="C3371" s="427" t="s">
        <v>330</v>
      </c>
      <c r="D3371" s="428">
        <v>4.43</v>
      </c>
    </row>
    <row r="3372" spans="1:4" ht="13.5" x14ac:dyDescent="0.25">
      <c r="A3372" s="426">
        <v>89408</v>
      </c>
      <c r="B3372" s="427" t="s">
        <v>3626</v>
      </c>
      <c r="C3372" s="427" t="s">
        <v>330</v>
      </c>
      <c r="D3372" s="428">
        <v>4.16</v>
      </c>
    </row>
    <row r="3373" spans="1:4" ht="13.5" x14ac:dyDescent="0.25">
      <c r="A3373" s="426">
        <v>89409</v>
      </c>
      <c r="B3373" s="427" t="s">
        <v>3627</v>
      </c>
      <c r="C3373" s="427" t="s">
        <v>330</v>
      </c>
      <c r="D3373" s="428">
        <v>4.75</v>
      </c>
    </row>
    <row r="3374" spans="1:4" ht="13.5" x14ac:dyDescent="0.25">
      <c r="A3374" s="426">
        <v>89410</v>
      </c>
      <c r="B3374" s="427" t="s">
        <v>3628</v>
      </c>
      <c r="C3374" s="427" t="s">
        <v>330</v>
      </c>
      <c r="D3374" s="428">
        <v>5.97</v>
      </c>
    </row>
    <row r="3375" spans="1:4" ht="13.5" x14ac:dyDescent="0.25">
      <c r="A3375" s="426">
        <v>89411</v>
      </c>
      <c r="B3375" s="427" t="s">
        <v>3629</v>
      </c>
      <c r="C3375" s="427" t="s">
        <v>330</v>
      </c>
      <c r="D3375" s="428">
        <v>5.43</v>
      </c>
    </row>
    <row r="3376" spans="1:4" ht="13.5" x14ac:dyDescent="0.25">
      <c r="A3376" s="426">
        <v>89412</v>
      </c>
      <c r="B3376" s="427" t="s">
        <v>3630</v>
      </c>
      <c r="C3376" s="427" t="s">
        <v>330</v>
      </c>
      <c r="D3376" s="428">
        <v>6.17</v>
      </c>
    </row>
    <row r="3377" spans="1:4" ht="13.5" x14ac:dyDescent="0.25">
      <c r="A3377" s="426">
        <v>89413</v>
      </c>
      <c r="B3377" s="427" t="s">
        <v>3631</v>
      </c>
      <c r="C3377" s="427" t="s">
        <v>330</v>
      </c>
      <c r="D3377" s="428">
        <v>6.07</v>
      </c>
    </row>
    <row r="3378" spans="1:4" ht="13.5" x14ac:dyDescent="0.25">
      <c r="A3378" s="426">
        <v>89414</v>
      </c>
      <c r="B3378" s="427" t="s">
        <v>3632</v>
      </c>
      <c r="C3378" s="427" t="s">
        <v>330</v>
      </c>
      <c r="D3378" s="428">
        <v>7.72</v>
      </c>
    </row>
    <row r="3379" spans="1:4" ht="13.5" x14ac:dyDescent="0.25">
      <c r="A3379" s="426">
        <v>89415</v>
      </c>
      <c r="B3379" s="427" t="s">
        <v>3633</v>
      </c>
      <c r="C3379" s="427" t="s">
        <v>330</v>
      </c>
      <c r="D3379" s="428">
        <v>9.7799999999999994</v>
      </c>
    </row>
    <row r="3380" spans="1:4" ht="13.5" x14ac:dyDescent="0.25">
      <c r="A3380" s="426">
        <v>89416</v>
      </c>
      <c r="B3380" s="427" t="s">
        <v>3634</v>
      </c>
      <c r="C3380" s="427" t="s">
        <v>330</v>
      </c>
      <c r="D3380" s="428">
        <v>7.38</v>
      </c>
    </row>
    <row r="3381" spans="1:4" ht="13.5" x14ac:dyDescent="0.25">
      <c r="A3381" s="426">
        <v>89417</v>
      </c>
      <c r="B3381" s="427" t="s">
        <v>3635</v>
      </c>
      <c r="C3381" s="427" t="s">
        <v>330</v>
      </c>
      <c r="D3381" s="428">
        <v>2.75</v>
      </c>
    </row>
    <row r="3382" spans="1:4" ht="13.5" x14ac:dyDescent="0.25">
      <c r="A3382" s="426">
        <v>89418</v>
      </c>
      <c r="B3382" s="427" t="s">
        <v>3636</v>
      </c>
      <c r="C3382" s="427" t="s">
        <v>330</v>
      </c>
      <c r="D3382" s="428">
        <v>8.2200000000000006</v>
      </c>
    </row>
    <row r="3383" spans="1:4" ht="13.5" x14ac:dyDescent="0.25">
      <c r="A3383" s="426">
        <v>89419</v>
      </c>
      <c r="B3383" s="427" t="s">
        <v>3637</v>
      </c>
      <c r="C3383" s="427" t="s">
        <v>330</v>
      </c>
      <c r="D3383" s="428">
        <v>3.25</v>
      </c>
    </row>
    <row r="3384" spans="1:4" ht="13.5" x14ac:dyDescent="0.25">
      <c r="A3384" s="426">
        <v>89420</v>
      </c>
      <c r="B3384" s="427" t="s">
        <v>3638</v>
      </c>
      <c r="C3384" s="427" t="s">
        <v>330</v>
      </c>
      <c r="D3384" s="428">
        <v>6.21</v>
      </c>
    </row>
    <row r="3385" spans="1:4" ht="13.5" x14ac:dyDescent="0.25">
      <c r="A3385" s="426">
        <v>89421</v>
      </c>
      <c r="B3385" s="427" t="s">
        <v>3639</v>
      </c>
      <c r="C3385" s="427" t="s">
        <v>330</v>
      </c>
      <c r="D3385" s="428">
        <v>8</v>
      </c>
    </row>
    <row r="3386" spans="1:4" ht="13.5" x14ac:dyDescent="0.25">
      <c r="A3386" s="426">
        <v>89422</v>
      </c>
      <c r="B3386" s="427" t="s">
        <v>3640</v>
      </c>
      <c r="C3386" s="427" t="s">
        <v>330</v>
      </c>
      <c r="D3386" s="428">
        <v>2.81</v>
      </c>
    </row>
    <row r="3387" spans="1:4" ht="13.5" x14ac:dyDescent="0.25">
      <c r="A3387" s="426">
        <v>89423</v>
      </c>
      <c r="B3387" s="427" t="s">
        <v>3641</v>
      </c>
      <c r="C3387" s="427" t="s">
        <v>330</v>
      </c>
      <c r="D3387" s="428">
        <v>5.84</v>
      </c>
    </row>
    <row r="3388" spans="1:4" ht="13.5" x14ac:dyDescent="0.25">
      <c r="A3388" s="426">
        <v>89424</v>
      </c>
      <c r="B3388" s="427" t="s">
        <v>3642</v>
      </c>
      <c r="C3388" s="427" t="s">
        <v>330</v>
      </c>
      <c r="D3388" s="428">
        <v>3.26</v>
      </c>
    </row>
    <row r="3389" spans="1:4" ht="13.5" x14ac:dyDescent="0.25">
      <c r="A3389" s="426">
        <v>89425</v>
      </c>
      <c r="B3389" s="427" t="s">
        <v>3643</v>
      </c>
      <c r="C3389" s="427" t="s">
        <v>330</v>
      </c>
      <c r="D3389" s="428">
        <v>10.55</v>
      </c>
    </row>
    <row r="3390" spans="1:4" ht="13.5" x14ac:dyDescent="0.25">
      <c r="A3390" s="426">
        <v>89426</v>
      </c>
      <c r="B3390" s="427" t="s">
        <v>3644</v>
      </c>
      <c r="C3390" s="427" t="s">
        <v>330</v>
      </c>
      <c r="D3390" s="428">
        <v>5.5</v>
      </c>
    </row>
    <row r="3391" spans="1:4" ht="13.5" x14ac:dyDescent="0.25">
      <c r="A3391" s="426">
        <v>89427</v>
      </c>
      <c r="B3391" s="427" t="s">
        <v>3645</v>
      </c>
      <c r="C3391" s="427" t="s">
        <v>330</v>
      </c>
      <c r="D3391" s="428">
        <v>7.87</v>
      </c>
    </row>
    <row r="3392" spans="1:4" ht="13.5" x14ac:dyDescent="0.25">
      <c r="A3392" s="426">
        <v>89428</v>
      </c>
      <c r="B3392" s="427" t="s">
        <v>3646</v>
      </c>
      <c r="C3392" s="427" t="s">
        <v>330</v>
      </c>
      <c r="D3392" s="428">
        <v>9.5399999999999991</v>
      </c>
    </row>
    <row r="3393" spans="1:4" ht="13.5" x14ac:dyDescent="0.25">
      <c r="A3393" s="426">
        <v>89429</v>
      </c>
      <c r="B3393" s="427" t="s">
        <v>3647</v>
      </c>
      <c r="C3393" s="427" t="s">
        <v>330</v>
      </c>
      <c r="D3393" s="428">
        <v>3.34</v>
      </c>
    </row>
    <row r="3394" spans="1:4" ht="13.5" x14ac:dyDescent="0.25">
      <c r="A3394" s="426">
        <v>89430</v>
      </c>
      <c r="B3394" s="427" t="s">
        <v>3648</v>
      </c>
      <c r="C3394" s="427" t="s">
        <v>330</v>
      </c>
      <c r="D3394" s="428">
        <v>7.99</v>
      </c>
    </row>
    <row r="3395" spans="1:4" ht="13.5" x14ac:dyDescent="0.25">
      <c r="A3395" s="426">
        <v>89431</v>
      </c>
      <c r="B3395" s="427" t="s">
        <v>3649</v>
      </c>
      <c r="C3395" s="427" t="s">
        <v>330</v>
      </c>
      <c r="D3395" s="428">
        <v>4.75</v>
      </c>
    </row>
    <row r="3396" spans="1:4" ht="13.5" x14ac:dyDescent="0.25">
      <c r="A3396" s="426">
        <v>89432</v>
      </c>
      <c r="B3396" s="427" t="s">
        <v>3650</v>
      </c>
      <c r="C3396" s="427" t="s">
        <v>330</v>
      </c>
      <c r="D3396" s="428">
        <v>22.13</v>
      </c>
    </row>
    <row r="3397" spans="1:4" ht="13.5" x14ac:dyDescent="0.25">
      <c r="A3397" s="426">
        <v>89433</v>
      </c>
      <c r="B3397" s="427" t="s">
        <v>3651</v>
      </c>
      <c r="C3397" s="427" t="s">
        <v>330</v>
      </c>
      <c r="D3397" s="428">
        <v>6.71</v>
      </c>
    </row>
    <row r="3398" spans="1:4" ht="13.5" x14ac:dyDescent="0.25">
      <c r="A3398" s="426">
        <v>89434</v>
      </c>
      <c r="B3398" s="427" t="s">
        <v>3652</v>
      </c>
      <c r="C3398" s="427" t="s">
        <v>330</v>
      </c>
      <c r="D3398" s="428">
        <v>7.38</v>
      </c>
    </row>
    <row r="3399" spans="1:4" ht="13.5" x14ac:dyDescent="0.25">
      <c r="A3399" s="426">
        <v>89435</v>
      </c>
      <c r="B3399" s="427" t="s">
        <v>3653</v>
      </c>
      <c r="C3399" s="427" t="s">
        <v>330</v>
      </c>
      <c r="D3399" s="428">
        <v>14.55</v>
      </c>
    </row>
    <row r="3400" spans="1:4" ht="13.5" x14ac:dyDescent="0.25">
      <c r="A3400" s="426">
        <v>89436</v>
      </c>
      <c r="B3400" s="427" t="s">
        <v>3654</v>
      </c>
      <c r="C3400" s="427" t="s">
        <v>330</v>
      </c>
      <c r="D3400" s="428">
        <v>4.66</v>
      </c>
    </row>
    <row r="3401" spans="1:4" ht="13.5" x14ac:dyDescent="0.25">
      <c r="A3401" s="426">
        <v>89437</v>
      </c>
      <c r="B3401" s="427" t="s">
        <v>3655</v>
      </c>
      <c r="C3401" s="427" t="s">
        <v>330</v>
      </c>
      <c r="D3401" s="428">
        <v>17.55</v>
      </c>
    </row>
    <row r="3402" spans="1:4" ht="13.5" x14ac:dyDescent="0.25">
      <c r="A3402" s="426">
        <v>89438</v>
      </c>
      <c r="B3402" s="427" t="s">
        <v>3656</v>
      </c>
      <c r="C3402" s="427" t="s">
        <v>330</v>
      </c>
      <c r="D3402" s="428">
        <v>4.9000000000000004</v>
      </c>
    </row>
    <row r="3403" spans="1:4" ht="13.5" x14ac:dyDescent="0.25">
      <c r="A3403" s="426">
        <v>89439</v>
      </c>
      <c r="B3403" s="427" t="s">
        <v>3657</v>
      </c>
      <c r="C3403" s="427" t="s">
        <v>330</v>
      </c>
      <c r="D3403" s="428">
        <v>6.46</v>
      </c>
    </row>
    <row r="3404" spans="1:4" ht="13.5" x14ac:dyDescent="0.25">
      <c r="A3404" s="426">
        <v>89440</v>
      </c>
      <c r="B3404" s="427" t="s">
        <v>3658</v>
      </c>
      <c r="C3404" s="427" t="s">
        <v>330</v>
      </c>
      <c r="D3404" s="428">
        <v>5.92</v>
      </c>
    </row>
    <row r="3405" spans="1:4" ht="13.5" x14ac:dyDescent="0.25">
      <c r="A3405" s="426">
        <v>89441</v>
      </c>
      <c r="B3405" s="427" t="s">
        <v>3659</v>
      </c>
      <c r="C3405" s="427" t="s">
        <v>330</v>
      </c>
      <c r="D3405" s="428">
        <v>11.76</v>
      </c>
    </row>
    <row r="3406" spans="1:4" ht="13.5" x14ac:dyDescent="0.25">
      <c r="A3406" s="426">
        <v>89442</v>
      </c>
      <c r="B3406" s="427" t="s">
        <v>3660</v>
      </c>
      <c r="C3406" s="427" t="s">
        <v>330</v>
      </c>
      <c r="D3406" s="428">
        <v>7.48</v>
      </c>
    </row>
    <row r="3407" spans="1:4" ht="13.5" x14ac:dyDescent="0.25">
      <c r="A3407" s="426">
        <v>89443</v>
      </c>
      <c r="B3407" s="427" t="s">
        <v>3661</v>
      </c>
      <c r="C3407" s="427" t="s">
        <v>330</v>
      </c>
      <c r="D3407" s="428">
        <v>9.2799999999999994</v>
      </c>
    </row>
    <row r="3408" spans="1:4" ht="13.5" x14ac:dyDescent="0.25">
      <c r="A3408" s="426">
        <v>89444</v>
      </c>
      <c r="B3408" s="427" t="s">
        <v>3662</v>
      </c>
      <c r="C3408" s="427" t="s">
        <v>330</v>
      </c>
      <c r="D3408" s="428">
        <v>19.190000000000001</v>
      </c>
    </row>
    <row r="3409" spans="1:4" ht="13.5" x14ac:dyDescent="0.25">
      <c r="A3409" s="426">
        <v>89445</v>
      </c>
      <c r="B3409" s="427" t="s">
        <v>3663</v>
      </c>
      <c r="C3409" s="427" t="s">
        <v>330</v>
      </c>
      <c r="D3409" s="428">
        <v>10.83</v>
      </c>
    </row>
    <row r="3410" spans="1:4" ht="13.5" x14ac:dyDescent="0.25">
      <c r="A3410" s="426">
        <v>89481</v>
      </c>
      <c r="B3410" s="427" t="s">
        <v>3664</v>
      </c>
      <c r="C3410" s="427" t="s">
        <v>330</v>
      </c>
      <c r="D3410" s="428">
        <v>3.19</v>
      </c>
    </row>
    <row r="3411" spans="1:4" ht="13.5" x14ac:dyDescent="0.25">
      <c r="A3411" s="426">
        <v>89485</v>
      </c>
      <c r="B3411" s="427" t="s">
        <v>3665</v>
      </c>
      <c r="C3411" s="427" t="s">
        <v>330</v>
      </c>
      <c r="D3411" s="428">
        <v>3.78</v>
      </c>
    </row>
    <row r="3412" spans="1:4" ht="13.5" x14ac:dyDescent="0.25">
      <c r="A3412" s="426">
        <v>89489</v>
      </c>
      <c r="B3412" s="427" t="s">
        <v>3666</v>
      </c>
      <c r="C3412" s="427" t="s">
        <v>330</v>
      </c>
      <c r="D3412" s="428">
        <v>5</v>
      </c>
    </row>
    <row r="3413" spans="1:4" ht="13.5" x14ac:dyDescent="0.25">
      <c r="A3413" s="426">
        <v>89490</v>
      </c>
      <c r="B3413" s="427" t="s">
        <v>3667</v>
      </c>
      <c r="C3413" s="427" t="s">
        <v>330</v>
      </c>
      <c r="D3413" s="428">
        <v>4.46</v>
      </c>
    </row>
    <row r="3414" spans="1:4" ht="13.5" x14ac:dyDescent="0.25">
      <c r="A3414" s="426">
        <v>89492</v>
      </c>
      <c r="B3414" s="427" t="s">
        <v>3668</v>
      </c>
      <c r="C3414" s="427" t="s">
        <v>330</v>
      </c>
      <c r="D3414" s="428">
        <v>4.9800000000000004</v>
      </c>
    </row>
    <row r="3415" spans="1:4" ht="13.5" x14ac:dyDescent="0.25">
      <c r="A3415" s="426">
        <v>89493</v>
      </c>
      <c r="B3415" s="427" t="s">
        <v>3669</v>
      </c>
      <c r="C3415" s="427" t="s">
        <v>330</v>
      </c>
      <c r="D3415" s="428">
        <v>6.63</v>
      </c>
    </row>
    <row r="3416" spans="1:4" ht="13.5" x14ac:dyDescent="0.25">
      <c r="A3416" s="426">
        <v>89494</v>
      </c>
      <c r="B3416" s="427" t="s">
        <v>3670</v>
      </c>
      <c r="C3416" s="427" t="s">
        <v>330</v>
      </c>
      <c r="D3416" s="428">
        <v>8.69</v>
      </c>
    </row>
    <row r="3417" spans="1:4" ht="13.5" x14ac:dyDescent="0.25">
      <c r="A3417" s="426">
        <v>89496</v>
      </c>
      <c r="B3417" s="427" t="s">
        <v>3671</v>
      </c>
      <c r="C3417" s="427" t="s">
        <v>330</v>
      </c>
      <c r="D3417" s="428">
        <v>6.29</v>
      </c>
    </row>
    <row r="3418" spans="1:4" ht="13.5" x14ac:dyDescent="0.25">
      <c r="A3418" s="426">
        <v>89497</v>
      </c>
      <c r="B3418" s="427" t="s">
        <v>3672</v>
      </c>
      <c r="C3418" s="427" t="s">
        <v>330</v>
      </c>
      <c r="D3418" s="428">
        <v>8.11</v>
      </c>
    </row>
    <row r="3419" spans="1:4" ht="13.5" x14ac:dyDescent="0.25">
      <c r="A3419" s="426">
        <v>89498</v>
      </c>
      <c r="B3419" s="427" t="s">
        <v>3673</v>
      </c>
      <c r="C3419" s="427" t="s">
        <v>330</v>
      </c>
      <c r="D3419" s="428">
        <v>8.86</v>
      </c>
    </row>
    <row r="3420" spans="1:4" ht="13.5" x14ac:dyDescent="0.25">
      <c r="A3420" s="426">
        <v>89499</v>
      </c>
      <c r="B3420" s="427" t="s">
        <v>3674</v>
      </c>
      <c r="C3420" s="427" t="s">
        <v>330</v>
      </c>
      <c r="D3420" s="428">
        <v>13.69</v>
      </c>
    </row>
    <row r="3421" spans="1:4" ht="13.5" x14ac:dyDescent="0.25">
      <c r="A3421" s="426">
        <v>89500</v>
      </c>
      <c r="B3421" s="427" t="s">
        <v>3675</v>
      </c>
      <c r="C3421" s="427" t="s">
        <v>330</v>
      </c>
      <c r="D3421" s="428">
        <v>9.01</v>
      </c>
    </row>
    <row r="3422" spans="1:4" ht="13.5" x14ac:dyDescent="0.25">
      <c r="A3422" s="426">
        <v>89501</v>
      </c>
      <c r="B3422" s="427" t="s">
        <v>3676</v>
      </c>
      <c r="C3422" s="427" t="s">
        <v>330</v>
      </c>
      <c r="D3422" s="428">
        <v>9.7200000000000006</v>
      </c>
    </row>
    <row r="3423" spans="1:4" ht="13.5" x14ac:dyDescent="0.25">
      <c r="A3423" s="426">
        <v>89502</v>
      </c>
      <c r="B3423" s="427" t="s">
        <v>3677</v>
      </c>
      <c r="C3423" s="427" t="s">
        <v>330</v>
      </c>
      <c r="D3423" s="428">
        <v>11.09</v>
      </c>
    </row>
    <row r="3424" spans="1:4" ht="13.5" x14ac:dyDescent="0.25">
      <c r="A3424" s="426">
        <v>89503</v>
      </c>
      <c r="B3424" s="427" t="s">
        <v>3678</v>
      </c>
      <c r="C3424" s="427" t="s">
        <v>330</v>
      </c>
      <c r="D3424" s="428">
        <v>17.079999999999998</v>
      </c>
    </row>
    <row r="3425" spans="1:4" ht="13.5" x14ac:dyDescent="0.25">
      <c r="A3425" s="426">
        <v>89504</v>
      </c>
      <c r="B3425" s="427" t="s">
        <v>3679</v>
      </c>
      <c r="C3425" s="427" t="s">
        <v>330</v>
      </c>
      <c r="D3425" s="428">
        <v>14.91</v>
      </c>
    </row>
    <row r="3426" spans="1:4" ht="13.5" x14ac:dyDescent="0.25">
      <c r="A3426" s="426">
        <v>89505</v>
      </c>
      <c r="B3426" s="427" t="s">
        <v>3680</v>
      </c>
      <c r="C3426" s="427" t="s">
        <v>330</v>
      </c>
      <c r="D3426" s="428">
        <v>25.54</v>
      </c>
    </row>
    <row r="3427" spans="1:4" ht="13.5" x14ac:dyDescent="0.25">
      <c r="A3427" s="426">
        <v>89506</v>
      </c>
      <c r="B3427" s="427" t="s">
        <v>3681</v>
      </c>
      <c r="C3427" s="427" t="s">
        <v>330</v>
      </c>
      <c r="D3427" s="428">
        <v>28.81</v>
      </c>
    </row>
    <row r="3428" spans="1:4" ht="13.5" x14ac:dyDescent="0.25">
      <c r="A3428" s="426">
        <v>89507</v>
      </c>
      <c r="B3428" s="427" t="s">
        <v>3682</v>
      </c>
      <c r="C3428" s="427" t="s">
        <v>330</v>
      </c>
      <c r="D3428" s="428">
        <v>35.61</v>
      </c>
    </row>
    <row r="3429" spans="1:4" ht="13.5" x14ac:dyDescent="0.25">
      <c r="A3429" s="426">
        <v>89510</v>
      </c>
      <c r="B3429" s="427" t="s">
        <v>3683</v>
      </c>
      <c r="C3429" s="427" t="s">
        <v>330</v>
      </c>
      <c r="D3429" s="428">
        <v>23.13</v>
      </c>
    </row>
    <row r="3430" spans="1:4" ht="13.5" x14ac:dyDescent="0.25">
      <c r="A3430" s="426">
        <v>89513</v>
      </c>
      <c r="B3430" s="427" t="s">
        <v>3684</v>
      </c>
      <c r="C3430" s="427" t="s">
        <v>330</v>
      </c>
      <c r="D3430" s="428">
        <v>80.19</v>
      </c>
    </row>
    <row r="3431" spans="1:4" ht="13.5" x14ac:dyDescent="0.25">
      <c r="A3431" s="426">
        <v>89514</v>
      </c>
      <c r="B3431" s="427" t="s">
        <v>3685</v>
      </c>
      <c r="C3431" s="427" t="s">
        <v>330</v>
      </c>
      <c r="D3431" s="428">
        <v>6.52</v>
      </c>
    </row>
    <row r="3432" spans="1:4" ht="13.5" x14ac:dyDescent="0.25">
      <c r="A3432" s="426">
        <v>89515</v>
      </c>
      <c r="B3432" s="427" t="s">
        <v>3686</v>
      </c>
      <c r="C3432" s="427" t="s">
        <v>330</v>
      </c>
      <c r="D3432" s="428">
        <v>60.29</v>
      </c>
    </row>
    <row r="3433" spans="1:4" ht="13.5" x14ac:dyDescent="0.25">
      <c r="A3433" s="426">
        <v>89516</v>
      </c>
      <c r="B3433" s="427" t="s">
        <v>3687</v>
      </c>
      <c r="C3433" s="427" t="s">
        <v>330</v>
      </c>
      <c r="D3433" s="428">
        <v>5.69</v>
      </c>
    </row>
    <row r="3434" spans="1:4" ht="13.5" x14ac:dyDescent="0.25">
      <c r="A3434" s="426">
        <v>89517</v>
      </c>
      <c r="B3434" s="427" t="s">
        <v>3688</v>
      </c>
      <c r="C3434" s="427" t="s">
        <v>330</v>
      </c>
      <c r="D3434" s="428">
        <v>50.61</v>
      </c>
    </row>
    <row r="3435" spans="1:4" ht="13.5" x14ac:dyDescent="0.25">
      <c r="A3435" s="426">
        <v>89518</v>
      </c>
      <c r="B3435" s="427" t="s">
        <v>3689</v>
      </c>
      <c r="C3435" s="427" t="s">
        <v>330</v>
      </c>
      <c r="D3435" s="428">
        <v>9.14</v>
      </c>
    </row>
    <row r="3436" spans="1:4" ht="13.5" x14ac:dyDescent="0.25">
      <c r="A3436" s="426">
        <v>89519</v>
      </c>
      <c r="B3436" s="427" t="s">
        <v>3690</v>
      </c>
      <c r="C3436" s="427" t="s">
        <v>330</v>
      </c>
      <c r="D3436" s="428">
        <v>33.9</v>
      </c>
    </row>
    <row r="3437" spans="1:4" ht="13.5" x14ac:dyDescent="0.25">
      <c r="A3437" s="426">
        <v>89520</v>
      </c>
      <c r="B3437" s="427" t="s">
        <v>3691</v>
      </c>
      <c r="C3437" s="427" t="s">
        <v>330</v>
      </c>
      <c r="D3437" s="428">
        <v>8.06</v>
      </c>
    </row>
    <row r="3438" spans="1:4" ht="13.5" x14ac:dyDescent="0.25">
      <c r="A3438" s="426">
        <v>89521</v>
      </c>
      <c r="B3438" s="427" t="s">
        <v>3692</v>
      </c>
      <c r="C3438" s="427" t="s">
        <v>330</v>
      </c>
      <c r="D3438" s="428">
        <v>94.54</v>
      </c>
    </row>
    <row r="3439" spans="1:4" ht="13.5" x14ac:dyDescent="0.25">
      <c r="A3439" s="426">
        <v>89522</v>
      </c>
      <c r="B3439" s="427" t="s">
        <v>3693</v>
      </c>
      <c r="C3439" s="427" t="s">
        <v>330</v>
      </c>
      <c r="D3439" s="428">
        <v>18.329999999999998</v>
      </c>
    </row>
    <row r="3440" spans="1:4" ht="13.5" x14ac:dyDescent="0.25">
      <c r="A3440" s="426">
        <v>89523</v>
      </c>
      <c r="B3440" s="427" t="s">
        <v>3694</v>
      </c>
      <c r="C3440" s="427" t="s">
        <v>330</v>
      </c>
      <c r="D3440" s="428">
        <v>71.11</v>
      </c>
    </row>
    <row r="3441" spans="1:4" ht="13.5" x14ac:dyDescent="0.25">
      <c r="A3441" s="426">
        <v>89524</v>
      </c>
      <c r="B3441" s="427" t="s">
        <v>3695</v>
      </c>
      <c r="C3441" s="427" t="s">
        <v>330</v>
      </c>
      <c r="D3441" s="428">
        <v>16.25</v>
      </c>
    </row>
    <row r="3442" spans="1:4" ht="13.5" x14ac:dyDescent="0.25">
      <c r="A3442" s="426">
        <v>89525</v>
      </c>
      <c r="B3442" s="427" t="s">
        <v>3696</v>
      </c>
      <c r="C3442" s="427" t="s">
        <v>330</v>
      </c>
      <c r="D3442" s="428">
        <v>69.92</v>
      </c>
    </row>
    <row r="3443" spans="1:4" ht="13.5" x14ac:dyDescent="0.25">
      <c r="A3443" s="426">
        <v>89526</v>
      </c>
      <c r="B3443" s="427" t="s">
        <v>3697</v>
      </c>
      <c r="C3443" s="427" t="s">
        <v>330</v>
      </c>
      <c r="D3443" s="428">
        <v>23.82</v>
      </c>
    </row>
    <row r="3444" spans="1:4" ht="13.5" x14ac:dyDescent="0.25">
      <c r="A3444" s="426">
        <v>89527</v>
      </c>
      <c r="B3444" s="427" t="s">
        <v>3698</v>
      </c>
      <c r="C3444" s="427" t="s">
        <v>330</v>
      </c>
      <c r="D3444" s="428">
        <v>53.48</v>
      </c>
    </row>
    <row r="3445" spans="1:4" ht="13.5" x14ac:dyDescent="0.25">
      <c r="A3445" s="426">
        <v>89528</v>
      </c>
      <c r="B3445" s="427" t="s">
        <v>3699</v>
      </c>
      <c r="C3445" s="427" t="s">
        <v>330</v>
      </c>
      <c r="D3445" s="428">
        <v>2.6</v>
      </c>
    </row>
    <row r="3446" spans="1:4" ht="13.5" x14ac:dyDescent="0.25">
      <c r="A3446" s="426">
        <v>89529</v>
      </c>
      <c r="B3446" s="427" t="s">
        <v>3700</v>
      </c>
      <c r="C3446" s="427" t="s">
        <v>330</v>
      </c>
      <c r="D3446" s="428">
        <v>27.15</v>
      </c>
    </row>
    <row r="3447" spans="1:4" ht="13.5" x14ac:dyDescent="0.25">
      <c r="A3447" s="426">
        <v>89530</v>
      </c>
      <c r="B3447" s="427" t="s">
        <v>3701</v>
      </c>
      <c r="C3447" s="427" t="s">
        <v>330</v>
      </c>
      <c r="D3447" s="428">
        <v>9.89</v>
      </c>
    </row>
    <row r="3448" spans="1:4" ht="13.5" x14ac:dyDescent="0.25">
      <c r="A3448" s="426">
        <v>89531</v>
      </c>
      <c r="B3448" s="427" t="s">
        <v>3702</v>
      </c>
      <c r="C3448" s="427" t="s">
        <v>330</v>
      </c>
      <c r="D3448" s="428">
        <v>22.1</v>
      </c>
    </row>
    <row r="3449" spans="1:4" ht="13.5" x14ac:dyDescent="0.25">
      <c r="A3449" s="426">
        <v>89532</v>
      </c>
      <c r="B3449" s="427" t="s">
        <v>3703</v>
      </c>
      <c r="C3449" s="427" t="s">
        <v>330</v>
      </c>
      <c r="D3449" s="428">
        <v>4.84</v>
      </c>
    </row>
    <row r="3450" spans="1:4" ht="13.5" x14ac:dyDescent="0.25">
      <c r="A3450" s="426">
        <v>89533</v>
      </c>
      <c r="B3450" s="427" t="s">
        <v>3704</v>
      </c>
      <c r="C3450" s="427" t="s">
        <v>330</v>
      </c>
      <c r="D3450" s="428">
        <v>22.1</v>
      </c>
    </row>
    <row r="3451" spans="1:4" ht="13.5" x14ac:dyDescent="0.25">
      <c r="A3451" s="426">
        <v>89534</v>
      </c>
      <c r="B3451" s="427" t="s">
        <v>3705</v>
      </c>
      <c r="C3451" s="427" t="s">
        <v>330</v>
      </c>
      <c r="D3451" s="428">
        <v>3.26</v>
      </c>
    </row>
    <row r="3452" spans="1:4" ht="13.5" x14ac:dyDescent="0.25">
      <c r="A3452" s="426">
        <v>89535</v>
      </c>
      <c r="B3452" s="427" t="s">
        <v>3706</v>
      </c>
      <c r="C3452" s="427" t="s">
        <v>330</v>
      </c>
      <c r="D3452" s="428">
        <v>35.07</v>
      </c>
    </row>
    <row r="3453" spans="1:4" ht="13.5" x14ac:dyDescent="0.25">
      <c r="A3453" s="426">
        <v>89536</v>
      </c>
      <c r="B3453" s="427" t="s">
        <v>3707</v>
      </c>
      <c r="C3453" s="427" t="s">
        <v>330</v>
      </c>
      <c r="D3453" s="428">
        <v>8.8800000000000008</v>
      </c>
    </row>
    <row r="3454" spans="1:4" ht="13.5" x14ac:dyDescent="0.25">
      <c r="A3454" s="426">
        <v>89538</v>
      </c>
      <c r="B3454" s="427" t="s">
        <v>3708</v>
      </c>
      <c r="C3454" s="427" t="s">
        <v>330</v>
      </c>
      <c r="D3454" s="428">
        <v>2.68</v>
      </c>
    </row>
    <row r="3455" spans="1:4" ht="13.5" x14ac:dyDescent="0.25">
      <c r="A3455" s="426">
        <v>89540</v>
      </c>
      <c r="B3455" s="427" t="s">
        <v>3709</v>
      </c>
      <c r="C3455" s="427" t="s">
        <v>330</v>
      </c>
      <c r="D3455" s="428">
        <v>7.33</v>
      </c>
    </row>
    <row r="3456" spans="1:4" ht="13.5" x14ac:dyDescent="0.25">
      <c r="A3456" s="426">
        <v>89541</v>
      </c>
      <c r="B3456" s="427" t="s">
        <v>3710</v>
      </c>
      <c r="C3456" s="427" t="s">
        <v>330</v>
      </c>
      <c r="D3456" s="428">
        <v>4.03</v>
      </c>
    </row>
    <row r="3457" spans="1:4" ht="13.5" x14ac:dyDescent="0.25">
      <c r="A3457" s="426">
        <v>89542</v>
      </c>
      <c r="B3457" s="427" t="s">
        <v>3711</v>
      </c>
      <c r="C3457" s="427" t="s">
        <v>330</v>
      </c>
      <c r="D3457" s="428">
        <v>21.41</v>
      </c>
    </row>
    <row r="3458" spans="1:4" ht="13.5" x14ac:dyDescent="0.25">
      <c r="A3458" s="426">
        <v>89544</v>
      </c>
      <c r="B3458" s="427" t="s">
        <v>3712</v>
      </c>
      <c r="C3458" s="427" t="s">
        <v>330</v>
      </c>
      <c r="D3458" s="428">
        <v>5.74</v>
      </c>
    </row>
    <row r="3459" spans="1:4" ht="13.5" x14ac:dyDescent="0.25">
      <c r="A3459" s="426">
        <v>89545</v>
      </c>
      <c r="B3459" s="427" t="s">
        <v>3713</v>
      </c>
      <c r="C3459" s="427" t="s">
        <v>330</v>
      </c>
      <c r="D3459" s="428">
        <v>8.2799999999999994</v>
      </c>
    </row>
    <row r="3460" spans="1:4" ht="13.5" x14ac:dyDescent="0.25">
      <c r="A3460" s="426">
        <v>89546</v>
      </c>
      <c r="B3460" s="427" t="s">
        <v>3714</v>
      </c>
      <c r="C3460" s="427" t="s">
        <v>330</v>
      </c>
      <c r="D3460" s="428">
        <v>7.19</v>
      </c>
    </row>
    <row r="3461" spans="1:4" ht="13.5" x14ac:dyDescent="0.25">
      <c r="A3461" s="426">
        <v>89547</v>
      </c>
      <c r="B3461" s="427" t="s">
        <v>3715</v>
      </c>
      <c r="C3461" s="427" t="s">
        <v>330</v>
      </c>
      <c r="D3461" s="428">
        <v>12.43</v>
      </c>
    </row>
    <row r="3462" spans="1:4" ht="13.5" x14ac:dyDescent="0.25">
      <c r="A3462" s="426">
        <v>89548</v>
      </c>
      <c r="B3462" s="427" t="s">
        <v>3716</v>
      </c>
      <c r="C3462" s="427" t="s">
        <v>330</v>
      </c>
      <c r="D3462" s="428">
        <v>13.47</v>
      </c>
    </row>
    <row r="3463" spans="1:4" ht="13.5" x14ac:dyDescent="0.25">
      <c r="A3463" s="426">
        <v>89549</v>
      </c>
      <c r="B3463" s="427" t="s">
        <v>3717</v>
      </c>
      <c r="C3463" s="427" t="s">
        <v>330</v>
      </c>
      <c r="D3463" s="428">
        <v>9.67</v>
      </c>
    </row>
    <row r="3464" spans="1:4" ht="13.5" x14ac:dyDescent="0.25">
      <c r="A3464" s="426">
        <v>89550</v>
      </c>
      <c r="B3464" s="427" t="s">
        <v>3718</v>
      </c>
      <c r="C3464" s="427" t="s">
        <v>330</v>
      </c>
      <c r="D3464" s="428">
        <v>23.77</v>
      </c>
    </row>
    <row r="3465" spans="1:4" ht="13.5" x14ac:dyDescent="0.25">
      <c r="A3465" s="426">
        <v>89551</v>
      </c>
      <c r="B3465" s="427" t="s">
        <v>3719</v>
      </c>
      <c r="C3465" s="427" t="s">
        <v>330</v>
      </c>
      <c r="D3465" s="428">
        <v>6.66</v>
      </c>
    </row>
    <row r="3466" spans="1:4" ht="13.5" x14ac:dyDescent="0.25">
      <c r="A3466" s="426">
        <v>89552</v>
      </c>
      <c r="B3466" s="427" t="s">
        <v>3720</v>
      </c>
      <c r="C3466" s="427" t="s">
        <v>330</v>
      </c>
      <c r="D3466" s="428">
        <v>13.83</v>
      </c>
    </row>
    <row r="3467" spans="1:4" ht="13.5" x14ac:dyDescent="0.25">
      <c r="A3467" s="426">
        <v>89553</v>
      </c>
      <c r="B3467" s="427" t="s">
        <v>3721</v>
      </c>
      <c r="C3467" s="427" t="s">
        <v>330</v>
      </c>
      <c r="D3467" s="428">
        <v>3.94</v>
      </c>
    </row>
    <row r="3468" spans="1:4" ht="13.5" x14ac:dyDescent="0.25">
      <c r="A3468" s="426">
        <v>89554</v>
      </c>
      <c r="B3468" s="427" t="s">
        <v>3722</v>
      </c>
      <c r="C3468" s="427" t="s">
        <v>330</v>
      </c>
      <c r="D3468" s="428">
        <v>15.33</v>
      </c>
    </row>
    <row r="3469" spans="1:4" ht="13.5" x14ac:dyDescent="0.25">
      <c r="A3469" s="426">
        <v>89555</v>
      </c>
      <c r="B3469" s="427" t="s">
        <v>3723</v>
      </c>
      <c r="C3469" s="427" t="s">
        <v>330</v>
      </c>
      <c r="D3469" s="428">
        <v>16.829999999999998</v>
      </c>
    </row>
    <row r="3470" spans="1:4" ht="13.5" x14ac:dyDescent="0.25">
      <c r="A3470" s="426">
        <v>89556</v>
      </c>
      <c r="B3470" s="427" t="s">
        <v>3724</v>
      </c>
      <c r="C3470" s="427" t="s">
        <v>330</v>
      </c>
      <c r="D3470" s="428">
        <v>22.4</v>
      </c>
    </row>
    <row r="3471" spans="1:4" ht="13.5" x14ac:dyDescent="0.25">
      <c r="A3471" s="426">
        <v>89557</v>
      </c>
      <c r="B3471" s="427" t="s">
        <v>3725</v>
      </c>
      <c r="C3471" s="427" t="s">
        <v>330</v>
      </c>
      <c r="D3471" s="428">
        <v>17.75</v>
      </c>
    </row>
    <row r="3472" spans="1:4" ht="13.5" x14ac:dyDescent="0.25">
      <c r="A3472" s="426">
        <v>89558</v>
      </c>
      <c r="B3472" s="427" t="s">
        <v>3726</v>
      </c>
      <c r="C3472" s="427" t="s">
        <v>330</v>
      </c>
      <c r="D3472" s="428">
        <v>6.19</v>
      </c>
    </row>
    <row r="3473" spans="1:4" ht="13.5" x14ac:dyDescent="0.25">
      <c r="A3473" s="426">
        <v>89559</v>
      </c>
      <c r="B3473" s="427" t="s">
        <v>3727</v>
      </c>
      <c r="C3473" s="427" t="s">
        <v>330</v>
      </c>
      <c r="D3473" s="428">
        <v>39.24</v>
      </c>
    </row>
    <row r="3474" spans="1:4" ht="13.5" x14ac:dyDescent="0.25">
      <c r="A3474" s="426">
        <v>89561</v>
      </c>
      <c r="B3474" s="427" t="s">
        <v>3728</v>
      </c>
      <c r="C3474" s="427" t="s">
        <v>330</v>
      </c>
      <c r="D3474" s="428">
        <v>8.4499999999999993</v>
      </c>
    </row>
    <row r="3475" spans="1:4" ht="13.5" x14ac:dyDescent="0.25">
      <c r="A3475" s="426">
        <v>89562</v>
      </c>
      <c r="B3475" s="427" t="s">
        <v>3729</v>
      </c>
      <c r="C3475" s="427" t="s">
        <v>330</v>
      </c>
      <c r="D3475" s="428">
        <v>6.61</v>
      </c>
    </row>
    <row r="3476" spans="1:4" ht="13.5" x14ac:dyDescent="0.25">
      <c r="A3476" s="426">
        <v>89563</v>
      </c>
      <c r="B3476" s="427" t="s">
        <v>3730</v>
      </c>
      <c r="C3476" s="427" t="s">
        <v>330</v>
      </c>
      <c r="D3476" s="428">
        <v>13.65</v>
      </c>
    </row>
    <row r="3477" spans="1:4" ht="13.5" x14ac:dyDescent="0.25">
      <c r="A3477" s="426">
        <v>89564</v>
      </c>
      <c r="B3477" s="427" t="s">
        <v>3731</v>
      </c>
      <c r="C3477" s="427" t="s">
        <v>330</v>
      </c>
      <c r="D3477" s="428">
        <v>12.29</v>
      </c>
    </row>
    <row r="3478" spans="1:4" ht="13.5" x14ac:dyDescent="0.25">
      <c r="A3478" s="426">
        <v>89565</v>
      </c>
      <c r="B3478" s="427" t="s">
        <v>3732</v>
      </c>
      <c r="C3478" s="427" t="s">
        <v>330</v>
      </c>
      <c r="D3478" s="428">
        <v>33.22</v>
      </c>
    </row>
    <row r="3479" spans="1:4" ht="13.5" x14ac:dyDescent="0.25">
      <c r="A3479" s="426">
        <v>89566</v>
      </c>
      <c r="B3479" s="427" t="s">
        <v>3733</v>
      </c>
      <c r="C3479" s="427" t="s">
        <v>330</v>
      </c>
      <c r="D3479" s="428">
        <v>28.74</v>
      </c>
    </row>
    <row r="3480" spans="1:4" ht="13.5" x14ac:dyDescent="0.25">
      <c r="A3480" s="426">
        <v>89567</v>
      </c>
      <c r="B3480" s="427" t="s">
        <v>3734</v>
      </c>
      <c r="C3480" s="427" t="s">
        <v>330</v>
      </c>
      <c r="D3480" s="428">
        <v>49.11</v>
      </c>
    </row>
    <row r="3481" spans="1:4" ht="13.5" x14ac:dyDescent="0.25">
      <c r="A3481" s="426">
        <v>89568</v>
      </c>
      <c r="B3481" s="427" t="s">
        <v>3735</v>
      </c>
      <c r="C3481" s="427" t="s">
        <v>330</v>
      </c>
      <c r="D3481" s="428">
        <v>25.16</v>
      </c>
    </row>
    <row r="3482" spans="1:4" ht="13.5" x14ac:dyDescent="0.25">
      <c r="A3482" s="426">
        <v>89569</v>
      </c>
      <c r="B3482" s="427" t="s">
        <v>3736</v>
      </c>
      <c r="C3482" s="427" t="s">
        <v>330</v>
      </c>
      <c r="D3482" s="428">
        <v>46.47</v>
      </c>
    </row>
    <row r="3483" spans="1:4" ht="13.5" x14ac:dyDescent="0.25">
      <c r="A3483" s="426">
        <v>89570</v>
      </c>
      <c r="B3483" s="427" t="s">
        <v>3737</v>
      </c>
      <c r="C3483" s="427" t="s">
        <v>330</v>
      </c>
      <c r="D3483" s="428">
        <v>8.6</v>
      </c>
    </row>
    <row r="3484" spans="1:4" ht="13.5" x14ac:dyDescent="0.25">
      <c r="A3484" s="426">
        <v>89571</v>
      </c>
      <c r="B3484" s="427" t="s">
        <v>3738</v>
      </c>
      <c r="C3484" s="427" t="s">
        <v>330</v>
      </c>
      <c r="D3484" s="428">
        <v>45.18</v>
      </c>
    </row>
    <row r="3485" spans="1:4" ht="13.5" x14ac:dyDescent="0.25">
      <c r="A3485" s="426">
        <v>89572</v>
      </c>
      <c r="B3485" s="427" t="s">
        <v>3739</v>
      </c>
      <c r="C3485" s="427" t="s">
        <v>330</v>
      </c>
      <c r="D3485" s="428">
        <v>5.84</v>
      </c>
    </row>
    <row r="3486" spans="1:4" ht="13.5" x14ac:dyDescent="0.25">
      <c r="A3486" s="426">
        <v>89573</v>
      </c>
      <c r="B3486" s="427" t="s">
        <v>3740</v>
      </c>
      <c r="C3486" s="427" t="s">
        <v>330</v>
      </c>
      <c r="D3486" s="428">
        <v>41.15</v>
      </c>
    </row>
    <row r="3487" spans="1:4" ht="13.5" x14ac:dyDescent="0.25">
      <c r="A3487" s="426">
        <v>89574</v>
      </c>
      <c r="B3487" s="427" t="s">
        <v>3741</v>
      </c>
      <c r="C3487" s="427" t="s">
        <v>330</v>
      </c>
      <c r="D3487" s="428">
        <v>80.150000000000006</v>
      </c>
    </row>
    <row r="3488" spans="1:4" ht="13.5" x14ac:dyDescent="0.25">
      <c r="A3488" s="426">
        <v>89575</v>
      </c>
      <c r="B3488" s="427" t="s">
        <v>3742</v>
      </c>
      <c r="C3488" s="427" t="s">
        <v>330</v>
      </c>
      <c r="D3488" s="428">
        <v>7.81</v>
      </c>
    </row>
    <row r="3489" spans="1:4" ht="13.5" x14ac:dyDescent="0.25">
      <c r="A3489" s="426">
        <v>89577</v>
      </c>
      <c r="B3489" s="427" t="s">
        <v>3743</v>
      </c>
      <c r="C3489" s="427" t="s">
        <v>330</v>
      </c>
      <c r="D3489" s="428">
        <v>25.68</v>
      </c>
    </row>
    <row r="3490" spans="1:4" ht="13.5" x14ac:dyDescent="0.25">
      <c r="A3490" s="426">
        <v>89579</v>
      </c>
      <c r="B3490" s="427" t="s">
        <v>3744</v>
      </c>
      <c r="C3490" s="427" t="s">
        <v>330</v>
      </c>
      <c r="D3490" s="428">
        <v>8.01</v>
      </c>
    </row>
    <row r="3491" spans="1:4" ht="13.5" x14ac:dyDescent="0.25">
      <c r="A3491" s="426">
        <v>89581</v>
      </c>
      <c r="B3491" s="427" t="s">
        <v>3745</v>
      </c>
      <c r="C3491" s="427" t="s">
        <v>330</v>
      </c>
      <c r="D3491" s="428">
        <v>17.079999999999998</v>
      </c>
    </row>
    <row r="3492" spans="1:4" ht="13.5" x14ac:dyDescent="0.25">
      <c r="A3492" s="426">
        <v>89582</v>
      </c>
      <c r="B3492" s="427" t="s">
        <v>3746</v>
      </c>
      <c r="C3492" s="427" t="s">
        <v>330</v>
      </c>
      <c r="D3492" s="428">
        <v>15</v>
      </c>
    </row>
    <row r="3493" spans="1:4" ht="13.5" x14ac:dyDescent="0.25">
      <c r="A3493" s="426">
        <v>89583</v>
      </c>
      <c r="B3493" s="427" t="s">
        <v>3747</v>
      </c>
      <c r="C3493" s="427" t="s">
        <v>330</v>
      </c>
      <c r="D3493" s="428">
        <v>22.57</v>
      </c>
    </row>
    <row r="3494" spans="1:4" ht="13.5" x14ac:dyDescent="0.25">
      <c r="A3494" s="426">
        <v>89584</v>
      </c>
      <c r="B3494" s="427" t="s">
        <v>3748</v>
      </c>
      <c r="C3494" s="427" t="s">
        <v>330</v>
      </c>
      <c r="D3494" s="428">
        <v>25.9</v>
      </c>
    </row>
    <row r="3495" spans="1:4" ht="13.5" x14ac:dyDescent="0.25">
      <c r="A3495" s="426">
        <v>89585</v>
      </c>
      <c r="B3495" s="427" t="s">
        <v>3749</v>
      </c>
      <c r="C3495" s="427" t="s">
        <v>330</v>
      </c>
      <c r="D3495" s="428">
        <v>20.85</v>
      </c>
    </row>
    <row r="3496" spans="1:4" ht="13.5" x14ac:dyDescent="0.25">
      <c r="A3496" s="426">
        <v>89586</v>
      </c>
      <c r="B3496" s="427" t="s">
        <v>3750</v>
      </c>
      <c r="C3496" s="427" t="s">
        <v>330</v>
      </c>
      <c r="D3496" s="428">
        <v>20.85</v>
      </c>
    </row>
    <row r="3497" spans="1:4" ht="13.5" x14ac:dyDescent="0.25">
      <c r="A3497" s="426">
        <v>89587</v>
      </c>
      <c r="B3497" s="427" t="s">
        <v>3751</v>
      </c>
      <c r="C3497" s="427" t="s">
        <v>330</v>
      </c>
      <c r="D3497" s="428">
        <v>33.82</v>
      </c>
    </row>
    <row r="3498" spans="1:4" ht="13.5" x14ac:dyDescent="0.25">
      <c r="A3498" s="426">
        <v>89590</v>
      </c>
      <c r="B3498" s="427" t="s">
        <v>3752</v>
      </c>
      <c r="C3498" s="427" t="s">
        <v>330</v>
      </c>
      <c r="D3498" s="428">
        <v>81.459999999999994</v>
      </c>
    </row>
    <row r="3499" spans="1:4" ht="13.5" x14ac:dyDescent="0.25">
      <c r="A3499" s="426">
        <v>89591</v>
      </c>
      <c r="B3499" s="427" t="s">
        <v>3753</v>
      </c>
      <c r="C3499" s="427" t="s">
        <v>330</v>
      </c>
      <c r="D3499" s="428">
        <v>66.959999999999994</v>
      </c>
    </row>
    <row r="3500" spans="1:4" ht="13.5" x14ac:dyDescent="0.25">
      <c r="A3500" s="426">
        <v>89592</v>
      </c>
      <c r="B3500" s="427" t="s">
        <v>3754</v>
      </c>
      <c r="C3500" s="427" t="s">
        <v>330</v>
      </c>
      <c r="D3500" s="428">
        <v>109.14</v>
      </c>
    </row>
    <row r="3501" spans="1:4" ht="13.5" x14ac:dyDescent="0.25">
      <c r="A3501" s="426">
        <v>89593</v>
      </c>
      <c r="B3501" s="427" t="s">
        <v>3755</v>
      </c>
      <c r="C3501" s="427" t="s">
        <v>330</v>
      </c>
      <c r="D3501" s="428">
        <v>23.21</v>
      </c>
    </row>
    <row r="3502" spans="1:4" ht="13.5" x14ac:dyDescent="0.25">
      <c r="A3502" s="426">
        <v>89594</v>
      </c>
      <c r="B3502" s="427" t="s">
        <v>3756</v>
      </c>
      <c r="C3502" s="427" t="s">
        <v>330</v>
      </c>
      <c r="D3502" s="428">
        <v>28.08</v>
      </c>
    </row>
    <row r="3503" spans="1:4" ht="13.5" x14ac:dyDescent="0.25">
      <c r="A3503" s="426">
        <v>89595</v>
      </c>
      <c r="B3503" s="427" t="s">
        <v>3757</v>
      </c>
      <c r="C3503" s="427" t="s">
        <v>330</v>
      </c>
      <c r="D3503" s="428">
        <v>10.53</v>
      </c>
    </row>
    <row r="3504" spans="1:4" ht="13.5" x14ac:dyDescent="0.25">
      <c r="A3504" s="426">
        <v>89596</v>
      </c>
      <c r="B3504" s="427" t="s">
        <v>3758</v>
      </c>
      <c r="C3504" s="427" t="s">
        <v>330</v>
      </c>
      <c r="D3504" s="428">
        <v>7.67</v>
      </c>
    </row>
    <row r="3505" spans="1:4" ht="13.5" x14ac:dyDescent="0.25">
      <c r="A3505" s="426">
        <v>89597</v>
      </c>
      <c r="B3505" s="427" t="s">
        <v>3759</v>
      </c>
      <c r="C3505" s="427" t="s">
        <v>330</v>
      </c>
      <c r="D3505" s="428">
        <v>14.63</v>
      </c>
    </row>
    <row r="3506" spans="1:4" ht="13.5" x14ac:dyDescent="0.25">
      <c r="A3506" s="426">
        <v>89598</v>
      </c>
      <c r="B3506" s="427" t="s">
        <v>3760</v>
      </c>
      <c r="C3506" s="427" t="s">
        <v>330</v>
      </c>
      <c r="D3506" s="428">
        <v>38.85</v>
      </c>
    </row>
    <row r="3507" spans="1:4" ht="13.5" x14ac:dyDescent="0.25">
      <c r="A3507" s="426">
        <v>89599</v>
      </c>
      <c r="B3507" s="427" t="s">
        <v>3761</v>
      </c>
      <c r="C3507" s="427" t="s">
        <v>330</v>
      </c>
      <c r="D3507" s="428">
        <v>11.49</v>
      </c>
    </row>
    <row r="3508" spans="1:4" ht="13.5" x14ac:dyDescent="0.25">
      <c r="A3508" s="426">
        <v>89600</v>
      </c>
      <c r="B3508" s="427" t="s">
        <v>3762</v>
      </c>
      <c r="C3508" s="427" t="s">
        <v>330</v>
      </c>
      <c r="D3508" s="428">
        <v>12.53</v>
      </c>
    </row>
    <row r="3509" spans="1:4" ht="13.5" x14ac:dyDescent="0.25">
      <c r="A3509" s="426">
        <v>89605</v>
      </c>
      <c r="B3509" s="427" t="s">
        <v>3763</v>
      </c>
      <c r="C3509" s="427" t="s">
        <v>330</v>
      </c>
      <c r="D3509" s="428">
        <v>14.28</v>
      </c>
    </row>
    <row r="3510" spans="1:4" ht="13.5" x14ac:dyDescent="0.25">
      <c r="A3510" s="426">
        <v>89609</v>
      </c>
      <c r="B3510" s="427" t="s">
        <v>3764</v>
      </c>
      <c r="C3510" s="427" t="s">
        <v>330</v>
      </c>
      <c r="D3510" s="428">
        <v>65.34</v>
      </c>
    </row>
    <row r="3511" spans="1:4" ht="13.5" x14ac:dyDescent="0.25">
      <c r="A3511" s="426">
        <v>89610</v>
      </c>
      <c r="B3511" s="427" t="s">
        <v>3765</v>
      </c>
      <c r="C3511" s="427" t="s">
        <v>330</v>
      </c>
      <c r="D3511" s="428">
        <v>14.65</v>
      </c>
    </row>
    <row r="3512" spans="1:4" ht="13.5" x14ac:dyDescent="0.25">
      <c r="A3512" s="426">
        <v>89611</v>
      </c>
      <c r="B3512" s="427" t="s">
        <v>3766</v>
      </c>
      <c r="C3512" s="427" t="s">
        <v>330</v>
      </c>
      <c r="D3512" s="428">
        <v>23.97</v>
      </c>
    </row>
    <row r="3513" spans="1:4" ht="13.5" x14ac:dyDescent="0.25">
      <c r="A3513" s="426">
        <v>89612</v>
      </c>
      <c r="B3513" s="427" t="s">
        <v>3767</v>
      </c>
      <c r="C3513" s="427" t="s">
        <v>330</v>
      </c>
      <c r="D3513" s="428">
        <v>128.87</v>
      </c>
    </row>
    <row r="3514" spans="1:4" ht="13.5" x14ac:dyDescent="0.25">
      <c r="A3514" s="426">
        <v>89613</v>
      </c>
      <c r="B3514" s="427" t="s">
        <v>3768</v>
      </c>
      <c r="C3514" s="427" t="s">
        <v>330</v>
      </c>
      <c r="D3514" s="428">
        <v>21.35</v>
      </c>
    </row>
    <row r="3515" spans="1:4" ht="13.5" x14ac:dyDescent="0.25">
      <c r="A3515" s="426">
        <v>89614</v>
      </c>
      <c r="B3515" s="427" t="s">
        <v>3769</v>
      </c>
      <c r="C3515" s="427" t="s">
        <v>330</v>
      </c>
      <c r="D3515" s="428">
        <v>45.89</v>
      </c>
    </row>
    <row r="3516" spans="1:4" ht="13.5" x14ac:dyDescent="0.25">
      <c r="A3516" s="426">
        <v>89615</v>
      </c>
      <c r="B3516" s="427" t="s">
        <v>3770</v>
      </c>
      <c r="C3516" s="427" t="s">
        <v>330</v>
      </c>
      <c r="D3516" s="428">
        <v>195.09</v>
      </c>
    </row>
    <row r="3517" spans="1:4" ht="13.5" x14ac:dyDescent="0.25">
      <c r="A3517" s="426">
        <v>89616</v>
      </c>
      <c r="B3517" s="427" t="s">
        <v>3771</v>
      </c>
      <c r="C3517" s="427" t="s">
        <v>330</v>
      </c>
      <c r="D3517" s="428">
        <v>31.17</v>
      </c>
    </row>
    <row r="3518" spans="1:4" ht="13.5" x14ac:dyDescent="0.25">
      <c r="A3518" s="426">
        <v>89617</v>
      </c>
      <c r="B3518" s="427" t="s">
        <v>3772</v>
      </c>
      <c r="C3518" s="427" t="s">
        <v>330</v>
      </c>
      <c r="D3518" s="428">
        <v>4.63</v>
      </c>
    </row>
    <row r="3519" spans="1:4" ht="13.5" x14ac:dyDescent="0.25">
      <c r="A3519" s="426">
        <v>89618</v>
      </c>
      <c r="B3519" s="427" t="s">
        <v>3773</v>
      </c>
      <c r="C3519" s="427" t="s">
        <v>330</v>
      </c>
      <c r="D3519" s="428">
        <v>10.47</v>
      </c>
    </row>
    <row r="3520" spans="1:4" ht="13.5" x14ac:dyDescent="0.25">
      <c r="A3520" s="426">
        <v>89619</v>
      </c>
      <c r="B3520" s="427" t="s">
        <v>3774</v>
      </c>
      <c r="C3520" s="427" t="s">
        <v>330</v>
      </c>
      <c r="D3520" s="428">
        <v>6.19</v>
      </c>
    </row>
    <row r="3521" spans="1:4" ht="13.5" x14ac:dyDescent="0.25">
      <c r="A3521" s="426">
        <v>89620</v>
      </c>
      <c r="B3521" s="427" t="s">
        <v>3775</v>
      </c>
      <c r="C3521" s="427" t="s">
        <v>330</v>
      </c>
      <c r="D3521" s="428">
        <v>7.83</v>
      </c>
    </row>
    <row r="3522" spans="1:4" ht="13.5" x14ac:dyDescent="0.25">
      <c r="A3522" s="426">
        <v>89621</v>
      </c>
      <c r="B3522" s="427" t="s">
        <v>3776</v>
      </c>
      <c r="C3522" s="427" t="s">
        <v>330</v>
      </c>
      <c r="D3522" s="428">
        <v>17.739999999999998</v>
      </c>
    </row>
    <row r="3523" spans="1:4" ht="13.5" x14ac:dyDescent="0.25">
      <c r="A3523" s="426">
        <v>89622</v>
      </c>
      <c r="B3523" s="427" t="s">
        <v>3777</v>
      </c>
      <c r="C3523" s="427" t="s">
        <v>330</v>
      </c>
      <c r="D3523" s="428">
        <v>9.3800000000000008</v>
      </c>
    </row>
    <row r="3524" spans="1:4" ht="13.5" x14ac:dyDescent="0.25">
      <c r="A3524" s="426">
        <v>89623</v>
      </c>
      <c r="B3524" s="427" t="s">
        <v>3778</v>
      </c>
      <c r="C3524" s="427" t="s">
        <v>330</v>
      </c>
      <c r="D3524" s="428">
        <v>12.69</v>
      </c>
    </row>
    <row r="3525" spans="1:4" ht="13.5" x14ac:dyDescent="0.25">
      <c r="A3525" s="426">
        <v>89624</v>
      </c>
      <c r="B3525" s="427" t="s">
        <v>3779</v>
      </c>
      <c r="C3525" s="427" t="s">
        <v>330</v>
      </c>
      <c r="D3525" s="428">
        <v>13.47</v>
      </c>
    </row>
    <row r="3526" spans="1:4" ht="13.5" x14ac:dyDescent="0.25">
      <c r="A3526" s="426">
        <v>89625</v>
      </c>
      <c r="B3526" s="427" t="s">
        <v>3780</v>
      </c>
      <c r="C3526" s="427" t="s">
        <v>330</v>
      </c>
      <c r="D3526" s="428">
        <v>15.3</v>
      </c>
    </row>
    <row r="3527" spans="1:4" ht="13.5" x14ac:dyDescent="0.25">
      <c r="A3527" s="426">
        <v>89626</v>
      </c>
      <c r="B3527" s="427" t="s">
        <v>3781</v>
      </c>
      <c r="C3527" s="427" t="s">
        <v>330</v>
      </c>
      <c r="D3527" s="428">
        <v>21.31</v>
      </c>
    </row>
    <row r="3528" spans="1:4" ht="13.5" x14ac:dyDescent="0.25">
      <c r="A3528" s="426">
        <v>89627</v>
      </c>
      <c r="B3528" s="427" t="s">
        <v>3782</v>
      </c>
      <c r="C3528" s="427" t="s">
        <v>330</v>
      </c>
      <c r="D3528" s="428">
        <v>14.4</v>
      </c>
    </row>
    <row r="3529" spans="1:4" ht="13.5" x14ac:dyDescent="0.25">
      <c r="A3529" s="426">
        <v>89628</v>
      </c>
      <c r="B3529" s="427" t="s">
        <v>3783</v>
      </c>
      <c r="C3529" s="427" t="s">
        <v>330</v>
      </c>
      <c r="D3529" s="428">
        <v>32.630000000000003</v>
      </c>
    </row>
    <row r="3530" spans="1:4" ht="13.5" x14ac:dyDescent="0.25">
      <c r="A3530" s="426">
        <v>89629</v>
      </c>
      <c r="B3530" s="427" t="s">
        <v>3784</v>
      </c>
      <c r="C3530" s="427" t="s">
        <v>330</v>
      </c>
      <c r="D3530" s="428">
        <v>60.03</v>
      </c>
    </row>
    <row r="3531" spans="1:4" ht="13.5" x14ac:dyDescent="0.25">
      <c r="A3531" s="426">
        <v>89630</v>
      </c>
      <c r="B3531" s="427" t="s">
        <v>3785</v>
      </c>
      <c r="C3531" s="427" t="s">
        <v>330</v>
      </c>
      <c r="D3531" s="428">
        <v>51.84</v>
      </c>
    </row>
    <row r="3532" spans="1:4" ht="13.5" x14ac:dyDescent="0.25">
      <c r="A3532" s="426">
        <v>89631</v>
      </c>
      <c r="B3532" s="427" t="s">
        <v>3786</v>
      </c>
      <c r="C3532" s="427" t="s">
        <v>330</v>
      </c>
      <c r="D3532" s="428">
        <v>91.79</v>
      </c>
    </row>
    <row r="3533" spans="1:4" ht="13.5" x14ac:dyDescent="0.25">
      <c r="A3533" s="426">
        <v>89632</v>
      </c>
      <c r="B3533" s="427" t="s">
        <v>3787</v>
      </c>
      <c r="C3533" s="427" t="s">
        <v>330</v>
      </c>
      <c r="D3533" s="428">
        <v>75.040000000000006</v>
      </c>
    </row>
    <row r="3534" spans="1:4" ht="13.5" x14ac:dyDescent="0.25">
      <c r="A3534" s="426">
        <v>89637</v>
      </c>
      <c r="B3534" s="427" t="s">
        <v>3788</v>
      </c>
      <c r="C3534" s="427" t="s">
        <v>330</v>
      </c>
      <c r="D3534" s="428">
        <v>5.89</v>
      </c>
    </row>
    <row r="3535" spans="1:4" ht="13.5" x14ac:dyDescent="0.25">
      <c r="A3535" s="426">
        <v>89638</v>
      </c>
      <c r="B3535" s="427" t="s">
        <v>3789</v>
      </c>
      <c r="C3535" s="427" t="s">
        <v>330</v>
      </c>
      <c r="D3535" s="428">
        <v>6.43</v>
      </c>
    </row>
    <row r="3536" spans="1:4" ht="13.5" x14ac:dyDescent="0.25">
      <c r="A3536" s="426">
        <v>89639</v>
      </c>
      <c r="B3536" s="427" t="s">
        <v>3790</v>
      </c>
      <c r="C3536" s="427" t="s">
        <v>330</v>
      </c>
      <c r="D3536" s="428">
        <v>6.65</v>
      </c>
    </row>
    <row r="3537" spans="1:4" ht="13.5" x14ac:dyDescent="0.25">
      <c r="A3537" s="426">
        <v>89640</v>
      </c>
      <c r="B3537" s="427" t="s">
        <v>3791</v>
      </c>
      <c r="C3537" s="427" t="s">
        <v>330</v>
      </c>
      <c r="D3537" s="428">
        <v>9.9</v>
      </c>
    </row>
    <row r="3538" spans="1:4" ht="13.5" x14ac:dyDescent="0.25">
      <c r="A3538" s="426">
        <v>89641</v>
      </c>
      <c r="B3538" s="427" t="s">
        <v>3792</v>
      </c>
      <c r="C3538" s="427" t="s">
        <v>330</v>
      </c>
      <c r="D3538" s="428">
        <v>8.18</v>
      </c>
    </row>
    <row r="3539" spans="1:4" ht="13.5" x14ac:dyDescent="0.25">
      <c r="A3539" s="426">
        <v>89642</v>
      </c>
      <c r="B3539" s="427" t="s">
        <v>3793</v>
      </c>
      <c r="C3539" s="427" t="s">
        <v>330</v>
      </c>
      <c r="D3539" s="428">
        <v>9.24</v>
      </c>
    </row>
    <row r="3540" spans="1:4" ht="13.5" x14ac:dyDescent="0.25">
      <c r="A3540" s="426">
        <v>89643</v>
      </c>
      <c r="B3540" s="427" t="s">
        <v>3794</v>
      </c>
      <c r="C3540" s="427" t="s">
        <v>330</v>
      </c>
      <c r="D3540" s="428">
        <v>9.59</v>
      </c>
    </row>
    <row r="3541" spans="1:4" ht="13.5" x14ac:dyDescent="0.25">
      <c r="A3541" s="426">
        <v>89644</v>
      </c>
      <c r="B3541" s="427" t="s">
        <v>3795</v>
      </c>
      <c r="C3541" s="427" t="s">
        <v>330</v>
      </c>
      <c r="D3541" s="428">
        <v>14.55</v>
      </c>
    </row>
    <row r="3542" spans="1:4" ht="13.5" x14ac:dyDescent="0.25">
      <c r="A3542" s="426">
        <v>89645</v>
      </c>
      <c r="B3542" s="427" t="s">
        <v>3796</v>
      </c>
      <c r="C3542" s="427" t="s">
        <v>330</v>
      </c>
      <c r="D3542" s="428">
        <v>15.75</v>
      </c>
    </row>
    <row r="3543" spans="1:4" ht="13.5" x14ac:dyDescent="0.25">
      <c r="A3543" s="426">
        <v>89646</v>
      </c>
      <c r="B3543" s="427" t="s">
        <v>3797</v>
      </c>
      <c r="C3543" s="427" t="s">
        <v>330</v>
      </c>
      <c r="D3543" s="428">
        <v>12.31</v>
      </c>
    </row>
    <row r="3544" spans="1:4" ht="13.5" x14ac:dyDescent="0.25">
      <c r="A3544" s="426">
        <v>89647</v>
      </c>
      <c r="B3544" s="427" t="s">
        <v>3798</v>
      </c>
      <c r="C3544" s="427" t="s">
        <v>330</v>
      </c>
      <c r="D3544" s="428">
        <v>12.07</v>
      </c>
    </row>
    <row r="3545" spans="1:4" ht="13.5" x14ac:dyDescent="0.25">
      <c r="A3545" s="426">
        <v>89648</v>
      </c>
      <c r="B3545" s="427" t="s">
        <v>3799</v>
      </c>
      <c r="C3545" s="427" t="s">
        <v>330</v>
      </c>
      <c r="D3545" s="428">
        <v>13.2</v>
      </c>
    </row>
    <row r="3546" spans="1:4" ht="13.5" x14ac:dyDescent="0.25">
      <c r="A3546" s="426">
        <v>89649</v>
      </c>
      <c r="B3546" s="427" t="s">
        <v>3800</v>
      </c>
      <c r="C3546" s="427" t="s">
        <v>330</v>
      </c>
      <c r="D3546" s="428">
        <v>17.75</v>
      </c>
    </row>
    <row r="3547" spans="1:4" ht="13.5" x14ac:dyDescent="0.25">
      <c r="A3547" s="426">
        <v>89650</v>
      </c>
      <c r="B3547" s="427" t="s">
        <v>3801</v>
      </c>
      <c r="C3547" s="427" t="s">
        <v>330</v>
      </c>
      <c r="D3547" s="428">
        <v>17.75</v>
      </c>
    </row>
    <row r="3548" spans="1:4" ht="13.5" x14ac:dyDescent="0.25">
      <c r="A3548" s="426">
        <v>89651</v>
      </c>
      <c r="B3548" s="427" t="s">
        <v>3802</v>
      </c>
      <c r="C3548" s="427" t="s">
        <v>330</v>
      </c>
      <c r="D3548" s="428">
        <v>4.08</v>
      </c>
    </row>
    <row r="3549" spans="1:4" ht="13.5" x14ac:dyDescent="0.25">
      <c r="A3549" s="426">
        <v>89652</v>
      </c>
      <c r="B3549" s="427" t="s">
        <v>3803</v>
      </c>
      <c r="C3549" s="427" t="s">
        <v>330</v>
      </c>
      <c r="D3549" s="428">
        <v>6.49</v>
      </c>
    </row>
    <row r="3550" spans="1:4" ht="13.5" x14ac:dyDescent="0.25">
      <c r="A3550" s="426">
        <v>89653</v>
      </c>
      <c r="B3550" s="427" t="s">
        <v>3804</v>
      </c>
      <c r="C3550" s="427" t="s">
        <v>330</v>
      </c>
      <c r="D3550" s="428">
        <v>10.19</v>
      </c>
    </row>
    <row r="3551" spans="1:4" ht="13.5" x14ac:dyDescent="0.25">
      <c r="A3551" s="426">
        <v>89654</v>
      </c>
      <c r="B3551" s="427" t="s">
        <v>3805</v>
      </c>
      <c r="C3551" s="427" t="s">
        <v>330</v>
      </c>
      <c r="D3551" s="428">
        <v>9.94</v>
      </c>
    </row>
    <row r="3552" spans="1:4" ht="13.5" x14ac:dyDescent="0.25">
      <c r="A3552" s="426">
        <v>89655</v>
      </c>
      <c r="B3552" s="427" t="s">
        <v>3806</v>
      </c>
      <c r="C3552" s="427" t="s">
        <v>330</v>
      </c>
      <c r="D3552" s="428">
        <v>14.46</v>
      </c>
    </row>
    <row r="3553" spans="1:4" ht="13.5" x14ac:dyDescent="0.25">
      <c r="A3553" s="426">
        <v>89656</v>
      </c>
      <c r="B3553" s="427" t="s">
        <v>3807</v>
      </c>
      <c r="C3553" s="427" t="s">
        <v>330</v>
      </c>
      <c r="D3553" s="428">
        <v>6.87</v>
      </c>
    </row>
    <row r="3554" spans="1:4" ht="13.5" x14ac:dyDescent="0.25">
      <c r="A3554" s="426">
        <v>89657</v>
      </c>
      <c r="B3554" s="427" t="s">
        <v>3808</v>
      </c>
      <c r="C3554" s="427" t="s">
        <v>330</v>
      </c>
      <c r="D3554" s="428">
        <v>6.99</v>
      </c>
    </row>
    <row r="3555" spans="1:4" ht="13.5" x14ac:dyDescent="0.25">
      <c r="A3555" s="426">
        <v>89658</v>
      </c>
      <c r="B3555" s="427" t="s">
        <v>3809</v>
      </c>
      <c r="C3555" s="427" t="s">
        <v>330</v>
      </c>
      <c r="D3555" s="428">
        <v>5.56</v>
      </c>
    </row>
    <row r="3556" spans="1:4" ht="13.5" x14ac:dyDescent="0.25">
      <c r="A3556" s="426">
        <v>89659</v>
      </c>
      <c r="B3556" s="427" t="s">
        <v>3810</v>
      </c>
      <c r="C3556" s="427" t="s">
        <v>330</v>
      </c>
      <c r="D3556" s="428">
        <v>9.24</v>
      </c>
    </row>
    <row r="3557" spans="1:4" ht="13.5" x14ac:dyDescent="0.25">
      <c r="A3557" s="426">
        <v>89660</v>
      </c>
      <c r="B3557" s="427" t="s">
        <v>3811</v>
      </c>
      <c r="C3557" s="427" t="s">
        <v>330</v>
      </c>
      <c r="D3557" s="428">
        <v>5.24</v>
      </c>
    </row>
    <row r="3558" spans="1:4" ht="13.5" x14ac:dyDescent="0.25">
      <c r="A3558" s="426">
        <v>89661</v>
      </c>
      <c r="B3558" s="427" t="s">
        <v>3812</v>
      </c>
      <c r="C3558" s="427" t="s">
        <v>330</v>
      </c>
      <c r="D3558" s="428">
        <v>12.04</v>
      </c>
    </row>
    <row r="3559" spans="1:4" ht="13.5" x14ac:dyDescent="0.25">
      <c r="A3559" s="426">
        <v>89662</v>
      </c>
      <c r="B3559" s="427" t="s">
        <v>3813</v>
      </c>
      <c r="C3559" s="427" t="s">
        <v>330</v>
      </c>
      <c r="D3559" s="428">
        <v>18.04</v>
      </c>
    </row>
    <row r="3560" spans="1:4" ht="13.5" x14ac:dyDescent="0.25">
      <c r="A3560" s="426">
        <v>89663</v>
      </c>
      <c r="B3560" s="427" t="s">
        <v>3814</v>
      </c>
      <c r="C3560" s="427" t="s">
        <v>330</v>
      </c>
      <c r="D3560" s="428">
        <v>7.99</v>
      </c>
    </row>
    <row r="3561" spans="1:4" ht="13.5" x14ac:dyDescent="0.25">
      <c r="A3561" s="426">
        <v>89664</v>
      </c>
      <c r="B3561" s="427" t="s">
        <v>3815</v>
      </c>
      <c r="C3561" s="427" t="s">
        <v>330</v>
      </c>
      <c r="D3561" s="428">
        <v>9.24</v>
      </c>
    </row>
    <row r="3562" spans="1:4" ht="13.5" x14ac:dyDescent="0.25">
      <c r="A3562" s="426">
        <v>89665</v>
      </c>
      <c r="B3562" s="427" t="s">
        <v>3816</v>
      </c>
      <c r="C3562" s="427" t="s">
        <v>330</v>
      </c>
      <c r="D3562" s="428">
        <v>8.73</v>
      </c>
    </row>
    <row r="3563" spans="1:4" ht="13.5" x14ac:dyDescent="0.25">
      <c r="A3563" s="426">
        <v>89666</v>
      </c>
      <c r="B3563" s="427" t="s">
        <v>3817</v>
      </c>
      <c r="C3563" s="427" t="s">
        <v>330</v>
      </c>
      <c r="D3563" s="428">
        <v>4.6900000000000004</v>
      </c>
    </row>
    <row r="3564" spans="1:4" ht="13.5" x14ac:dyDescent="0.25">
      <c r="A3564" s="426">
        <v>89667</v>
      </c>
      <c r="B3564" s="427" t="s">
        <v>3818</v>
      </c>
      <c r="C3564" s="427" t="s">
        <v>330</v>
      </c>
      <c r="D3564" s="428">
        <v>22.83</v>
      </c>
    </row>
    <row r="3565" spans="1:4" ht="13.5" x14ac:dyDescent="0.25">
      <c r="A3565" s="426">
        <v>89668</v>
      </c>
      <c r="B3565" s="427" t="s">
        <v>3819</v>
      </c>
      <c r="C3565" s="427" t="s">
        <v>330</v>
      </c>
      <c r="D3565" s="428">
        <v>17.16</v>
      </c>
    </row>
    <row r="3566" spans="1:4" ht="13.5" x14ac:dyDescent="0.25">
      <c r="A3566" s="426">
        <v>89669</v>
      </c>
      <c r="B3566" s="427" t="s">
        <v>3820</v>
      </c>
      <c r="C3566" s="427" t="s">
        <v>330</v>
      </c>
      <c r="D3566" s="428">
        <v>14.55</v>
      </c>
    </row>
    <row r="3567" spans="1:4" ht="13.5" x14ac:dyDescent="0.25">
      <c r="A3567" s="426">
        <v>89670</v>
      </c>
      <c r="B3567" s="427" t="s">
        <v>3821</v>
      </c>
      <c r="C3567" s="427" t="s">
        <v>330</v>
      </c>
      <c r="D3567" s="428">
        <v>8</v>
      </c>
    </row>
    <row r="3568" spans="1:4" ht="13.5" x14ac:dyDescent="0.25">
      <c r="A3568" s="426">
        <v>89671</v>
      </c>
      <c r="B3568" s="427" t="s">
        <v>3822</v>
      </c>
      <c r="C3568" s="427" t="s">
        <v>330</v>
      </c>
      <c r="D3568" s="428">
        <v>21.62</v>
      </c>
    </row>
    <row r="3569" spans="1:4" ht="13.5" x14ac:dyDescent="0.25">
      <c r="A3569" s="426">
        <v>89672</v>
      </c>
      <c r="B3569" s="427" t="s">
        <v>3823</v>
      </c>
      <c r="C3569" s="427" t="s">
        <v>330</v>
      </c>
      <c r="D3569" s="428">
        <v>12.22</v>
      </c>
    </row>
    <row r="3570" spans="1:4" ht="13.5" x14ac:dyDescent="0.25">
      <c r="A3570" s="426">
        <v>89673</v>
      </c>
      <c r="B3570" s="427" t="s">
        <v>3824</v>
      </c>
      <c r="C3570" s="427" t="s">
        <v>330</v>
      </c>
      <c r="D3570" s="428">
        <v>16.97</v>
      </c>
    </row>
    <row r="3571" spans="1:4" ht="13.5" x14ac:dyDescent="0.25">
      <c r="A3571" s="426">
        <v>89674</v>
      </c>
      <c r="B3571" s="427" t="s">
        <v>3825</v>
      </c>
      <c r="C3571" s="427" t="s">
        <v>330</v>
      </c>
      <c r="D3571" s="428">
        <v>17.600000000000001</v>
      </c>
    </row>
    <row r="3572" spans="1:4" ht="13.5" x14ac:dyDescent="0.25">
      <c r="A3572" s="426">
        <v>89675</v>
      </c>
      <c r="B3572" s="427" t="s">
        <v>3826</v>
      </c>
      <c r="C3572" s="427" t="s">
        <v>330</v>
      </c>
      <c r="D3572" s="428">
        <v>38.46</v>
      </c>
    </row>
    <row r="3573" spans="1:4" ht="13.5" x14ac:dyDescent="0.25">
      <c r="A3573" s="426">
        <v>89676</v>
      </c>
      <c r="B3573" s="427" t="s">
        <v>3827</v>
      </c>
      <c r="C3573" s="427" t="s">
        <v>330</v>
      </c>
      <c r="D3573" s="428">
        <v>26.37</v>
      </c>
    </row>
    <row r="3574" spans="1:4" ht="13.5" x14ac:dyDescent="0.25">
      <c r="A3574" s="426">
        <v>89677</v>
      </c>
      <c r="B3574" s="427" t="s">
        <v>3828</v>
      </c>
      <c r="C3574" s="427" t="s">
        <v>330</v>
      </c>
      <c r="D3574" s="428">
        <v>41.8</v>
      </c>
    </row>
    <row r="3575" spans="1:4" ht="13.5" x14ac:dyDescent="0.25">
      <c r="A3575" s="426">
        <v>89678</v>
      </c>
      <c r="B3575" s="427" t="s">
        <v>3829</v>
      </c>
      <c r="C3575" s="427" t="s">
        <v>330</v>
      </c>
      <c r="D3575" s="428">
        <v>6.13</v>
      </c>
    </row>
    <row r="3576" spans="1:4" ht="13.5" x14ac:dyDescent="0.25">
      <c r="A3576" s="426">
        <v>89679</v>
      </c>
      <c r="B3576" s="427" t="s">
        <v>3830</v>
      </c>
      <c r="C3576" s="427" t="s">
        <v>330</v>
      </c>
      <c r="D3576" s="428">
        <v>67.010000000000005</v>
      </c>
    </row>
    <row r="3577" spans="1:4" ht="13.5" x14ac:dyDescent="0.25">
      <c r="A3577" s="426">
        <v>89680</v>
      </c>
      <c r="B3577" s="427" t="s">
        <v>3831</v>
      </c>
      <c r="C3577" s="427" t="s">
        <v>330</v>
      </c>
      <c r="D3577" s="428">
        <v>12.18</v>
      </c>
    </row>
    <row r="3578" spans="1:4" ht="13.5" x14ac:dyDescent="0.25">
      <c r="A3578" s="426">
        <v>89681</v>
      </c>
      <c r="B3578" s="427" t="s">
        <v>3832</v>
      </c>
      <c r="C3578" s="427" t="s">
        <v>330</v>
      </c>
      <c r="D3578" s="428">
        <v>46.26</v>
      </c>
    </row>
    <row r="3579" spans="1:4" ht="13.5" x14ac:dyDescent="0.25">
      <c r="A3579" s="426">
        <v>89682</v>
      </c>
      <c r="B3579" s="427" t="s">
        <v>3833</v>
      </c>
      <c r="C3579" s="427" t="s">
        <v>330</v>
      </c>
      <c r="D3579" s="428">
        <v>18.48</v>
      </c>
    </row>
    <row r="3580" spans="1:4" ht="13.5" x14ac:dyDescent="0.25">
      <c r="A3580" s="426">
        <v>89684</v>
      </c>
      <c r="B3580" s="427" t="s">
        <v>3834</v>
      </c>
      <c r="C3580" s="427" t="s">
        <v>330</v>
      </c>
      <c r="D3580" s="428">
        <v>25.24</v>
      </c>
    </row>
    <row r="3581" spans="1:4" ht="13.5" x14ac:dyDescent="0.25">
      <c r="A3581" s="426">
        <v>89685</v>
      </c>
      <c r="B3581" s="427" t="s">
        <v>3835</v>
      </c>
      <c r="C3581" s="427" t="s">
        <v>330</v>
      </c>
      <c r="D3581" s="428">
        <v>31.49</v>
      </c>
    </row>
    <row r="3582" spans="1:4" ht="13.5" x14ac:dyDescent="0.25">
      <c r="A3582" s="426">
        <v>89686</v>
      </c>
      <c r="B3582" s="427" t="s">
        <v>3836</v>
      </c>
      <c r="C3582" s="427" t="s">
        <v>330</v>
      </c>
      <c r="D3582" s="428">
        <v>92.11</v>
      </c>
    </row>
    <row r="3583" spans="1:4" ht="13.5" x14ac:dyDescent="0.25">
      <c r="A3583" s="426">
        <v>89687</v>
      </c>
      <c r="B3583" s="427" t="s">
        <v>3837</v>
      </c>
      <c r="C3583" s="427" t="s">
        <v>330</v>
      </c>
      <c r="D3583" s="428">
        <v>27.01</v>
      </c>
    </row>
    <row r="3584" spans="1:4" ht="13.5" x14ac:dyDescent="0.25">
      <c r="A3584" s="426">
        <v>89689</v>
      </c>
      <c r="B3584" s="427" t="s">
        <v>3838</v>
      </c>
      <c r="C3584" s="427" t="s">
        <v>330</v>
      </c>
      <c r="D3584" s="428">
        <v>19.84</v>
      </c>
    </row>
    <row r="3585" spans="1:4" ht="13.5" x14ac:dyDescent="0.25">
      <c r="A3585" s="426">
        <v>89690</v>
      </c>
      <c r="B3585" s="427" t="s">
        <v>3839</v>
      </c>
      <c r="C3585" s="427" t="s">
        <v>330</v>
      </c>
      <c r="D3585" s="428">
        <v>47.38</v>
      </c>
    </row>
    <row r="3586" spans="1:4" ht="13.5" x14ac:dyDescent="0.25">
      <c r="A3586" s="426">
        <v>89691</v>
      </c>
      <c r="B3586" s="427" t="s">
        <v>3840</v>
      </c>
      <c r="C3586" s="427" t="s">
        <v>330</v>
      </c>
      <c r="D3586" s="428">
        <v>7.64</v>
      </c>
    </row>
    <row r="3587" spans="1:4" ht="13.5" x14ac:dyDescent="0.25">
      <c r="A3587" s="426">
        <v>89692</v>
      </c>
      <c r="B3587" s="427" t="s">
        <v>3841</v>
      </c>
      <c r="C3587" s="427" t="s">
        <v>330</v>
      </c>
      <c r="D3587" s="428">
        <v>44.74</v>
      </c>
    </row>
    <row r="3588" spans="1:4" ht="13.5" x14ac:dyDescent="0.25">
      <c r="A3588" s="426">
        <v>89693</v>
      </c>
      <c r="B3588" s="427" t="s">
        <v>3842</v>
      </c>
      <c r="C3588" s="427" t="s">
        <v>330</v>
      </c>
      <c r="D3588" s="428">
        <v>43.45</v>
      </c>
    </row>
    <row r="3589" spans="1:4" ht="13.5" x14ac:dyDescent="0.25">
      <c r="A3589" s="426">
        <v>89694</v>
      </c>
      <c r="B3589" s="427" t="s">
        <v>3843</v>
      </c>
      <c r="C3589" s="427" t="s">
        <v>330</v>
      </c>
      <c r="D3589" s="428">
        <v>11.77</v>
      </c>
    </row>
    <row r="3590" spans="1:4" ht="13.5" x14ac:dyDescent="0.25">
      <c r="A3590" s="426">
        <v>89695</v>
      </c>
      <c r="B3590" s="427" t="s">
        <v>3844</v>
      </c>
      <c r="C3590" s="427" t="s">
        <v>330</v>
      </c>
      <c r="D3590" s="428">
        <v>10.99</v>
      </c>
    </row>
    <row r="3591" spans="1:4" ht="13.5" x14ac:dyDescent="0.25">
      <c r="A3591" s="426">
        <v>89696</v>
      </c>
      <c r="B3591" s="427" t="s">
        <v>3845</v>
      </c>
      <c r="C3591" s="427" t="s">
        <v>330</v>
      </c>
      <c r="D3591" s="428">
        <v>39.42</v>
      </c>
    </row>
    <row r="3592" spans="1:4" ht="13.5" x14ac:dyDescent="0.25">
      <c r="A3592" s="426">
        <v>89697</v>
      </c>
      <c r="B3592" s="427" t="s">
        <v>3846</v>
      </c>
      <c r="C3592" s="427" t="s">
        <v>330</v>
      </c>
      <c r="D3592" s="428">
        <v>9.0299999999999994</v>
      </c>
    </row>
    <row r="3593" spans="1:4" ht="13.5" x14ac:dyDescent="0.25">
      <c r="A3593" s="426">
        <v>89698</v>
      </c>
      <c r="B3593" s="427" t="s">
        <v>3847</v>
      </c>
      <c r="C3593" s="427" t="s">
        <v>330</v>
      </c>
      <c r="D3593" s="428">
        <v>139.74</v>
      </c>
    </row>
    <row r="3594" spans="1:4" ht="13.5" x14ac:dyDescent="0.25">
      <c r="A3594" s="426">
        <v>89699</v>
      </c>
      <c r="B3594" s="427" t="s">
        <v>3848</v>
      </c>
      <c r="C3594" s="427" t="s">
        <v>330</v>
      </c>
      <c r="D3594" s="428">
        <v>119.72</v>
      </c>
    </row>
    <row r="3595" spans="1:4" ht="13.5" x14ac:dyDescent="0.25">
      <c r="A3595" s="426">
        <v>89700</v>
      </c>
      <c r="B3595" s="427" t="s">
        <v>3849</v>
      </c>
      <c r="C3595" s="427" t="s">
        <v>330</v>
      </c>
      <c r="D3595" s="428">
        <v>12.56</v>
      </c>
    </row>
    <row r="3596" spans="1:4" ht="13.5" x14ac:dyDescent="0.25">
      <c r="A3596" s="426">
        <v>89701</v>
      </c>
      <c r="B3596" s="427" t="s">
        <v>3850</v>
      </c>
      <c r="C3596" s="427" t="s">
        <v>330</v>
      </c>
      <c r="D3596" s="428">
        <v>93.8</v>
      </c>
    </row>
    <row r="3597" spans="1:4" ht="13.5" x14ac:dyDescent="0.25">
      <c r="A3597" s="426">
        <v>89702</v>
      </c>
      <c r="B3597" s="427" t="s">
        <v>3851</v>
      </c>
      <c r="C3597" s="427" t="s">
        <v>330</v>
      </c>
      <c r="D3597" s="428">
        <v>12.56</v>
      </c>
    </row>
    <row r="3598" spans="1:4" ht="13.5" x14ac:dyDescent="0.25">
      <c r="A3598" s="426">
        <v>89703</v>
      </c>
      <c r="B3598" s="427" t="s">
        <v>3852</v>
      </c>
      <c r="C3598" s="427" t="s">
        <v>330</v>
      </c>
      <c r="D3598" s="428">
        <v>26.91</v>
      </c>
    </row>
    <row r="3599" spans="1:4" ht="13.5" x14ac:dyDescent="0.25">
      <c r="A3599" s="426">
        <v>89704</v>
      </c>
      <c r="B3599" s="427" t="s">
        <v>3853</v>
      </c>
      <c r="C3599" s="427" t="s">
        <v>330</v>
      </c>
      <c r="D3599" s="428">
        <v>75.599999999999994</v>
      </c>
    </row>
    <row r="3600" spans="1:4" ht="13.5" x14ac:dyDescent="0.25">
      <c r="A3600" s="426">
        <v>89705</v>
      </c>
      <c r="B3600" s="427" t="s">
        <v>3854</v>
      </c>
      <c r="C3600" s="427" t="s">
        <v>330</v>
      </c>
      <c r="D3600" s="428">
        <v>14.94</v>
      </c>
    </row>
    <row r="3601" spans="1:4" ht="13.5" x14ac:dyDescent="0.25">
      <c r="A3601" s="426">
        <v>89706</v>
      </c>
      <c r="B3601" s="427" t="s">
        <v>3855</v>
      </c>
      <c r="C3601" s="427" t="s">
        <v>330</v>
      </c>
      <c r="D3601" s="428">
        <v>30.76</v>
      </c>
    </row>
    <row r="3602" spans="1:4" ht="13.5" x14ac:dyDescent="0.25">
      <c r="A3602" s="426">
        <v>89718</v>
      </c>
      <c r="B3602" s="427" t="s">
        <v>3856</v>
      </c>
      <c r="C3602" s="427" t="s">
        <v>249</v>
      </c>
      <c r="D3602" s="428">
        <v>31.12</v>
      </c>
    </row>
    <row r="3603" spans="1:4" ht="13.5" x14ac:dyDescent="0.25">
      <c r="A3603" s="426">
        <v>89719</v>
      </c>
      <c r="B3603" s="427" t="s">
        <v>3857</v>
      </c>
      <c r="C3603" s="427" t="s">
        <v>330</v>
      </c>
      <c r="D3603" s="428">
        <v>6.43</v>
      </c>
    </row>
    <row r="3604" spans="1:4" ht="13.5" x14ac:dyDescent="0.25">
      <c r="A3604" s="426">
        <v>89720</v>
      </c>
      <c r="B3604" s="427" t="s">
        <v>3858</v>
      </c>
      <c r="C3604" s="427" t="s">
        <v>330</v>
      </c>
      <c r="D3604" s="428">
        <v>7.49</v>
      </c>
    </row>
    <row r="3605" spans="1:4" ht="13.5" x14ac:dyDescent="0.25">
      <c r="A3605" s="426">
        <v>89721</v>
      </c>
      <c r="B3605" s="427" t="s">
        <v>3859</v>
      </c>
      <c r="C3605" s="427" t="s">
        <v>330</v>
      </c>
      <c r="D3605" s="428">
        <v>7.84</v>
      </c>
    </row>
    <row r="3606" spans="1:4" ht="13.5" x14ac:dyDescent="0.25">
      <c r="A3606" s="426">
        <v>89722</v>
      </c>
      <c r="B3606" s="427" t="s">
        <v>3860</v>
      </c>
      <c r="C3606" s="427" t="s">
        <v>330</v>
      </c>
      <c r="D3606" s="428">
        <v>12.8</v>
      </c>
    </row>
    <row r="3607" spans="1:4" ht="13.5" x14ac:dyDescent="0.25">
      <c r="A3607" s="426">
        <v>89723</v>
      </c>
      <c r="B3607" s="427" t="s">
        <v>3861</v>
      </c>
      <c r="C3607" s="427" t="s">
        <v>330</v>
      </c>
      <c r="D3607" s="428">
        <v>10.28</v>
      </c>
    </row>
    <row r="3608" spans="1:4" ht="13.5" x14ac:dyDescent="0.25">
      <c r="A3608" s="426">
        <v>89724</v>
      </c>
      <c r="B3608" s="427" t="s">
        <v>3862</v>
      </c>
      <c r="C3608" s="427" t="s">
        <v>330</v>
      </c>
      <c r="D3608" s="428">
        <v>6.67</v>
      </c>
    </row>
    <row r="3609" spans="1:4" ht="13.5" x14ac:dyDescent="0.25">
      <c r="A3609" s="426">
        <v>89725</v>
      </c>
      <c r="B3609" s="427" t="s">
        <v>3863</v>
      </c>
      <c r="C3609" s="427" t="s">
        <v>330</v>
      </c>
      <c r="D3609" s="428">
        <v>10.039999999999999</v>
      </c>
    </row>
    <row r="3610" spans="1:4" ht="13.5" x14ac:dyDescent="0.25">
      <c r="A3610" s="426">
        <v>89726</v>
      </c>
      <c r="B3610" s="427" t="s">
        <v>3864</v>
      </c>
      <c r="C3610" s="427" t="s">
        <v>330</v>
      </c>
      <c r="D3610" s="428">
        <v>5.03</v>
      </c>
    </row>
    <row r="3611" spans="1:4" ht="13.5" x14ac:dyDescent="0.25">
      <c r="A3611" s="426">
        <v>89727</v>
      </c>
      <c r="B3611" s="427" t="s">
        <v>3865</v>
      </c>
      <c r="C3611" s="427" t="s">
        <v>330</v>
      </c>
      <c r="D3611" s="428">
        <v>11.17</v>
      </c>
    </row>
    <row r="3612" spans="1:4" ht="13.5" x14ac:dyDescent="0.25">
      <c r="A3612" s="426">
        <v>89728</v>
      </c>
      <c r="B3612" s="427" t="s">
        <v>3866</v>
      </c>
      <c r="C3612" s="427" t="s">
        <v>330</v>
      </c>
      <c r="D3612" s="428">
        <v>7.08</v>
      </c>
    </row>
    <row r="3613" spans="1:4" ht="13.5" x14ac:dyDescent="0.25">
      <c r="A3613" s="426">
        <v>89729</v>
      </c>
      <c r="B3613" s="427" t="s">
        <v>3867</v>
      </c>
      <c r="C3613" s="427" t="s">
        <v>330</v>
      </c>
      <c r="D3613" s="428">
        <v>15.34</v>
      </c>
    </row>
    <row r="3614" spans="1:4" ht="13.5" x14ac:dyDescent="0.25">
      <c r="A3614" s="426">
        <v>89730</v>
      </c>
      <c r="B3614" s="427" t="s">
        <v>3868</v>
      </c>
      <c r="C3614" s="427" t="s">
        <v>330</v>
      </c>
      <c r="D3614" s="428">
        <v>7.61</v>
      </c>
    </row>
    <row r="3615" spans="1:4" ht="13.5" x14ac:dyDescent="0.25">
      <c r="A3615" s="426">
        <v>89731</v>
      </c>
      <c r="B3615" s="427" t="s">
        <v>3869</v>
      </c>
      <c r="C3615" s="427" t="s">
        <v>330</v>
      </c>
      <c r="D3615" s="428">
        <v>7.36</v>
      </c>
    </row>
    <row r="3616" spans="1:4" ht="13.5" x14ac:dyDescent="0.25">
      <c r="A3616" s="426">
        <v>89732</v>
      </c>
      <c r="B3616" s="427" t="s">
        <v>3870</v>
      </c>
      <c r="C3616" s="427" t="s">
        <v>330</v>
      </c>
      <c r="D3616" s="428">
        <v>7.75</v>
      </c>
    </row>
    <row r="3617" spans="1:4" ht="13.5" x14ac:dyDescent="0.25">
      <c r="A3617" s="426">
        <v>89733</v>
      </c>
      <c r="B3617" s="427" t="s">
        <v>3871</v>
      </c>
      <c r="C3617" s="427" t="s">
        <v>330</v>
      </c>
      <c r="D3617" s="428">
        <v>11.92</v>
      </c>
    </row>
    <row r="3618" spans="1:4" ht="13.5" x14ac:dyDescent="0.25">
      <c r="A3618" s="426">
        <v>89734</v>
      </c>
      <c r="B3618" s="427" t="s">
        <v>3872</v>
      </c>
      <c r="C3618" s="427" t="s">
        <v>330</v>
      </c>
      <c r="D3618" s="428">
        <v>15.34</v>
      </c>
    </row>
    <row r="3619" spans="1:4" ht="13.5" x14ac:dyDescent="0.25">
      <c r="A3619" s="426">
        <v>89735</v>
      </c>
      <c r="B3619" s="427" t="s">
        <v>3873</v>
      </c>
      <c r="C3619" s="427" t="s">
        <v>330</v>
      </c>
      <c r="D3619" s="428">
        <v>12.56</v>
      </c>
    </row>
    <row r="3620" spans="1:4" ht="13.5" x14ac:dyDescent="0.25">
      <c r="A3620" s="426">
        <v>89736</v>
      </c>
      <c r="B3620" s="427" t="s">
        <v>3874</v>
      </c>
      <c r="C3620" s="427" t="s">
        <v>330</v>
      </c>
      <c r="D3620" s="428">
        <v>4.4000000000000004</v>
      </c>
    </row>
    <row r="3621" spans="1:4" ht="13.5" x14ac:dyDescent="0.25">
      <c r="A3621" s="426">
        <v>89737</v>
      </c>
      <c r="B3621" s="427" t="s">
        <v>3875</v>
      </c>
      <c r="C3621" s="427" t="s">
        <v>330</v>
      </c>
      <c r="D3621" s="428">
        <v>12.51</v>
      </c>
    </row>
    <row r="3622" spans="1:4" ht="13.5" x14ac:dyDescent="0.25">
      <c r="A3622" s="426">
        <v>89738</v>
      </c>
      <c r="B3622" s="427" t="s">
        <v>3876</v>
      </c>
      <c r="C3622" s="427" t="s">
        <v>330</v>
      </c>
      <c r="D3622" s="428">
        <v>8.08</v>
      </c>
    </row>
    <row r="3623" spans="1:4" ht="13.5" x14ac:dyDescent="0.25">
      <c r="A3623" s="426">
        <v>89739</v>
      </c>
      <c r="B3623" s="427" t="s">
        <v>3877</v>
      </c>
      <c r="C3623" s="427" t="s">
        <v>330</v>
      </c>
      <c r="D3623" s="428">
        <v>13.06</v>
      </c>
    </row>
    <row r="3624" spans="1:4" ht="13.5" x14ac:dyDescent="0.25">
      <c r="A3624" s="426">
        <v>89740</v>
      </c>
      <c r="B3624" s="427" t="s">
        <v>3878</v>
      </c>
      <c r="C3624" s="427" t="s">
        <v>330</v>
      </c>
      <c r="D3624" s="428">
        <v>4.08</v>
      </c>
    </row>
    <row r="3625" spans="1:4" ht="13.5" x14ac:dyDescent="0.25">
      <c r="A3625" s="426">
        <v>89741</v>
      </c>
      <c r="B3625" s="427" t="s">
        <v>3879</v>
      </c>
      <c r="C3625" s="427" t="s">
        <v>330</v>
      </c>
      <c r="D3625" s="428">
        <v>10.88</v>
      </c>
    </row>
    <row r="3626" spans="1:4" ht="13.5" x14ac:dyDescent="0.25">
      <c r="A3626" s="426">
        <v>89742</v>
      </c>
      <c r="B3626" s="427" t="s">
        <v>3880</v>
      </c>
      <c r="C3626" s="427" t="s">
        <v>330</v>
      </c>
      <c r="D3626" s="428">
        <v>20.399999999999999</v>
      </c>
    </row>
    <row r="3627" spans="1:4" ht="13.5" x14ac:dyDescent="0.25">
      <c r="A3627" s="426">
        <v>89743</v>
      </c>
      <c r="B3627" s="427" t="s">
        <v>3881</v>
      </c>
      <c r="C3627" s="427" t="s">
        <v>330</v>
      </c>
      <c r="D3627" s="428">
        <v>28.33</v>
      </c>
    </row>
    <row r="3628" spans="1:4" ht="13.5" x14ac:dyDescent="0.25">
      <c r="A3628" s="426">
        <v>89744</v>
      </c>
      <c r="B3628" s="427" t="s">
        <v>3882</v>
      </c>
      <c r="C3628" s="427" t="s">
        <v>330</v>
      </c>
      <c r="D3628" s="428">
        <v>16.3</v>
      </c>
    </row>
    <row r="3629" spans="1:4" ht="13.5" x14ac:dyDescent="0.25">
      <c r="A3629" s="426">
        <v>89745</v>
      </c>
      <c r="B3629" s="427" t="s">
        <v>3883</v>
      </c>
      <c r="C3629" s="427" t="s">
        <v>330</v>
      </c>
      <c r="D3629" s="428">
        <v>16.88</v>
      </c>
    </row>
    <row r="3630" spans="1:4" ht="13.5" x14ac:dyDescent="0.25">
      <c r="A3630" s="426">
        <v>89746</v>
      </c>
      <c r="B3630" s="427" t="s">
        <v>3884</v>
      </c>
      <c r="C3630" s="427" t="s">
        <v>330</v>
      </c>
      <c r="D3630" s="428">
        <v>16.27</v>
      </c>
    </row>
    <row r="3631" spans="1:4" ht="13.5" x14ac:dyDescent="0.25">
      <c r="A3631" s="426">
        <v>89747</v>
      </c>
      <c r="B3631" s="427" t="s">
        <v>3885</v>
      </c>
      <c r="C3631" s="427" t="s">
        <v>330</v>
      </c>
      <c r="D3631" s="428">
        <v>6.83</v>
      </c>
    </row>
    <row r="3632" spans="1:4" ht="13.5" x14ac:dyDescent="0.25">
      <c r="A3632" s="426">
        <v>89748</v>
      </c>
      <c r="B3632" s="427" t="s">
        <v>3886</v>
      </c>
      <c r="C3632" s="427" t="s">
        <v>330</v>
      </c>
      <c r="D3632" s="428">
        <v>24.89</v>
      </c>
    </row>
    <row r="3633" spans="1:4" ht="13.5" x14ac:dyDescent="0.25">
      <c r="A3633" s="426">
        <v>89749</v>
      </c>
      <c r="B3633" s="427" t="s">
        <v>3887</v>
      </c>
      <c r="C3633" s="427" t="s">
        <v>330</v>
      </c>
      <c r="D3633" s="428">
        <v>8.08</v>
      </c>
    </row>
    <row r="3634" spans="1:4" ht="13.5" x14ac:dyDescent="0.25">
      <c r="A3634" s="426">
        <v>89750</v>
      </c>
      <c r="B3634" s="427" t="s">
        <v>3888</v>
      </c>
      <c r="C3634" s="427" t="s">
        <v>330</v>
      </c>
      <c r="D3634" s="428">
        <v>40.130000000000003</v>
      </c>
    </row>
    <row r="3635" spans="1:4" ht="13.5" x14ac:dyDescent="0.25">
      <c r="A3635" s="426">
        <v>89751</v>
      </c>
      <c r="B3635" s="427" t="s">
        <v>3889</v>
      </c>
      <c r="C3635" s="427" t="s">
        <v>330</v>
      </c>
      <c r="D3635" s="428">
        <v>3.53</v>
      </c>
    </row>
    <row r="3636" spans="1:4" ht="13.5" x14ac:dyDescent="0.25">
      <c r="A3636" s="426">
        <v>89752</v>
      </c>
      <c r="B3636" s="427" t="s">
        <v>3890</v>
      </c>
      <c r="C3636" s="427" t="s">
        <v>330</v>
      </c>
      <c r="D3636" s="428">
        <v>4.24</v>
      </c>
    </row>
    <row r="3637" spans="1:4" ht="13.5" x14ac:dyDescent="0.25">
      <c r="A3637" s="426">
        <v>89753</v>
      </c>
      <c r="B3637" s="427" t="s">
        <v>3891</v>
      </c>
      <c r="C3637" s="427" t="s">
        <v>330</v>
      </c>
      <c r="D3637" s="428">
        <v>6.03</v>
      </c>
    </row>
    <row r="3638" spans="1:4" ht="13.5" x14ac:dyDescent="0.25">
      <c r="A3638" s="426">
        <v>89754</v>
      </c>
      <c r="B3638" s="427" t="s">
        <v>3892</v>
      </c>
      <c r="C3638" s="427" t="s">
        <v>330</v>
      </c>
      <c r="D3638" s="428">
        <v>10.66</v>
      </c>
    </row>
    <row r="3639" spans="1:4" ht="13.5" x14ac:dyDescent="0.25">
      <c r="A3639" s="426">
        <v>89755</v>
      </c>
      <c r="B3639" s="427" t="s">
        <v>3893</v>
      </c>
      <c r="C3639" s="427" t="s">
        <v>330</v>
      </c>
      <c r="D3639" s="428">
        <v>6.66</v>
      </c>
    </row>
    <row r="3640" spans="1:4" ht="13.5" x14ac:dyDescent="0.25">
      <c r="A3640" s="426">
        <v>89756</v>
      </c>
      <c r="B3640" s="427" t="s">
        <v>3894</v>
      </c>
      <c r="C3640" s="427" t="s">
        <v>330</v>
      </c>
      <c r="D3640" s="428">
        <v>10.88</v>
      </c>
    </row>
    <row r="3641" spans="1:4" ht="13.5" x14ac:dyDescent="0.25">
      <c r="A3641" s="426">
        <v>89757</v>
      </c>
      <c r="B3641" s="427" t="s">
        <v>3895</v>
      </c>
      <c r="C3641" s="427" t="s">
        <v>330</v>
      </c>
      <c r="D3641" s="428">
        <v>16.260000000000002</v>
      </c>
    </row>
    <row r="3642" spans="1:4" ht="13.5" x14ac:dyDescent="0.25">
      <c r="A3642" s="426">
        <v>89758</v>
      </c>
      <c r="B3642" s="427" t="s">
        <v>3896</v>
      </c>
      <c r="C3642" s="427" t="s">
        <v>330</v>
      </c>
      <c r="D3642" s="428">
        <v>25.03</v>
      </c>
    </row>
    <row r="3643" spans="1:4" ht="13.5" x14ac:dyDescent="0.25">
      <c r="A3643" s="426">
        <v>89759</v>
      </c>
      <c r="B3643" s="427" t="s">
        <v>3897</v>
      </c>
      <c r="C3643" s="427" t="s">
        <v>330</v>
      </c>
      <c r="D3643" s="428">
        <v>4.79</v>
      </c>
    </row>
    <row r="3644" spans="1:4" ht="13.5" x14ac:dyDescent="0.25">
      <c r="A3644" s="426">
        <v>89760</v>
      </c>
      <c r="B3644" s="427" t="s">
        <v>3898</v>
      </c>
      <c r="C3644" s="427" t="s">
        <v>330</v>
      </c>
      <c r="D3644" s="428">
        <v>10.58</v>
      </c>
    </row>
    <row r="3645" spans="1:4" ht="13.5" x14ac:dyDescent="0.25">
      <c r="A3645" s="426">
        <v>89761</v>
      </c>
      <c r="B3645" s="427" t="s">
        <v>3899</v>
      </c>
      <c r="C3645" s="427" t="s">
        <v>330</v>
      </c>
      <c r="D3645" s="428">
        <v>16.88</v>
      </c>
    </row>
    <row r="3646" spans="1:4" ht="13.5" x14ac:dyDescent="0.25">
      <c r="A3646" s="426">
        <v>89762</v>
      </c>
      <c r="B3646" s="427" t="s">
        <v>3900</v>
      </c>
      <c r="C3646" s="427" t="s">
        <v>330</v>
      </c>
      <c r="D3646" s="428">
        <v>23.64</v>
      </c>
    </row>
    <row r="3647" spans="1:4" ht="13.5" x14ac:dyDescent="0.25">
      <c r="A3647" s="426">
        <v>89763</v>
      </c>
      <c r="B3647" s="427" t="s">
        <v>3901</v>
      </c>
      <c r="C3647" s="427" t="s">
        <v>330</v>
      </c>
      <c r="D3647" s="428">
        <v>90.51</v>
      </c>
    </row>
    <row r="3648" spans="1:4" ht="13.5" x14ac:dyDescent="0.25">
      <c r="A3648" s="426">
        <v>89764</v>
      </c>
      <c r="B3648" s="427" t="s">
        <v>3902</v>
      </c>
      <c r="C3648" s="427" t="s">
        <v>330</v>
      </c>
      <c r="D3648" s="428">
        <v>18.239999999999998</v>
      </c>
    </row>
    <row r="3649" spans="1:4" ht="13.5" x14ac:dyDescent="0.25">
      <c r="A3649" s="426">
        <v>89765</v>
      </c>
      <c r="B3649" s="427" t="s">
        <v>3903</v>
      </c>
      <c r="C3649" s="427" t="s">
        <v>330</v>
      </c>
      <c r="D3649" s="428">
        <v>8.3800000000000008</v>
      </c>
    </row>
    <row r="3650" spans="1:4" ht="13.5" x14ac:dyDescent="0.25">
      <c r="A3650" s="426">
        <v>89766</v>
      </c>
      <c r="B3650" s="427" t="s">
        <v>3904</v>
      </c>
      <c r="C3650" s="427" t="s">
        <v>330</v>
      </c>
      <c r="D3650" s="428">
        <v>11.91</v>
      </c>
    </row>
    <row r="3651" spans="1:4" ht="13.5" x14ac:dyDescent="0.25">
      <c r="A3651" s="426">
        <v>89767</v>
      </c>
      <c r="B3651" s="427" t="s">
        <v>3905</v>
      </c>
      <c r="C3651" s="427" t="s">
        <v>330</v>
      </c>
      <c r="D3651" s="428">
        <v>11.91</v>
      </c>
    </row>
    <row r="3652" spans="1:4" ht="13.5" x14ac:dyDescent="0.25">
      <c r="A3652" s="426">
        <v>89768</v>
      </c>
      <c r="B3652" s="427" t="s">
        <v>3906</v>
      </c>
      <c r="C3652" s="427" t="s">
        <v>330</v>
      </c>
      <c r="D3652" s="428">
        <v>12.22</v>
      </c>
    </row>
    <row r="3653" spans="1:4" ht="13.5" x14ac:dyDescent="0.25">
      <c r="A3653" s="426">
        <v>89769</v>
      </c>
      <c r="B3653" s="427" t="s">
        <v>3907</v>
      </c>
      <c r="C3653" s="427" t="s">
        <v>330</v>
      </c>
      <c r="D3653" s="428">
        <v>27.53</v>
      </c>
    </row>
    <row r="3654" spans="1:4" ht="13.5" x14ac:dyDescent="0.25">
      <c r="A3654" s="426">
        <v>89772</v>
      </c>
      <c r="B3654" s="427" t="s">
        <v>3908</v>
      </c>
      <c r="C3654" s="427" t="s">
        <v>249</v>
      </c>
      <c r="D3654" s="428">
        <v>56.56</v>
      </c>
    </row>
    <row r="3655" spans="1:4" ht="13.5" x14ac:dyDescent="0.25">
      <c r="A3655" s="426">
        <v>89774</v>
      </c>
      <c r="B3655" s="427" t="s">
        <v>3909</v>
      </c>
      <c r="C3655" s="427" t="s">
        <v>330</v>
      </c>
      <c r="D3655" s="428">
        <v>9.9600000000000009</v>
      </c>
    </row>
    <row r="3656" spans="1:4" ht="13.5" x14ac:dyDescent="0.25">
      <c r="A3656" s="426">
        <v>89776</v>
      </c>
      <c r="B3656" s="427" t="s">
        <v>3910</v>
      </c>
      <c r="C3656" s="427" t="s">
        <v>330</v>
      </c>
      <c r="D3656" s="428">
        <v>13.54</v>
      </c>
    </row>
    <row r="3657" spans="1:4" ht="13.5" x14ac:dyDescent="0.25">
      <c r="A3657" s="426">
        <v>89777</v>
      </c>
      <c r="B3657" s="427" t="s">
        <v>3911</v>
      </c>
      <c r="C3657" s="427" t="s">
        <v>330</v>
      </c>
      <c r="D3657" s="428">
        <v>14.24</v>
      </c>
    </row>
    <row r="3658" spans="1:4" ht="13.5" x14ac:dyDescent="0.25">
      <c r="A3658" s="426">
        <v>89778</v>
      </c>
      <c r="B3658" s="427" t="s">
        <v>3912</v>
      </c>
      <c r="C3658" s="427" t="s">
        <v>330</v>
      </c>
      <c r="D3658" s="428">
        <v>12.55</v>
      </c>
    </row>
    <row r="3659" spans="1:4" ht="13.5" x14ac:dyDescent="0.25">
      <c r="A3659" s="426">
        <v>89779</v>
      </c>
      <c r="B3659" s="427" t="s">
        <v>3913</v>
      </c>
      <c r="C3659" s="427" t="s">
        <v>330</v>
      </c>
      <c r="D3659" s="428">
        <v>19.18</v>
      </c>
    </row>
    <row r="3660" spans="1:4" ht="13.5" x14ac:dyDescent="0.25">
      <c r="A3660" s="426">
        <v>89780</v>
      </c>
      <c r="B3660" s="427" t="s">
        <v>3914</v>
      </c>
      <c r="C3660" s="427" t="s">
        <v>330</v>
      </c>
      <c r="D3660" s="428">
        <v>14.24</v>
      </c>
    </row>
    <row r="3661" spans="1:4" ht="13.5" x14ac:dyDescent="0.25">
      <c r="A3661" s="426">
        <v>89781</v>
      </c>
      <c r="B3661" s="427" t="s">
        <v>3915</v>
      </c>
      <c r="C3661" s="427" t="s">
        <v>330</v>
      </c>
      <c r="D3661" s="428">
        <v>21</v>
      </c>
    </row>
    <row r="3662" spans="1:4" ht="13.5" x14ac:dyDescent="0.25">
      <c r="A3662" s="426">
        <v>89782</v>
      </c>
      <c r="B3662" s="427" t="s">
        <v>3916</v>
      </c>
      <c r="C3662" s="427" t="s">
        <v>330</v>
      </c>
      <c r="D3662" s="428">
        <v>8.06</v>
      </c>
    </row>
    <row r="3663" spans="1:4" ht="13.5" x14ac:dyDescent="0.25">
      <c r="A3663" s="426">
        <v>89783</v>
      </c>
      <c r="B3663" s="427" t="s">
        <v>3917</v>
      </c>
      <c r="C3663" s="427" t="s">
        <v>330</v>
      </c>
      <c r="D3663" s="428">
        <v>8.23</v>
      </c>
    </row>
    <row r="3664" spans="1:4" ht="13.5" x14ac:dyDescent="0.25">
      <c r="A3664" s="426">
        <v>89784</v>
      </c>
      <c r="B3664" s="427" t="s">
        <v>3918</v>
      </c>
      <c r="C3664" s="427" t="s">
        <v>330</v>
      </c>
      <c r="D3664" s="428">
        <v>13.21</v>
      </c>
    </row>
    <row r="3665" spans="1:4" ht="13.5" x14ac:dyDescent="0.25">
      <c r="A3665" s="426">
        <v>89785</v>
      </c>
      <c r="B3665" s="427" t="s">
        <v>3919</v>
      </c>
      <c r="C3665" s="427" t="s">
        <v>330</v>
      </c>
      <c r="D3665" s="428">
        <v>14.32</v>
      </c>
    </row>
    <row r="3666" spans="1:4" ht="13.5" x14ac:dyDescent="0.25">
      <c r="A3666" s="426">
        <v>89786</v>
      </c>
      <c r="B3666" s="427" t="s">
        <v>3920</v>
      </c>
      <c r="C3666" s="427" t="s">
        <v>330</v>
      </c>
      <c r="D3666" s="428">
        <v>21.66</v>
      </c>
    </row>
    <row r="3667" spans="1:4" ht="13.5" x14ac:dyDescent="0.25">
      <c r="A3667" s="426">
        <v>89787</v>
      </c>
      <c r="B3667" s="427" t="s">
        <v>3921</v>
      </c>
      <c r="C3667" s="427" t="s">
        <v>330</v>
      </c>
      <c r="D3667" s="428">
        <v>21</v>
      </c>
    </row>
    <row r="3668" spans="1:4" ht="13.5" x14ac:dyDescent="0.25">
      <c r="A3668" s="426">
        <v>89788</v>
      </c>
      <c r="B3668" s="427" t="s">
        <v>3922</v>
      </c>
      <c r="C3668" s="427" t="s">
        <v>330</v>
      </c>
      <c r="D3668" s="428">
        <v>40.44</v>
      </c>
    </row>
    <row r="3669" spans="1:4" ht="13.5" x14ac:dyDescent="0.25">
      <c r="A3669" s="426">
        <v>89789</v>
      </c>
      <c r="B3669" s="427" t="s">
        <v>3923</v>
      </c>
      <c r="C3669" s="427" t="s">
        <v>330</v>
      </c>
      <c r="D3669" s="428">
        <v>41.06</v>
      </c>
    </row>
    <row r="3670" spans="1:4" ht="13.5" x14ac:dyDescent="0.25">
      <c r="A3670" s="426">
        <v>89790</v>
      </c>
      <c r="B3670" s="427" t="s">
        <v>3924</v>
      </c>
      <c r="C3670" s="427" t="s">
        <v>330</v>
      </c>
      <c r="D3670" s="428">
        <v>98.87</v>
      </c>
    </row>
    <row r="3671" spans="1:4" ht="13.5" x14ac:dyDescent="0.25">
      <c r="A3671" s="426">
        <v>89791</v>
      </c>
      <c r="B3671" s="427" t="s">
        <v>3925</v>
      </c>
      <c r="C3671" s="427" t="s">
        <v>330</v>
      </c>
      <c r="D3671" s="428">
        <v>101.16</v>
      </c>
    </row>
    <row r="3672" spans="1:4" ht="13.5" x14ac:dyDescent="0.25">
      <c r="A3672" s="426">
        <v>89792</v>
      </c>
      <c r="B3672" s="427" t="s">
        <v>3926</v>
      </c>
      <c r="C3672" s="427" t="s">
        <v>330</v>
      </c>
      <c r="D3672" s="428">
        <v>116.39</v>
      </c>
    </row>
    <row r="3673" spans="1:4" ht="13.5" x14ac:dyDescent="0.25">
      <c r="A3673" s="426">
        <v>89793</v>
      </c>
      <c r="B3673" s="427" t="s">
        <v>3927</v>
      </c>
      <c r="C3673" s="427" t="s">
        <v>330</v>
      </c>
      <c r="D3673" s="428">
        <v>119.46</v>
      </c>
    </row>
    <row r="3674" spans="1:4" ht="13.5" x14ac:dyDescent="0.25">
      <c r="A3674" s="426">
        <v>89794</v>
      </c>
      <c r="B3674" s="427" t="s">
        <v>3928</v>
      </c>
      <c r="C3674" s="427" t="s">
        <v>330</v>
      </c>
      <c r="D3674" s="428">
        <v>9.86</v>
      </c>
    </row>
    <row r="3675" spans="1:4" ht="13.5" x14ac:dyDescent="0.25">
      <c r="A3675" s="426">
        <v>89795</v>
      </c>
      <c r="B3675" s="427" t="s">
        <v>3929</v>
      </c>
      <c r="C3675" s="427" t="s">
        <v>330</v>
      </c>
      <c r="D3675" s="428">
        <v>23.17</v>
      </c>
    </row>
    <row r="3676" spans="1:4" ht="13.5" x14ac:dyDescent="0.25">
      <c r="A3676" s="426">
        <v>89796</v>
      </c>
      <c r="B3676" s="427" t="s">
        <v>3930</v>
      </c>
      <c r="C3676" s="427" t="s">
        <v>330</v>
      </c>
      <c r="D3676" s="428">
        <v>26.88</v>
      </c>
    </row>
    <row r="3677" spans="1:4" ht="13.5" x14ac:dyDescent="0.25">
      <c r="A3677" s="426">
        <v>89797</v>
      </c>
      <c r="B3677" s="427" t="s">
        <v>3931</v>
      </c>
      <c r="C3677" s="427" t="s">
        <v>330</v>
      </c>
      <c r="D3677" s="428">
        <v>30.43</v>
      </c>
    </row>
    <row r="3678" spans="1:4" ht="13.5" x14ac:dyDescent="0.25">
      <c r="A3678" s="426">
        <v>89801</v>
      </c>
      <c r="B3678" s="427" t="s">
        <v>3932</v>
      </c>
      <c r="C3678" s="427" t="s">
        <v>330</v>
      </c>
      <c r="D3678" s="428">
        <v>4.54</v>
      </c>
    </row>
    <row r="3679" spans="1:4" ht="13.5" x14ac:dyDescent="0.25">
      <c r="A3679" s="426">
        <v>89802</v>
      </c>
      <c r="B3679" s="427" t="s">
        <v>3933</v>
      </c>
      <c r="C3679" s="427" t="s">
        <v>330</v>
      </c>
      <c r="D3679" s="428">
        <v>4.93</v>
      </c>
    </row>
    <row r="3680" spans="1:4" ht="13.5" x14ac:dyDescent="0.25">
      <c r="A3680" s="426">
        <v>89803</v>
      </c>
      <c r="B3680" s="427" t="s">
        <v>3934</v>
      </c>
      <c r="C3680" s="427" t="s">
        <v>330</v>
      </c>
      <c r="D3680" s="428">
        <v>9.1</v>
      </c>
    </row>
    <row r="3681" spans="1:4" ht="13.5" x14ac:dyDescent="0.25">
      <c r="A3681" s="426">
        <v>89804</v>
      </c>
      <c r="B3681" s="427" t="s">
        <v>3935</v>
      </c>
      <c r="C3681" s="427" t="s">
        <v>330</v>
      </c>
      <c r="D3681" s="428">
        <v>9.74</v>
      </c>
    </row>
    <row r="3682" spans="1:4" ht="13.5" x14ac:dyDescent="0.25">
      <c r="A3682" s="426">
        <v>89805</v>
      </c>
      <c r="B3682" s="427" t="s">
        <v>3936</v>
      </c>
      <c r="C3682" s="427" t="s">
        <v>330</v>
      </c>
      <c r="D3682" s="428">
        <v>9.07</v>
      </c>
    </row>
    <row r="3683" spans="1:4" ht="13.5" x14ac:dyDescent="0.25">
      <c r="A3683" s="426">
        <v>89806</v>
      </c>
      <c r="B3683" s="427" t="s">
        <v>3937</v>
      </c>
      <c r="C3683" s="427" t="s">
        <v>330</v>
      </c>
      <c r="D3683" s="428">
        <v>9.6199999999999992</v>
      </c>
    </row>
    <row r="3684" spans="1:4" ht="13.5" x14ac:dyDescent="0.25">
      <c r="A3684" s="426">
        <v>89807</v>
      </c>
      <c r="B3684" s="427" t="s">
        <v>3938</v>
      </c>
      <c r="C3684" s="427" t="s">
        <v>330</v>
      </c>
      <c r="D3684" s="428">
        <v>16.96</v>
      </c>
    </row>
    <row r="3685" spans="1:4" ht="13.5" x14ac:dyDescent="0.25">
      <c r="A3685" s="426">
        <v>89808</v>
      </c>
      <c r="B3685" s="427" t="s">
        <v>3939</v>
      </c>
      <c r="C3685" s="427" t="s">
        <v>330</v>
      </c>
      <c r="D3685" s="428">
        <v>24.89</v>
      </c>
    </row>
    <row r="3686" spans="1:4" ht="13.5" x14ac:dyDescent="0.25">
      <c r="A3686" s="426">
        <v>89809</v>
      </c>
      <c r="B3686" s="427" t="s">
        <v>3940</v>
      </c>
      <c r="C3686" s="427" t="s">
        <v>330</v>
      </c>
      <c r="D3686" s="428">
        <v>12.22</v>
      </c>
    </row>
    <row r="3687" spans="1:4" ht="13.5" x14ac:dyDescent="0.25">
      <c r="A3687" s="426">
        <v>89810</v>
      </c>
      <c r="B3687" s="427" t="s">
        <v>3941</v>
      </c>
      <c r="C3687" s="427" t="s">
        <v>330</v>
      </c>
      <c r="D3687" s="428">
        <v>12.19</v>
      </c>
    </row>
    <row r="3688" spans="1:4" ht="13.5" x14ac:dyDescent="0.25">
      <c r="A3688" s="426">
        <v>89811</v>
      </c>
      <c r="B3688" s="427" t="s">
        <v>3942</v>
      </c>
      <c r="C3688" s="427" t="s">
        <v>330</v>
      </c>
      <c r="D3688" s="428">
        <v>20.81</v>
      </c>
    </row>
    <row r="3689" spans="1:4" ht="13.5" x14ac:dyDescent="0.25">
      <c r="A3689" s="426">
        <v>89812</v>
      </c>
      <c r="B3689" s="427" t="s">
        <v>3943</v>
      </c>
      <c r="C3689" s="427" t="s">
        <v>330</v>
      </c>
      <c r="D3689" s="428">
        <v>36.049999999999997</v>
      </c>
    </row>
    <row r="3690" spans="1:4" ht="13.5" x14ac:dyDescent="0.25">
      <c r="A3690" s="426">
        <v>89813</v>
      </c>
      <c r="B3690" s="427" t="s">
        <v>3944</v>
      </c>
      <c r="C3690" s="427" t="s">
        <v>330</v>
      </c>
      <c r="D3690" s="428">
        <v>4.47</v>
      </c>
    </row>
    <row r="3691" spans="1:4" ht="13.5" x14ac:dyDescent="0.25">
      <c r="A3691" s="426">
        <v>89814</v>
      </c>
      <c r="B3691" s="427" t="s">
        <v>3945</v>
      </c>
      <c r="C3691" s="427" t="s">
        <v>330</v>
      </c>
      <c r="D3691" s="428">
        <v>9.1</v>
      </c>
    </row>
    <row r="3692" spans="1:4" ht="13.5" x14ac:dyDescent="0.25">
      <c r="A3692" s="426">
        <v>89815</v>
      </c>
      <c r="B3692" s="427" t="s">
        <v>3946</v>
      </c>
      <c r="C3692" s="427" t="s">
        <v>330</v>
      </c>
      <c r="D3692" s="428">
        <v>16.16</v>
      </c>
    </row>
    <row r="3693" spans="1:4" ht="13.5" x14ac:dyDescent="0.25">
      <c r="A3693" s="426">
        <v>89816</v>
      </c>
      <c r="B3693" s="427" t="s">
        <v>3947</v>
      </c>
      <c r="C3693" s="427" t="s">
        <v>330</v>
      </c>
      <c r="D3693" s="428">
        <v>22.92</v>
      </c>
    </row>
    <row r="3694" spans="1:4" ht="13.5" x14ac:dyDescent="0.25">
      <c r="A3694" s="426">
        <v>89817</v>
      </c>
      <c r="B3694" s="427" t="s">
        <v>3948</v>
      </c>
      <c r="C3694" s="427" t="s">
        <v>330</v>
      </c>
      <c r="D3694" s="428">
        <v>7.77</v>
      </c>
    </row>
    <row r="3695" spans="1:4" ht="13.5" x14ac:dyDescent="0.25">
      <c r="A3695" s="426">
        <v>89818</v>
      </c>
      <c r="B3695" s="427" t="s">
        <v>3949</v>
      </c>
      <c r="C3695" s="427" t="s">
        <v>330</v>
      </c>
      <c r="D3695" s="428">
        <v>89.79</v>
      </c>
    </row>
    <row r="3696" spans="1:4" ht="13.5" x14ac:dyDescent="0.25">
      <c r="A3696" s="426">
        <v>89819</v>
      </c>
      <c r="B3696" s="427" t="s">
        <v>3950</v>
      </c>
      <c r="C3696" s="427" t="s">
        <v>330</v>
      </c>
      <c r="D3696" s="428">
        <v>11.35</v>
      </c>
    </row>
    <row r="3697" spans="1:4" ht="13.5" x14ac:dyDescent="0.25">
      <c r="A3697" s="426">
        <v>89820</v>
      </c>
      <c r="B3697" s="427" t="s">
        <v>3951</v>
      </c>
      <c r="C3697" s="427" t="s">
        <v>330</v>
      </c>
      <c r="D3697" s="428">
        <v>17.52</v>
      </c>
    </row>
    <row r="3698" spans="1:4" ht="13.5" x14ac:dyDescent="0.25">
      <c r="A3698" s="426">
        <v>89821</v>
      </c>
      <c r="B3698" s="427" t="s">
        <v>3952</v>
      </c>
      <c r="C3698" s="427" t="s">
        <v>330</v>
      </c>
      <c r="D3698" s="428">
        <v>9.73</v>
      </c>
    </row>
    <row r="3699" spans="1:4" ht="13.5" x14ac:dyDescent="0.25">
      <c r="A3699" s="426">
        <v>89822</v>
      </c>
      <c r="B3699" s="427" t="s">
        <v>3953</v>
      </c>
      <c r="C3699" s="427" t="s">
        <v>330</v>
      </c>
      <c r="D3699" s="428">
        <v>12.88</v>
      </c>
    </row>
    <row r="3700" spans="1:4" ht="13.5" x14ac:dyDescent="0.25">
      <c r="A3700" s="426">
        <v>89823</v>
      </c>
      <c r="B3700" s="427" t="s">
        <v>3954</v>
      </c>
      <c r="C3700" s="427" t="s">
        <v>330</v>
      </c>
      <c r="D3700" s="428">
        <v>16.36</v>
      </c>
    </row>
    <row r="3701" spans="1:4" ht="13.5" x14ac:dyDescent="0.25">
      <c r="A3701" s="426">
        <v>89824</v>
      </c>
      <c r="B3701" s="427" t="s">
        <v>3955</v>
      </c>
      <c r="C3701" s="427" t="s">
        <v>330</v>
      </c>
      <c r="D3701" s="428">
        <v>21.86</v>
      </c>
    </row>
    <row r="3702" spans="1:4" ht="13.5" x14ac:dyDescent="0.25">
      <c r="A3702" s="426">
        <v>89825</v>
      </c>
      <c r="B3702" s="427" t="s">
        <v>3956</v>
      </c>
      <c r="C3702" s="427" t="s">
        <v>330</v>
      </c>
      <c r="D3702" s="428">
        <v>9.77</v>
      </c>
    </row>
    <row r="3703" spans="1:4" ht="13.5" x14ac:dyDescent="0.25">
      <c r="A3703" s="426">
        <v>89826</v>
      </c>
      <c r="B3703" s="427" t="s">
        <v>3957</v>
      </c>
      <c r="C3703" s="427" t="s">
        <v>330</v>
      </c>
      <c r="D3703" s="428">
        <v>91.79</v>
      </c>
    </row>
    <row r="3704" spans="1:4" ht="13.5" x14ac:dyDescent="0.25">
      <c r="A3704" s="426">
        <v>89827</v>
      </c>
      <c r="B3704" s="427" t="s">
        <v>3958</v>
      </c>
      <c r="C3704" s="427" t="s">
        <v>330</v>
      </c>
      <c r="D3704" s="428">
        <v>10.88</v>
      </c>
    </row>
    <row r="3705" spans="1:4" ht="13.5" x14ac:dyDescent="0.25">
      <c r="A3705" s="426">
        <v>89828</v>
      </c>
      <c r="B3705" s="427" t="s">
        <v>3959</v>
      </c>
      <c r="C3705" s="427" t="s">
        <v>330</v>
      </c>
      <c r="D3705" s="428">
        <v>32.94</v>
      </c>
    </row>
    <row r="3706" spans="1:4" ht="13.5" x14ac:dyDescent="0.25">
      <c r="A3706" s="426">
        <v>89829</v>
      </c>
      <c r="B3706" s="427" t="s">
        <v>3960</v>
      </c>
      <c r="C3706" s="427" t="s">
        <v>330</v>
      </c>
      <c r="D3706" s="428">
        <v>17.28</v>
      </c>
    </row>
    <row r="3707" spans="1:4" ht="13.5" x14ac:dyDescent="0.25">
      <c r="A3707" s="426">
        <v>89830</v>
      </c>
      <c r="B3707" s="427" t="s">
        <v>3961</v>
      </c>
      <c r="C3707" s="427" t="s">
        <v>330</v>
      </c>
      <c r="D3707" s="428">
        <v>18.79</v>
      </c>
    </row>
    <row r="3708" spans="1:4" ht="13.5" x14ac:dyDescent="0.25">
      <c r="A3708" s="426">
        <v>89831</v>
      </c>
      <c r="B3708" s="427" t="s">
        <v>3962</v>
      </c>
      <c r="C3708" s="427" t="s">
        <v>330</v>
      </c>
      <c r="D3708" s="428">
        <v>109.62</v>
      </c>
    </row>
    <row r="3709" spans="1:4" ht="13.5" x14ac:dyDescent="0.25">
      <c r="A3709" s="426">
        <v>89832</v>
      </c>
      <c r="B3709" s="427" t="s">
        <v>3963</v>
      </c>
      <c r="C3709" s="427" t="s">
        <v>330</v>
      </c>
      <c r="D3709" s="428">
        <v>22.88</v>
      </c>
    </row>
    <row r="3710" spans="1:4" ht="13.5" x14ac:dyDescent="0.25">
      <c r="A3710" s="426">
        <v>89833</v>
      </c>
      <c r="B3710" s="427" t="s">
        <v>3964</v>
      </c>
      <c r="C3710" s="427" t="s">
        <v>330</v>
      </c>
      <c r="D3710" s="428">
        <v>21.56</v>
      </c>
    </row>
    <row r="3711" spans="1:4" ht="13.5" x14ac:dyDescent="0.25">
      <c r="A3711" s="426">
        <v>89834</v>
      </c>
      <c r="B3711" s="427" t="s">
        <v>3965</v>
      </c>
      <c r="C3711" s="427" t="s">
        <v>330</v>
      </c>
      <c r="D3711" s="428">
        <v>25.11</v>
      </c>
    </row>
    <row r="3712" spans="1:4" ht="13.5" x14ac:dyDescent="0.25">
      <c r="A3712" s="426">
        <v>89835</v>
      </c>
      <c r="B3712" s="427" t="s">
        <v>3966</v>
      </c>
      <c r="C3712" s="427" t="s">
        <v>330</v>
      </c>
      <c r="D3712" s="428">
        <v>22.73</v>
      </c>
    </row>
    <row r="3713" spans="1:4" ht="13.5" x14ac:dyDescent="0.25">
      <c r="A3713" s="426">
        <v>89836</v>
      </c>
      <c r="B3713" s="427" t="s">
        <v>3967</v>
      </c>
      <c r="C3713" s="427" t="s">
        <v>330</v>
      </c>
      <c r="D3713" s="428">
        <v>148.06</v>
      </c>
    </row>
    <row r="3714" spans="1:4" ht="13.5" x14ac:dyDescent="0.25">
      <c r="A3714" s="426">
        <v>89837</v>
      </c>
      <c r="B3714" s="427" t="s">
        <v>3968</v>
      </c>
      <c r="C3714" s="427" t="s">
        <v>330</v>
      </c>
      <c r="D3714" s="428">
        <v>74.16</v>
      </c>
    </row>
    <row r="3715" spans="1:4" ht="13.5" x14ac:dyDescent="0.25">
      <c r="A3715" s="426">
        <v>89838</v>
      </c>
      <c r="B3715" s="427" t="s">
        <v>3969</v>
      </c>
      <c r="C3715" s="427" t="s">
        <v>330</v>
      </c>
      <c r="D3715" s="428">
        <v>81.17</v>
      </c>
    </row>
    <row r="3716" spans="1:4" ht="13.5" x14ac:dyDescent="0.25">
      <c r="A3716" s="426">
        <v>89839</v>
      </c>
      <c r="B3716" s="427" t="s">
        <v>3970</v>
      </c>
      <c r="C3716" s="427" t="s">
        <v>330</v>
      </c>
      <c r="D3716" s="428">
        <v>107.38</v>
      </c>
    </row>
    <row r="3717" spans="1:4" ht="13.5" x14ac:dyDescent="0.25">
      <c r="A3717" s="426">
        <v>89840</v>
      </c>
      <c r="B3717" s="427" t="s">
        <v>3971</v>
      </c>
      <c r="C3717" s="427" t="s">
        <v>330</v>
      </c>
      <c r="D3717" s="428">
        <v>93.85</v>
      </c>
    </row>
    <row r="3718" spans="1:4" ht="13.5" x14ac:dyDescent="0.25">
      <c r="A3718" s="426">
        <v>89841</v>
      </c>
      <c r="B3718" s="427" t="s">
        <v>3972</v>
      </c>
      <c r="C3718" s="427" t="s">
        <v>330</v>
      </c>
      <c r="D3718" s="428">
        <v>157.38</v>
      </c>
    </row>
    <row r="3719" spans="1:4" ht="13.5" x14ac:dyDescent="0.25">
      <c r="A3719" s="426">
        <v>89842</v>
      </c>
      <c r="B3719" s="427" t="s">
        <v>3973</v>
      </c>
      <c r="C3719" s="427" t="s">
        <v>330</v>
      </c>
      <c r="D3719" s="428">
        <v>26.09</v>
      </c>
    </row>
    <row r="3720" spans="1:4" ht="13.5" x14ac:dyDescent="0.25">
      <c r="A3720" s="426">
        <v>89844</v>
      </c>
      <c r="B3720" s="427" t="s">
        <v>3974</v>
      </c>
      <c r="C3720" s="427" t="s">
        <v>330</v>
      </c>
      <c r="D3720" s="428">
        <v>33.14</v>
      </c>
    </row>
    <row r="3721" spans="1:4" ht="13.5" x14ac:dyDescent="0.25">
      <c r="A3721" s="426">
        <v>89845</v>
      </c>
      <c r="B3721" s="427" t="s">
        <v>3975</v>
      </c>
      <c r="C3721" s="427" t="s">
        <v>330</v>
      </c>
      <c r="D3721" s="428">
        <v>51.11</v>
      </c>
    </row>
    <row r="3722" spans="1:4" ht="13.5" x14ac:dyDescent="0.25">
      <c r="A3722" s="426">
        <v>89846</v>
      </c>
      <c r="B3722" s="427" t="s">
        <v>3976</v>
      </c>
      <c r="C3722" s="427" t="s">
        <v>330</v>
      </c>
      <c r="D3722" s="428">
        <v>113.82</v>
      </c>
    </row>
    <row r="3723" spans="1:4" ht="13.5" x14ac:dyDescent="0.25">
      <c r="A3723" s="426">
        <v>89847</v>
      </c>
      <c r="B3723" s="427" t="s">
        <v>3977</v>
      </c>
      <c r="C3723" s="427" t="s">
        <v>330</v>
      </c>
      <c r="D3723" s="428">
        <v>139.97</v>
      </c>
    </row>
    <row r="3724" spans="1:4" ht="13.5" x14ac:dyDescent="0.25">
      <c r="A3724" s="426">
        <v>89850</v>
      </c>
      <c r="B3724" s="427" t="s">
        <v>3978</v>
      </c>
      <c r="C3724" s="427" t="s">
        <v>330</v>
      </c>
      <c r="D3724" s="428">
        <v>15.98</v>
      </c>
    </row>
    <row r="3725" spans="1:4" ht="13.5" x14ac:dyDescent="0.25">
      <c r="A3725" s="426">
        <v>89851</v>
      </c>
      <c r="B3725" s="427" t="s">
        <v>3979</v>
      </c>
      <c r="C3725" s="427" t="s">
        <v>330</v>
      </c>
      <c r="D3725" s="428">
        <v>15.95</v>
      </c>
    </row>
    <row r="3726" spans="1:4" ht="13.5" x14ac:dyDescent="0.25">
      <c r="A3726" s="426">
        <v>89852</v>
      </c>
      <c r="B3726" s="427" t="s">
        <v>3980</v>
      </c>
      <c r="C3726" s="427" t="s">
        <v>330</v>
      </c>
      <c r="D3726" s="428">
        <v>24.57</v>
      </c>
    </row>
    <row r="3727" spans="1:4" ht="13.5" x14ac:dyDescent="0.25">
      <c r="A3727" s="426">
        <v>89853</v>
      </c>
      <c r="B3727" s="427" t="s">
        <v>3981</v>
      </c>
      <c r="C3727" s="427" t="s">
        <v>330</v>
      </c>
      <c r="D3727" s="428">
        <v>39.81</v>
      </c>
    </row>
    <row r="3728" spans="1:4" ht="13.5" x14ac:dyDescent="0.25">
      <c r="A3728" s="426">
        <v>89854</v>
      </c>
      <c r="B3728" s="427" t="s">
        <v>3982</v>
      </c>
      <c r="C3728" s="427" t="s">
        <v>330</v>
      </c>
      <c r="D3728" s="428">
        <v>52.23</v>
      </c>
    </row>
    <row r="3729" spans="1:4" ht="13.5" x14ac:dyDescent="0.25">
      <c r="A3729" s="426">
        <v>89855</v>
      </c>
      <c r="B3729" s="427" t="s">
        <v>3983</v>
      </c>
      <c r="C3729" s="427" t="s">
        <v>330</v>
      </c>
      <c r="D3729" s="428">
        <v>55.3</v>
      </c>
    </row>
    <row r="3730" spans="1:4" ht="13.5" x14ac:dyDescent="0.25">
      <c r="A3730" s="426">
        <v>89856</v>
      </c>
      <c r="B3730" s="427" t="s">
        <v>3984</v>
      </c>
      <c r="C3730" s="427" t="s">
        <v>330</v>
      </c>
      <c r="D3730" s="428">
        <v>12.24</v>
      </c>
    </row>
    <row r="3731" spans="1:4" ht="13.5" x14ac:dyDescent="0.25">
      <c r="A3731" s="426">
        <v>89857</v>
      </c>
      <c r="B3731" s="427" t="s">
        <v>3985</v>
      </c>
      <c r="C3731" s="427" t="s">
        <v>330</v>
      </c>
      <c r="D3731" s="428">
        <v>18.87</v>
      </c>
    </row>
    <row r="3732" spans="1:4" ht="13.5" x14ac:dyDescent="0.25">
      <c r="A3732" s="426">
        <v>89859</v>
      </c>
      <c r="B3732" s="427" t="s">
        <v>3986</v>
      </c>
      <c r="C3732" s="427" t="s">
        <v>330</v>
      </c>
      <c r="D3732" s="428">
        <v>59.04</v>
      </c>
    </row>
    <row r="3733" spans="1:4" ht="13.5" x14ac:dyDescent="0.25">
      <c r="A3733" s="426">
        <v>89860</v>
      </c>
      <c r="B3733" s="427" t="s">
        <v>3987</v>
      </c>
      <c r="C3733" s="427" t="s">
        <v>330</v>
      </c>
      <c r="D3733" s="428">
        <v>26.57</v>
      </c>
    </row>
    <row r="3734" spans="1:4" ht="13.5" x14ac:dyDescent="0.25">
      <c r="A3734" s="426">
        <v>89861</v>
      </c>
      <c r="B3734" s="427" t="s">
        <v>3988</v>
      </c>
      <c r="C3734" s="427" t="s">
        <v>330</v>
      </c>
      <c r="D3734" s="428">
        <v>30.12</v>
      </c>
    </row>
    <row r="3735" spans="1:4" ht="13.5" x14ac:dyDescent="0.25">
      <c r="A3735" s="426">
        <v>89862</v>
      </c>
      <c r="B3735" s="427" t="s">
        <v>3989</v>
      </c>
      <c r="C3735" s="427" t="s">
        <v>330</v>
      </c>
      <c r="D3735" s="428">
        <v>57.76</v>
      </c>
    </row>
    <row r="3736" spans="1:4" ht="13.5" x14ac:dyDescent="0.25">
      <c r="A3736" s="426">
        <v>89863</v>
      </c>
      <c r="B3736" s="427" t="s">
        <v>3990</v>
      </c>
      <c r="C3736" s="427" t="s">
        <v>330</v>
      </c>
      <c r="D3736" s="428">
        <v>117.07</v>
      </c>
    </row>
    <row r="3737" spans="1:4" ht="13.5" x14ac:dyDescent="0.25">
      <c r="A3737" s="426">
        <v>89866</v>
      </c>
      <c r="B3737" s="427" t="s">
        <v>3991</v>
      </c>
      <c r="C3737" s="427" t="s">
        <v>330</v>
      </c>
      <c r="D3737" s="428">
        <v>3.52</v>
      </c>
    </row>
    <row r="3738" spans="1:4" ht="13.5" x14ac:dyDescent="0.25">
      <c r="A3738" s="426">
        <v>89867</v>
      </c>
      <c r="B3738" s="427" t="s">
        <v>3992</v>
      </c>
      <c r="C3738" s="427" t="s">
        <v>330</v>
      </c>
      <c r="D3738" s="428">
        <v>4.1100000000000003</v>
      </c>
    </row>
    <row r="3739" spans="1:4" ht="13.5" x14ac:dyDescent="0.25">
      <c r="A3739" s="426">
        <v>89868</v>
      </c>
      <c r="B3739" s="427" t="s">
        <v>3993</v>
      </c>
      <c r="C3739" s="427" t="s">
        <v>330</v>
      </c>
      <c r="D3739" s="428">
        <v>2.62</v>
      </c>
    </row>
    <row r="3740" spans="1:4" ht="13.5" x14ac:dyDescent="0.25">
      <c r="A3740" s="426">
        <v>89869</v>
      </c>
      <c r="B3740" s="427" t="s">
        <v>3994</v>
      </c>
      <c r="C3740" s="427" t="s">
        <v>330</v>
      </c>
      <c r="D3740" s="428">
        <v>5.66</v>
      </c>
    </row>
    <row r="3741" spans="1:4" ht="13.5" x14ac:dyDescent="0.25">
      <c r="A3741" s="426">
        <v>89979</v>
      </c>
      <c r="B3741" s="427" t="s">
        <v>3995</v>
      </c>
      <c r="C3741" s="427" t="s">
        <v>330</v>
      </c>
      <c r="D3741" s="428">
        <v>19</v>
      </c>
    </row>
    <row r="3742" spans="1:4" ht="13.5" x14ac:dyDescent="0.25">
      <c r="A3742" s="426">
        <v>89980</v>
      </c>
      <c r="B3742" s="427" t="s">
        <v>3996</v>
      </c>
      <c r="C3742" s="427" t="s">
        <v>330</v>
      </c>
      <c r="D3742" s="428">
        <v>7.21</v>
      </c>
    </row>
    <row r="3743" spans="1:4" ht="13.5" x14ac:dyDescent="0.25">
      <c r="A3743" s="426">
        <v>89981</v>
      </c>
      <c r="B3743" s="427" t="s">
        <v>3997</v>
      </c>
      <c r="C3743" s="427" t="s">
        <v>330</v>
      </c>
      <c r="D3743" s="428">
        <v>16.73</v>
      </c>
    </row>
    <row r="3744" spans="1:4" ht="13.5" x14ac:dyDescent="0.25">
      <c r="A3744" s="426">
        <v>90373</v>
      </c>
      <c r="B3744" s="427" t="s">
        <v>3998</v>
      </c>
      <c r="C3744" s="427" t="s">
        <v>330</v>
      </c>
      <c r="D3744" s="428">
        <v>10.220000000000001</v>
      </c>
    </row>
    <row r="3745" spans="1:4" ht="13.5" x14ac:dyDescent="0.25">
      <c r="A3745" s="426">
        <v>90374</v>
      </c>
      <c r="B3745" s="427" t="s">
        <v>3999</v>
      </c>
      <c r="C3745" s="427" t="s">
        <v>330</v>
      </c>
      <c r="D3745" s="428">
        <v>16.02</v>
      </c>
    </row>
    <row r="3746" spans="1:4" ht="13.5" x14ac:dyDescent="0.25">
      <c r="A3746" s="426">
        <v>90375</v>
      </c>
      <c r="B3746" s="427" t="s">
        <v>4000</v>
      </c>
      <c r="C3746" s="427" t="s">
        <v>330</v>
      </c>
      <c r="D3746" s="428">
        <v>6.32</v>
      </c>
    </row>
    <row r="3747" spans="1:4" ht="13.5" x14ac:dyDescent="0.25">
      <c r="A3747" s="426">
        <v>92287</v>
      </c>
      <c r="B3747" s="427" t="s">
        <v>4001</v>
      </c>
      <c r="C3747" s="427" t="s">
        <v>330</v>
      </c>
      <c r="D3747" s="428">
        <v>10.78</v>
      </c>
    </row>
    <row r="3748" spans="1:4" ht="13.5" x14ac:dyDescent="0.25">
      <c r="A3748" s="426">
        <v>92288</v>
      </c>
      <c r="B3748" s="427" t="s">
        <v>4002</v>
      </c>
      <c r="C3748" s="427" t="s">
        <v>330</v>
      </c>
      <c r="D3748" s="428">
        <v>16.52</v>
      </c>
    </row>
    <row r="3749" spans="1:4" ht="13.5" x14ac:dyDescent="0.25">
      <c r="A3749" s="426">
        <v>92289</v>
      </c>
      <c r="B3749" s="427" t="s">
        <v>4003</v>
      </c>
      <c r="C3749" s="427" t="s">
        <v>330</v>
      </c>
      <c r="D3749" s="428">
        <v>28.72</v>
      </c>
    </row>
    <row r="3750" spans="1:4" ht="13.5" x14ac:dyDescent="0.25">
      <c r="A3750" s="426">
        <v>92290</v>
      </c>
      <c r="B3750" s="427" t="s">
        <v>4004</v>
      </c>
      <c r="C3750" s="427" t="s">
        <v>330</v>
      </c>
      <c r="D3750" s="428">
        <v>43.46</v>
      </c>
    </row>
    <row r="3751" spans="1:4" ht="13.5" x14ac:dyDescent="0.25">
      <c r="A3751" s="426">
        <v>92291</v>
      </c>
      <c r="B3751" s="427" t="s">
        <v>4005</v>
      </c>
      <c r="C3751" s="427" t="s">
        <v>330</v>
      </c>
      <c r="D3751" s="428">
        <v>66.400000000000006</v>
      </c>
    </row>
    <row r="3752" spans="1:4" ht="13.5" x14ac:dyDescent="0.25">
      <c r="A3752" s="426">
        <v>92292</v>
      </c>
      <c r="B3752" s="427" t="s">
        <v>4006</v>
      </c>
      <c r="C3752" s="427" t="s">
        <v>330</v>
      </c>
      <c r="D3752" s="428">
        <v>206.03</v>
      </c>
    </row>
    <row r="3753" spans="1:4" ht="13.5" x14ac:dyDescent="0.25">
      <c r="A3753" s="426">
        <v>92293</v>
      </c>
      <c r="B3753" s="427" t="s">
        <v>4007</v>
      </c>
      <c r="C3753" s="427" t="s">
        <v>330</v>
      </c>
      <c r="D3753" s="428">
        <v>6.23</v>
      </c>
    </row>
    <row r="3754" spans="1:4" ht="13.5" x14ac:dyDescent="0.25">
      <c r="A3754" s="426">
        <v>92294</v>
      </c>
      <c r="B3754" s="427" t="s">
        <v>4008</v>
      </c>
      <c r="C3754" s="427" t="s">
        <v>330</v>
      </c>
      <c r="D3754" s="428">
        <v>10.16</v>
      </c>
    </row>
    <row r="3755" spans="1:4" ht="13.5" x14ac:dyDescent="0.25">
      <c r="A3755" s="426">
        <v>92295</v>
      </c>
      <c r="B3755" s="427" t="s">
        <v>4009</v>
      </c>
      <c r="C3755" s="427" t="s">
        <v>330</v>
      </c>
      <c r="D3755" s="428">
        <v>18.71</v>
      </c>
    </row>
    <row r="3756" spans="1:4" ht="13.5" x14ac:dyDescent="0.25">
      <c r="A3756" s="426">
        <v>92296</v>
      </c>
      <c r="B3756" s="427" t="s">
        <v>4010</v>
      </c>
      <c r="C3756" s="427" t="s">
        <v>330</v>
      </c>
      <c r="D3756" s="428">
        <v>24.87</v>
      </c>
    </row>
    <row r="3757" spans="1:4" ht="13.5" x14ac:dyDescent="0.25">
      <c r="A3757" s="426">
        <v>92297</v>
      </c>
      <c r="B3757" s="427" t="s">
        <v>4011</v>
      </c>
      <c r="C3757" s="427" t="s">
        <v>330</v>
      </c>
      <c r="D3757" s="428">
        <v>38.32</v>
      </c>
    </row>
    <row r="3758" spans="1:4" ht="13.5" x14ac:dyDescent="0.25">
      <c r="A3758" s="426">
        <v>92298</v>
      </c>
      <c r="B3758" s="427" t="s">
        <v>4012</v>
      </c>
      <c r="C3758" s="427" t="s">
        <v>330</v>
      </c>
      <c r="D3758" s="428">
        <v>106.77</v>
      </c>
    </row>
    <row r="3759" spans="1:4" ht="13.5" x14ac:dyDescent="0.25">
      <c r="A3759" s="426">
        <v>92299</v>
      </c>
      <c r="B3759" s="427" t="s">
        <v>4013</v>
      </c>
      <c r="C3759" s="427" t="s">
        <v>330</v>
      </c>
      <c r="D3759" s="428">
        <v>14.21</v>
      </c>
    </row>
    <row r="3760" spans="1:4" ht="13.5" x14ac:dyDescent="0.25">
      <c r="A3760" s="426">
        <v>92300</v>
      </c>
      <c r="B3760" s="427" t="s">
        <v>4014</v>
      </c>
      <c r="C3760" s="427" t="s">
        <v>330</v>
      </c>
      <c r="D3760" s="428">
        <v>21.07</v>
      </c>
    </row>
    <row r="3761" spans="1:4" ht="13.5" x14ac:dyDescent="0.25">
      <c r="A3761" s="426">
        <v>92301</v>
      </c>
      <c r="B3761" s="427" t="s">
        <v>4015</v>
      </c>
      <c r="C3761" s="427" t="s">
        <v>330</v>
      </c>
      <c r="D3761" s="428">
        <v>40.840000000000003</v>
      </c>
    </row>
    <row r="3762" spans="1:4" ht="13.5" x14ac:dyDescent="0.25">
      <c r="A3762" s="426">
        <v>92302</v>
      </c>
      <c r="B3762" s="427" t="s">
        <v>4016</v>
      </c>
      <c r="C3762" s="427" t="s">
        <v>330</v>
      </c>
      <c r="D3762" s="428">
        <v>53.95</v>
      </c>
    </row>
    <row r="3763" spans="1:4" ht="13.5" x14ac:dyDescent="0.25">
      <c r="A3763" s="426">
        <v>92303</v>
      </c>
      <c r="B3763" s="427" t="s">
        <v>4017</v>
      </c>
      <c r="C3763" s="427" t="s">
        <v>330</v>
      </c>
      <c r="D3763" s="428">
        <v>98.35</v>
      </c>
    </row>
    <row r="3764" spans="1:4" ht="13.5" x14ac:dyDescent="0.25">
      <c r="A3764" s="426">
        <v>92304</v>
      </c>
      <c r="B3764" s="427" t="s">
        <v>4018</v>
      </c>
      <c r="C3764" s="427" t="s">
        <v>330</v>
      </c>
      <c r="D3764" s="428">
        <v>254.37</v>
      </c>
    </row>
    <row r="3765" spans="1:4" ht="13.5" x14ac:dyDescent="0.25">
      <c r="A3765" s="426">
        <v>92311</v>
      </c>
      <c r="B3765" s="427" t="s">
        <v>4019</v>
      </c>
      <c r="C3765" s="427" t="s">
        <v>330</v>
      </c>
      <c r="D3765" s="428">
        <v>7.9</v>
      </c>
    </row>
    <row r="3766" spans="1:4" ht="13.5" x14ac:dyDescent="0.25">
      <c r="A3766" s="426">
        <v>92312</v>
      </c>
      <c r="B3766" s="427" t="s">
        <v>4020</v>
      </c>
      <c r="C3766" s="427" t="s">
        <v>330</v>
      </c>
      <c r="D3766" s="428">
        <v>12.73</v>
      </c>
    </row>
    <row r="3767" spans="1:4" ht="13.5" x14ac:dyDescent="0.25">
      <c r="A3767" s="426">
        <v>92313</v>
      </c>
      <c r="B3767" s="427" t="s">
        <v>4021</v>
      </c>
      <c r="C3767" s="427" t="s">
        <v>330</v>
      </c>
      <c r="D3767" s="428">
        <v>18.47</v>
      </c>
    </row>
    <row r="3768" spans="1:4" ht="13.5" x14ac:dyDescent="0.25">
      <c r="A3768" s="426">
        <v>92314</v>
      </c>
      <c r="B3768" s="427" t="s">
        <v>4022</v>
      </c>
      <c r="C3768" s="427" t="s">
        <v>330</v>
      </c>
      <c r="D3768" s="428">
        <v>5.12</v>
      </c>
    </row>
    <row r="3769" spans="1:4" ht="13.5" x14ac:dyDescent="0.25">
      <c r="A3769" s="426">
        <v>92315</v>
      </c>
      <c r="B3769" s="427" t="s">
        <v>4023</v>
      </c>
      <c r="C3769" s="427" t="s">
        <v>330</v>
      </c>
      <c r="D3769" s="428">
        <v>7.56</v>
      </c>
    </row>
    <row r="3770" spans="1:4" ht="13.5" x14ac:dyDescent="0.25">
      <c r="A3770" s="426">
        <v>92316</v>
      </c>
      <c r="B3770" s="427" t="s">
        <v>4024</v>
      </c>
      <c r="C3770" s="427" t="s">
        <v>330</v>
      </c>
      <c r="D3770" s="428">
        <v>11.49</v>
      </c>
    </row>
    <row r="3771" spans="1:4" ht="13.5" x14ac:dyDescent="0.25">
      <c r="A3771" s="426">
        <v>92317</v>
      </c>
      <c r="B3771" s="427" t="s">
        <v>4025</v>
      </c>
      <c r="C3771" s="427" t="s">
        <v>330</v>
      </c>
      <c r="D3771" s="428">
        <v>10.75</v>
      </c>
    </row>
    <row r="3772" spans="1:4" ht="13.5" x14ac:dyDescent="0.25">
      <c r="A3772" s="426">
        <v>92318</v>
      </c>
      <c r="B3772" s="427" t="s">
        <v>4026</v>
      </c>
      <c r="C3772" s="427" t="s">
        <v>330</v>
      </c>
      <c r="D3772" s="428">
        <v>16.84</v>
      </c>
    </row>
    <row r="3773" spans="1:4" ht="13.5" x14ac:dyDescent="0.25">
      <c r="A3773" s="426">
        <v>92319</v>
      </c>
      <c r="B3773" s="427" t="s">
        <v>4027</v>
      </c>
      <c r="C3773" s="427" t="s">
        <v>330</v>
      </c>
      <c r="D3773" s="428">
        <v>23.68</v>
      </c>
    </row>
    <row r="3774" spans="1:4" ht="13.5" x14ac:dyDescent="0.25">
      <c r="A3774" s="426">
        <v>92326</v>
      </c>
      <c r="B3774" s="427" t="s">
        <v>4028</v>
      </c>
      <c r="C3774" s="427" t="s">
        <v>330</v>
      </c>
      <c r="D3774" s="428">
        <v>8.77</v>
      </c>
    </row>
    <row r="3775" spans="1:4" ht="13.5" x14ac:dyDescent="0.25">
      <c r="A3775" s="426">
        <v>92327</v>
      </c>
      <c r="B3775" s="427" t="s">
        <v>4029</v>
      </c>
      <c r="C3775" s="427" t="s">
        <v>330</v>
      </c>
      <c r="D3775" s="428">
        <v>14.55</v>
      </c>
    </row>
    <row r="3776" spans="1:4" ht="13.5" x14ac:dyDescent="0.25">
      <c r="A3776" s="426">
        <v>92328</v>
      </c>
      <c r="B3776" s="427" t="s">
        <v>4030</v>
      </c>
      <c r="C3776" s="427" t="s">
        <v>330</v>
      </c>
      <c r="D3776" s="428">
        <v>21.69</v>
      </c>
    </row>
    <row r="3777" spans="1:4" ht="13.5" x14ac:dyDescent="0.25">
      <c r="A3777" s="426">
        <v>92329</v>
      </c>
      <c r="B3777" s="427" t="s">
        <v>4031</v>
      </c>
      <c r="C3777" s="427" t="s">
        <v>330</v>
      </c>
      <c r="D3777" s="428">
        <v>5.25</v>
      </c>
    </row>
    <row r="3778" spans="1:4" ht="13.5" x14ac:dyDescent="0.25">
      <c r="A3778" s="426">
        <v>92330</v>
      </c>
      <c r="B3778" s="427" t="s">
        <v>4032</v>
      </c>
      <c r="C3778" s="427" t="s">
        <v>330</v>
      </c>
      <c r="D3778" s="428">
        <v>8.75</v>
      </c>
    </row>
    <row r="3779" spans="1:4" ht="13.5" x14ac:dyDescent="0.25">
      <c r="A3779" s="426">
        <v>92331</v>
      </c>
      <c r="B3779" s="427" t="s">
        <v>4033</v>
      </c>
      <c r="C3779" s="427" t="s">
        <v>330</v>
      </c>
      <c r="D3779" s="428">
        <v>13.65</v>
      </c>
    </row>
    <row r="3780" spans="1:4" ht="13.5" x14ac:dyDescent="0.25">
      <c r="A3780" s="426">
        <v>92332</v>
      </c>
      <c r="B3780" s="427" t="s">
        <v>4034</v>
      </c>
      <c r="C3780" s="427" t="s">
        <v>330</v>
      </c>
      <c r="D3780" s="428">
        <v>10.94</v>
      </c>
    </row>
    <row r="3781" spans="1:4" ht="13.5" x14ac:dyDescent="0.25">
      <c r="A3781" s="426">
        <v>92333</v>
      </c>
      <c r="B3781" s="427" t="s">
        <v>4035</v>
      </c>
      <c r="C3781" s="427" t="s">
        <v>330</v>
      </c>
      <c r="D3781" s="428">
        <v>19.23</v>
      </c>
    </row>
    <row r="3782" spans="1:4" ht="13.5" x14ac:dyDescent="0.25">
      <c r="A3782" s="426">
        <v>92334</v>
      </c>
      <c r="B3782" s="427" t="s">
        <v>4036</v>
      </c>
      <c r="C3782" s="427" t="s">
        <v>330</v>
      </c>
      <c r="D3782" s="428">
        <v>27.97</v>
      </c>
    </row>
    <row r="3783" spans="1:4" ht="13.5" x14ac:dyDescent="0.25">
      <c r="A3783" s="426">
        <v>92344</v>
      </c>
      <c r="B3783" s="427" t="s">
        <v>4037</v>
      </c>
      <c r="C3783" s="427" t="s">
        <v>330</v>
      </c>
      <c r="D3783" s="428">
        <v>39.18</v>
      </c>
    </row>
    <row r="3784" spans="1:4" ht="13.5" x14ac:dyDescent="0.25">
      <c r="A3784" s="426">
        <v>92345</v>
      </c>
      <c r="B3784" s="427" t="s">
        <v>4038</v>
      </c>
      <c r="C3784" s="427" t="s">
        <v>330</v>
      </c>
      <c r="D3784" s="428">
        <v>39.159999999999997</v>
      </c>
    </row>
    <row r="3785" spans="1:4" ht="13.5" x14ac:dyDescent="0.25">
      <c r="A3785" s="426">
        <v>92346</v>
      </c>
      <c r="B3785" s="427" t="s">
        <v>4039</v>
      </c>
      <c r="C3785" s="427" t="s">
        <v>330</v>
      </c>
      <c r="D3785" s="428">
        <v>50.93</v>
      </c>
    </row>
    <row r="3786" spans="1:4" ht="13.5" x14ac:dyDescent="0.25">
      <c r="A3786" s="426">
        <v>92347</v>
      </c>
      <c r="B3786" s="427" t="s">
        <v>4040</v>
      </c>
      <c r="C3786" s="427" t="s">
        <v>330</v>
      </c>
      <c r="D3786" s="428">
        <v>56.37</v>
      </c>
    </row>
    <row r="3787" spans="1:4" ht="13.5" x14ac:dyDescent="0.25">
      <c r="A3787" s="426">
        <v>92348</v>
      </c>
      <c r="B3787" s="427" t="s">
        <v>4041</v>
      </c>
      <c r="C3787" s="427" t="s">
        <v>330</v>
      </c>
      <c r="D3787" s="428">
        <v>70.599999999999994</v>
      </c>
    </row>
    <row r="3788" spans="1:4" ht="13.5" x14ac:dyDescent="0.25">
      <c r="A3788" s="426">
        <v>92349</v>
      </c>
      <c r="B3788" s="427" t="s">
        <v>4042</v>
      </c>
      <c r="C3788" s="427" t="s">
        <v>330</v>
      </c>
      <c r="D3788" s="428">
        <v>75.45</v>
      </c>
    </row>
    <row r="3789" spans="1:4" ht="13.5" x14ac:dyDescent="0.25">
      <c r="A3789" s="426">
        <v>92350</v>
      </c>
      <c r="B3789" s="427" t="s">
        <v>4043</v>
      </c>
      <c r="C3789" s="427" t="s">
        <v>330</v>
      </c>
      <c r="D3789" s="428">
        <v>58.28</v>
      </c>
    </row>
    <row r="3790" spans="1:4" ht="13.5" x14ac:dyDescent="0.25">
      <c r="A3790" s="426">
        <v>92351</v>
      </c>
      <c r="B3790" s="427" t="s">
        <v>4044</v>
      </c>
      <c r="C3790" s="427" t="s">
        <v>330</v>
      </c>
      <c r="D3790" s="428">
        <v>57.07</v>
      </c>
    </row>
    <row r="3791" spans="1:4" ht="13.5" x14ac:dyDescent="0.25">
      <c r="A3791" s="426">
        <v>92352</v>
      </c>
      <c r="B3791" s="427" t="s">
        <v>4045</v>
      </c>
      <c r="C3791" s="427" t="s">
        <v>330</v>
      </c>
      <c r="D3791" s="428">
        <v>86.81</v>
      </c>
    </row>
    <row r="3792" spans="1:4" ht="13.5" x14ac:dyDescent="0.25">
      <c r="A3792" s="426">
        <v>92353</v>
      </c>
      <c r="B3792" s="427" t="s">
        <v>4046</v>
      </c>
      <c r="C3792" s="427" t="s">
        <v>330</v>
      </c>
      <c r="D3792" s="428">
        <v>81.489999999999995</v>
      </c>
    </row>
    <row r="3793" spans="1:4" ht="13.5" x14ac:dyDescent="0.25">
      <c r="A3793" s="426">
        <v>92354</v>
      </c>
      <c r="B3793" s="427" t="s">
        <v>4047</v>
      </c>
      <c r="C3793" s="427" t="s">
        <v>330</v>
      </c>
      <c r="D3793" s="428">
        <v>114.23</v>
      </c>
    </row>
    <row r="3794" spans="1:4" ht="13.5" x14ac:dyDescent="0.25">
      <c r="A3794" s="426">
        <v>92355</v>
      </c>
      <c r="B3794" s="427" t="s">
        <v>4048</v>
      </c>
      <c r="C3794" s="427" t="s">
        <v>330</v>
      </c>
      <c r="D3794" s="428">
        <v>103.96</v>
      </c>
    </row>
    <row r="3795" spans="1:4" ht="13.5" x14ac:dyDescent="0.25">
      <c r="A3795" s="426">
        <v>92356</v>
      </c>
      <c r="B3795" s="427" t="s">
        <v>4049</v>
      </c>
      <c r="C3795" s="427" t="s">
        <v>330</v>
      </c>
      <c r="D3795" s="428">
        <v>76.08</v>
      </c>
    </row>
    <row r="3796" spans="1:4" ht="13.5" x14ac:dyDescent="0.25">
      <c r="A3796" s="426">
        <v>92357</v>
      </c>
      <c r="B3796" s="427" t="s">
        <v>4050</v>
      </c>
      <c r="C3796" s="427" t="s">
        <v>330</v>
      </c>
      <c r="D3796" s="428">
        <v>111.35</v>
      </c>
    </row>
    <row r="3797" spans="1:4" ht="13.5" x14ac:dyDescent="0.25">
      <c r="A3797" s="426">
        <v>92358</v>
      </c>
      <c r="B3797" s="427" t="s">
        <v>4051</v>
      </c>
      <c r="C3797" s="427" t="s">
        <v>330</v>
      </c>
      <c r="D3797" s="428">
        <v>137.65</v>
      </c>
    </row>
    <row r="3798" spans="1:4" ht="13.5" x14ac:dyDescent="0.25">
      <c r="A3798" s="426">
        <v>92369</v>
      </c>
      <c r="B3798" s="427" t="s">
        <v>4052</v>
      </c>
      <c r="C3798" s="427" t="s">
        <v>330</v>
      </c>
      <c r="D3798" s="428">
        <v>21.64</v>
      </c>
    </row>
    <row r="3799" spans="1:4" ht="13.5" x14ac:dyDescent="0.25">
      <c r="A3799" s="426">
        <v>92370</v>
      </c>
      <c r="B3799" s="427" t="s">
        <v>4053</v>
      </c>
      <c r="C3799" s="427" t="s">
        <v>330</v>
      </c>
      <c r="D3799" s="428">
        <v>22.62</v>
      </c>
    </row>
    <row r="3800" spans="1:4" ht="13.5" x14ac:dyDescent="0.25">
      <c r="A3800" s="426">
        <v>92371</v>
      </c>
      <c r="B3800" s="427" t="s">
        <v>4054</v>
      </c>
      <c r="C3800" s="427" t="s">
        <v>330</v>
      </c>
      <c r="D3800" s="428">
        <v>25.94</v>
      </c>
    </row>
    <row r="3801" spans="1:4" ht="13.5" x14ac:dyDescent="0.25">
      <c r="A3801" s="426">
        <v>92372</v>
      </c>
      <c r="B3801" s="427" t="s">
        <v>4055</v>
      </c>
      <c r="C3801" s="427" t="s">
        <v>330</v>
      </c>
      <c r="D3801" s="428">
        <v>26.85</v>
      </c>
    </row>
    <row r="3802" spans="1:4" ht="13.5" x14ac:dyDescent="0.25">
      <c r="A3802" s="426">
        <v>92373</v>
      </c>
      <c r="B3802" s="427" t="s">
        <v>4056</v>
      </c>
      <c r="C3802" s="427" t="s">
        <v>330</v>
      </c>
      <c r="D3802" s="428">
        <v>30.49</v>
      </c>
    </row>
    <row r="3803" spans="1:4" ht="13.5" x14ac:dyDescent="0.25">
      <c r="A3803" s="426">
        <v>92374</v>
      </c>
      <c r="B3803" s="427" t="s">
        <v>4057</v>
      </c>
      <c r="C3803" s="427" t="s">
        <v>330</v>
      </c>
      <c r="D3803" s="428">
        <v>30.67</v>
      </c>
    </row>
    <row r="3804" spans="1:4" ht="13.5" x14ac:dyDescent="0.25">
      <c r="A3804" s="426">
        <v>92375</v>
      </c>
      <c r="B3804" s="427" t="s">
        <v>4058</v>
      </c>
      <c r="C3804" s="427" t="s">
        <v>330</v>
      </c>
      <c r="D3804" s="428">
        <v>39.15</v>
      </c>
    </row>
    <row r="3805" spans="1:4" ht="13.5" x14ac:dyDescent="0.25">
      <c r="A3805" s="426">
        <v>92376</v>
      </c>
      <c r="B3805" s="427" t="s">
        <v>4059</v>
      </c>
      <c r="C3805" s="427" t="s">
        <v>330</v>
      </c>
      <c r="D3805" s="428">
        <v>39.130000000000003</v>
      </c>
    </row>
    <row r="3806" spans="1:4" ht="13.5" x14ac:dyDescent="0.25">
      <c r="A3806" s="426">
        <v>92377</v>
      </c>
      <c r="B3806" s="427" t="s">
        <v>4060</v>
      </c>
      <c r="C3806" s="427" t="s">
        <v>330</v>
      </c>
      <c r="D3806" s="428">
        <v>52</v>
      </c>
    </row>
    <row r="3807" spans="1:4" ht="13.5" x14ac:dyDescent="0.25">
      <c r="A3807" s="426">
        <v>92378</v>
      </c>
      <c r="B3807" s="427" t="s">
        <v>4061</v>
      </c>
      <c r="C3807" s="427" t="s">
        <v>330</v>
      </c>
      <c r="D3807" s="428">
        <v>57.44</v>
      </c>
    </row>
    <row r="3808" spans="1:4" ht="13.5" x14ac:dyDescent="0.25">
      <c r="A3808" s="426">
        <v>92379</v>
      </c>
      <c r="B3808" s="427" t="s">
        <v>4062</v>
      </c>
      <c r="C3808" s="427" t="s">
        <v>330</v>
      </c>
      <c r="D3808" s="428">
        <v>72.790000000000006</v>
      </c>
    </row>
    <row r="3809" spans="1:4" ht="13.5" x14ac:dyDescent="0.25">
      <c r="A3809" s="426">
        <v>92380</v>
      </c>
      <c r="B3809" s="427" t="s">
        <v>4063</v>
      </c>
      <c r="C3809" s="427" t="s">
        <v>330</v>
      </c>
      <c r="D3809" s="428">
        <v>77.64</v>
      </c>
    </row>
    <row r="3810" spans="1:4" ht="13.5" x14ac:dyDescent="0.25">
      <c r="A3810" s="426">
        <v>92381</v>
      </c>
      <c r="B3810" s="427" t="s">
        <v>4064</v>
      </c>
      <c r="C3810" s="427" t="s">
        <v>330</v>
      </c>
      <c r="D3810" s="428">
        <v>32.75</v>
      </c>
    </row>
    <row r="3811" spans="1:4" ht="13.5" x14ac:dyDescent="0.25">
      <c r="A3811" s="426">
        <v>92382</v>
      </c>
      <c r="B3811" s="427" t="s">
        <v>4065</v>
      </c>
      <c r="C3811" s="427" t="s">
        <v>330</v>
      </c>
      <c r="D3811" s="428">
        <v>31.45</v>
      </c>
    </row>
    <row r="3812" spans="1:4" ht="13.5" x14ac:dyDescent="0.25">
      <c r="A3812" s="426">
        <v>92383</v>
      </c>
      <c r="B3812" s="427" t="s">
        <v>4066</v>
      </c>
      <c r="C3812" s="427" t="s">
        <v>330</v>
      </c>
      <c r="D3812" s="428">
        <v>40.770000000000003</v>
      </c>
    </row>
    <row r="3813" spans="1:4" ht="13.5" x14ac:dyDescent="0.25">
      <c r="A3813" s="426">
        <v>92384</v>
      </c>
      <c r="B3813" s="427" t="s">
        <v>4067</v>
      </c>
      <c r="C3813" s="427" t="s">
        <v>330</v>
      </c>
      <c r="D3813" s="428">
        <v>38.19</v>
      </c>
    </row>
    <row r="3814" spans="1:4" ht="13.5" x14ac:dyDescent="0.25">
      <c r="A3814" s="426">
        <v>92385</v>
      </c>
      <c r="B3814" s="427" t="s">
        <v>4068</v>
      </c>
      <c r="C3814" s="427" t="s">
        <v>330</v>
      </c>
      <c r="D3814" s="428">
        <v>46.57</v>
      </c>
    </row>
    <row r="3815" spans="1:4" ht="13.5" x14ac:dyDescent="0.25">
      <c r="A3815" s="426">
        <v>92386</v>
      </c>
      <c r="B3815" s="427" t="s">
        <v>4069</v>
      </c>
      <c r="C3815" s="427" t="s">
        <v>330</v>
      </c>
      <c r="D3815" s="428">
        <v>44.79</v>
      </c>
    </row>
    <row r="3816" spans="1:4" ht="13.5" x14ac:dyDescent="0.25">
      <c r="A3816" s="426">
        <v>92387</v>
      </c>
      <c r="B3816" s="427" t="s">
        <v>4070</v>
      </c>
      <c r="C3816" s="427" t="s">
        <v>330</v>
      </c>
      <c r="D3816" s="428">
        <v>58.21</v>
      </c>
    </row>
    <row r="3817" spans="1:4" ht="13.5" x14ac:dyDescent="0.25">
      <c r="A3817" s="426">
        <v>92388</v>
      </c>
      <c r="B3817" s="427" t="s">
        <v>4071</v>
      </c>
      <c r="C3817" s="427" t="s">
        <v>330</v>
      </c>
      <c r="D3817" s="428">
        <v>57</v>
      </c>
    </row>
    <row r="3818" spans="1:4" ht="13.5" x14ac:dyDescent="0.25">
      <c r="A3818" s="426">
        <v>92389</v>
      </c>
      <c r="B3818" s="427" t="s">
        <v>4072</v>
      </c>
      <c r="C3818" s="427" t="s">
        <v>330</v>
      </c>
      <c r="D3818" s="428">
        <v>88.43</v>
      </c>
    </row>
    <row r="3819" spans="1:4" ht="13.5" x14ac:dyDescent="0.25">
      <c r="A3819" s="426">
        <v>92390</v>
      </c>
      <c r="B3819" s="427" t="s">
        <v>4073</v>
      </c>
      <c r="C3819" s="427" t="s">
        <v>330</v>
      </c>
      <c r="D3819" s="428">
        <v>83.11</v>
      </c>
    </row>
    <row r="3820" spans="1:4" ht="13.5" x14ac:dyDescent="0.25">
      <c r="A3820" s="426">
        <v>92635</v>
      </c>
      <c r="B3820" s="427" t="s">
        <v>4074</v>
      </c>
      <c r="C3820" s="427" t="s">
        <v>330</v>
      </c>
      <c r="D3820" s="428">
        <v>117.52</v>
      </c>
    </row>
    <row r="3821" spans="1:4" ht="13.5" x14ac:dyDescent="0.25">
      <c r="A3821" s="426">
        <v>92636</v>
      </c>
      <c r="B3821" s="427" t="s">
        <v>4075</v>
      </c>
      <c r="C3821" s="427" t="s">
        <v>330</v>
      </c>
      <c r="D3821" s="428">
        <v>107.25</v>
      </c>
    </row>
    <row r="3822" spans="1:4" ht="13.5" x14ac:dyDescent="0.25">
      <c r="A3822" s="426">
        <v>92637</v>
      </c>
      <c r="B3822" s="427" t="s">
        <v>4076</v>
      </c>
      <c r="C3822" s="427" t="s">
        <v>330</v>
      </c>
      <c r="D3822" s="428">
        <v>42.42</v>
      </c>
    </row>
    <row r="3823" spans="1:4" ht="13.5" x14ac:dyDescent="0.25">
      <c r="A3823" s="426">
        <v>92638</v>
      </c>
      <c r="B3823" s="427" t="s">
        <v>4077</v>
      </c>
      <c r="C3823" s="427" t="s">
        <v>330</v>
      </c>
      <c r="D3823" s="428">
        <v>51.25</v>
      </c>
    </row>
    <row r="3824" spans="1:4" ht="13.5" x14ac:dyDescent="0.25">
      <c r="A3824" s="426">
        <v>92639</v>
      </c>
      <c r="B3824" s="427" t="s">
        <v>4078</v>
      </c>
      <c r="C3824" s="427" t="s">
        <v>330</v>
      </c>
      <c r="D3824" s="428">
        <v>59.07</v>
      </c>
    </row>
    <row r="3825" spans="1:4" ht="13.5" x14ac:dyDescent="0.25">
      <c r="A3825" s="426">
        <v>92640</v>
      </c>
      <c r="B3825" s="427" t="s">
        <v>4079</v>
      </c>
      <c r="C3825" s="427" t="s">
        <v>330</v>
      </c>
      <c r="D3825" s="428">
        <v>75.989999999999995</v>
      </c>
    </row>
    <row r="3826" spans="1:4" ht="13.5" x14ac:dyDescent="0.25">
      <c r="A3826" s="426">
        <v>92642</v>
      </c>
      <c r="B3826" s="427" t="s">
        <v>4080</v>
      </c>
      <c r="C3826" s="427" t="s">
        <v>330</v>
      </c>
      <c r="D3826" s="428">
        <v>113.47</v>
      </c>
    </row>
    <row r="3827" spans="1:4" ht="13.5" x14ac:dyDescent="0.25">
      <c r="A3827" s="426">
        <v>92644</v>
      </c>
      <c r="B3827" s="427" t="s">
        <v>4081</v>
      </c>
      <c r="C3827" s="427" t="s">
        <v>330</v>
      </c>
      <c r="D3827" s="428">
        <v>142.03</v>
      </c>
    </row>
    <row r="3828" spans="1:4" ht="13.5" x14ac:dyDescent="0.25">
      <c r="A3828" s="426">
        <v>92657</v>
      </c>
      <c r="B3828" s="427" t="s">
        <v>4082</v>
      </c>
      <c r="C3828" s="427" t="s">
        <v>330</v>
      </c>
      <c r="D3828" s="428">
        <v>15.73</v>
      </c>
    </row>
    <row r="3829" spans="1:4" ht="13.5" x14ac:dyDescent="0.25">
      <c r="A3829" s="426">
        <v>92658</v>
      </c>
      <c r="B3829" s="427" t="s">
        <v>4083</v>
      </c>
      <c r="C3829" s="427" t="s">
        <v>330</v>
      </c>
      <c r="D3829" s="428">
        <v>16.71</v>
      </c>
    </row>
    <row r="3830" spans="1:4" ht="13.5" x14ac:dyDescent="0.25">
      <c r="A3830" s="426">
        <v>92659</v>
      </c>
      <c r="B3830" s="427" t="s">
        <v>4084</v>
      </c>
      <c r="C3830" s="427" t="s">
        <v>330</v>
      </c>
      <c r="D3830" s="428">
        <v>19.21</v>
      </c>
    </row>
    <row r="3831" spans="1:4" ht="13.5" x14ac:dyDescent="0.25">
      <c r="A3831" s="426">
        <v>92660</v>
      </c>
      <c r="B3831" s="427" t="s">
        <v>4085</v>
      </c>
      <c r="C3831" s="427" t="s">
        <v>330</v>
      </c>
      <c r="D3831" s="428">
        <v>20.12</v>
      </c>
    </row>
    <row r="3832" spans="1:4" ht="13.5" x14ac:dyDescent="0.25">
      <c r="A3832" s="426">
        <v>92661</v>
      </c>
      <c r="B3832" s="427" t="s">
        <v>4086</v>
      </c>
      <c r="C3832" s="427" t="s">
        <v>330</v>
      </c>
      <c r="D3832" s="428">
        <v>22.82</v>
      </c>
    </row>
    <row r="3833" spans="1:4" ht="13.5" x14ac:dyDescent="0.25">
      <c r="A3833" s="426">
        <v>92662</v>
      </c>
      <c r="B3833" s="427" t="s">
        <v>4087</v>
      </c>
      <c r="C3833" s="427" t="s">
        <v>330</v>
      </c>
      <c r="D3833" s="428">
        <v>23</v>
      </c>
    </row>
    <row r="3834" spans="1:4" ht="13.5" x14ac:dyDescent="0.25">
      <c r="A3834" s="426">
        <v>92663</v>
      </c>
      <c r="B3834" s="427" t="s">
        <v>4088</v>
      </c>
      <c r="C3834" s="427" t="s">
        <v>330</v>
      </c>
      <c r="D3834" s="428">
        <v>30.33</v>
      </c>
    </row>
    <row r="3835" spans="1:4" ht="13.5" x14ac:dyDescent="0.25">
      <c r="A3835" s="426">
        <v>92664</v>
      </c>
      <c r="B3835" s="427" t="s">
        <v>4089</v>
      </c>
      <c r="C3835" s="427" t="s">
        <v>330</v>
      </c>
      <c r="D3835" s="428">
        <v>30.31</v>
      </c>
    </row>
    <row r="3836" spans="1:4" ht="13.5" x14ac:dyDescent="0.25">
      <c r="A3836" s="426">
        <v>92665</v>
      </c>
      <c r="B3836" s="427" t="s">
        <v>4090</v>
      </c>
      <c r="C3836" s="427" t="s">
        <v>330</v>
      </c>
      <c r="D3836" s="428">
        <v>41.42</v>
      </c>
    </row>
    <row r="3837" spans="1:4" ht="13.5" x14ac:dyDescent="0.25">
      <c r="A3837" s="426">
        <v>92666</v>
      </c>
      <c r="B3837" s="427" t="s">
        <v>4091</v>
      </c>
      <c r="C3837" s="427" t="s">
        <v>330</v>
      </c>
      <c r="D3837" s="428">
        <v>46.86</v>
      </c>
    </row>
    <row r="3838" spans="1:4" ht="13.5" x14ac:dyDescent="0.25">
      <c r="A3838" s="426">
        <v>92667</v>
      </c>
      <c r="B3838" s="427" t="s">
        <v>4092</v>
      </c>
      <c r="C3838" s="427" t="s">
        <v>330</v>
      </c>
      <c r="D3838" s="428">
        <v>60.5</v>
      </c>
    </row>
    <row r="3839" spans="1:4" ht="13.5" x14ac:dyDescent="0.25">
      <c r="A3839" s="426">
        <v>92668</v>
      </c>
      <c r="B3839" s="427" t="s">
        <v>4093</v>
      </c>
      <c r="C3839" s="427" t="s">
        <v>330</v>
      </c>
      <c r="D3839" s="428">
        <v>65.349999999999994</v>
      </c>
    </row>
    <row r="3840" spans="1:4" ht="13.5" x14ac:dyDescent="0.25">
      <c r="A3840" s="426">
        <v>92669</v>
      </c>
      <c r="B3840" s="427" t="s">
        <v>4094</v>
      </c>
      <c r="C3840" s="427" t="s">
        <v>330</v>
      </c>
      <c r="D3840" s="428">
        <v>23.86</v>
      </c>
    </row>
    <row r="3841" spans="1:4" ht="13.5" x14ac:dyDescent="0.25">
      <c r="A3841" s="426">
        <v>92670</v>
      </c>
      <c r="B3841" s="427" t="s">
        <v>4095</v>
      </c>
      <c r="C3841" s="427" t="s">
        <v>330</v>
      </c>
      <c r="D3841" s="428">
        <v>22.56</v>
      </c>
    </row>
    <row r="3842" spans="1:4" ht="13.5" x14ac:dyDescent="0.25">
      <c r="A3842" s="426">
        <v>92671</v>
      </c>
      <c r="B3842" s="427" t="s">
        <v>4096</v>
      </c>
      <c r="C3842" s="427" t="s">
        <v>330</v>
      </c>
      <c r="D3842" s="428">
        <v>30.69</v>
      </c>
    </row>
    <row r="3843" spans="1:4" ht="13.5" x14ac:dyDescent="0.25">
      <c r="A3843" s="426">
        <v>92672</v>
      </c>
      <c r="B3843" s="427" t="s">
        <v>4097</v>
      </c>
      <c r="C3843" s="427" t="s">
        <v>330</v>
      </c>
      <c r="D3843" s="428">
        <v>28.11</v>
      </c>
    </row>
    <row r="3844" spans="1:4" ht="13.5" x14ac:dyDescent="0.25">
      <c r="A3844" s="426">
        <v>92673</v>
      </c>
      <c r="B3844" s="427" t="s">
        <v>4098</v>
      </c>
      <c r="C3844" s="427" t="s">
        <v>330</v>
      </c>
      <c r="D3844" s="428">
        <v>35.090000000000003</v>
      </c>
    </row>
    <row r="3845" spans="1:4" ht="13.5" x14ac:dyDescent="0.25">
      <c r="A3845" s="426">
        <v>92674</v>
      </c>
      <c r="B3845" s="427" t="s">
        <v>4099</v>
      </c>
      <c r="C3845" s="427" t="s">
        <v>330</v>
      </c>
      <c r="D3845" s="428">
        <v>33.31</v>
      </c>
    </row>
    <row r="3846" spans="1:4" ht="13.5" x14ac:dyDescent="0.25">
      <c r="A3846" s="426">
        <v>92675</v>
      </c>
      <c r="B3846" s="427" t="s">
        <v>4100</v>
      </c>
      <c r="C3846" s="427" t="s">
        <v>330</v>
      </c>
      <c r="D3846" s="428">
        <v>45.01</v>
      </c>
    </row>
    <row r="3847" spans="1:4" ht="13.5" x14ac:dyDescent="0.25">
      <c r="A3847" s="426">
        <v>92676</v>
      </c>
      <c r="B3847" s="427" t="s">
        <v>4101</v>
      </c>
      <c r="C3847" s="427" t="s">
        <v>330</v>
      </c>
      <c r="D3847" s="428">
        <v>43.8</v>
      </c>
    </row>
    <row r="3848" spans="1:4" ht="13.5" x14ac:dyDescent="0.25">
      <c r="A3848" s="426">
        <v>92677</v>
      </c>
      <c r="B3848" s="427" t="s">
        <v>4102</v>
      </c>
      <c r="C3848" s="427" t="s">
        <v>330</v>
      </c>
      <c r="D3848" s="428">
        <v>72.599999999999994</v>
      </c>
    </row>
    <row r="3849" spans="1:4" ht="13.5" x14ac:dyDescent="0.25">
      <c r="A3849" s="426">
        <v>92678</v>
      </c>
      <c r="B3849" s="427" t="s">
        <v>4103</v>
      </c>
      <c r="C3849" s="427" t="s">
        <v>330</v>
      </c>
      <c r="D3849" s="428">
        <v>67.28</v>
      </c>
    </row>
    <row r="3850" spans="1:4" ht="13.5" x14ac:dyDescent="0.25">
      <c r="A3850" s="426">
        <v>92679</v>
      </c>
      <c r="B3850" s="427" t="s">
        <v>4104</v>
      </c>
      <c r="C3850" s="427" t="s">
        <v>330</v>
      </c>
      <c r="D3850" s="428">
        <v>99.08</v>
      </c>
    </row>
    <row r="3851" spans="1:4" ht="13.5" x14ac:dyDescent="0.25">
      <c r="A3851" s="426">
        <v>92680</v>
      </c>
      <c r="B3851" s="427" t="s">
        <v>4105</v>
      </c>
      <c r="C3851" s="427" t="s">
        <v>330</v>
      </c>
      <c r="D3851" s="428">
        <v>88.81</v>
      </c>
    </row>
    <row r="3852" spans="1:4" ht="13.5" x14ac:dyDescent="0.25">
      <c r="A3852" s="426">
        <v>92681</v>
      </c>
      <c r="B3852" s="427" t="s">
        <v>4106</v>
      </c>
      <c r="C3852" s="427" t="s">
        <v>330</v>
      </c>
      <c r="D3852" s="428">
        <v>30.56</v>
      </c>
    </row>
    <row r="3853" spans="1:4" ht="13.5" x14ac:dyDescent="0.25">
      <c r="A3853" s="426">
        <v>92682</v>
      </c>
      <c r="B3853" s="427" t="s">
        <v>4107</v>
      </c>
      <c r="C3853" s="427" t="s">
        <v>330</v>
      </c>
      <c r="D3853" s="428">
        <v>37.76</v>
      </c>
    </row>
    <row r="3854" spans="1:4" ht="13.5" x14ac:dyDescent="0.25">
      <c r="A3854" s="426">
        <v>92683</v>
      </c>
      <c r="B3854" s="427" t="s">
        <v>4108</v>
      </c>
      <c r="C3854" s="427" t="s">
        <v>330</v>
      </c>
      <c r="D3854" s="428">
        <v>43.75</v>
      </c>
    </row>
    <row r="3855" spans="1:4" ht="13.5" x14ac:dyDescent="0.25">
      <c r="A3855" s="426">
        <v>92684</v>
      </c>
      <c r="B3855" s="427" t="s">
        <v>4109</v>
      </c>
      <c r="C3855" s="427" t="s">
        <v>330</v>
      </c>
      <c r="D3855" s="428">
        <v>58.37</v>
      </c>
    </row>
    <row r="3856" spans="1:4" ht="13.5" x14ac:dyDescent="0.25">
      <c r="A3856" s="426">
        <v>92685</v>
      </c>
      <c r="B3856" s="427" t="s">
        <v>4110</v>
      </c>
      <c r="C3856" s="427" t="s">
        <v>330</v>
      </c>
      <c r="D3856" s="428">
        <v>92.38</v>
      </c>
    </row>
    <row r="3857" spans="1:4" ht="13.5" x14ac:dyDescent="0.25">
      <c r="A3857" s="426">
        <v>92686</v>
      </c>
      <c r="B3857" s="427" t="s">
        <v>4111</v>
      </c>
      <c r="C3857" s="427" t="s">
        <v>330</v>
      </c>
      <c r="D3857" s="428">
        <v>117.43</v>
      </c>
    </row>
    <row r="3858" spans="1:4" ht="13.5" x14ac:dyDescent="0.25">
      <c r="A3858" s="426">
        <v>92692</v>
      </c>
      <c r="B3858" s="427" t="s">
        <v>4112</v>
      </c>
      <c r="C3858" s="427" t="s">
        <v>330</v>
      </c>
      <c r="D3858" s="428">
        <v>8.51</v>
      </c>
    </row>
    <row r="3859" spans="1:4" ht="13.5" x14ac:dyDescent="0.25">
      <c r="A3859" s="426">
        <v>92693</v>
      </c>
      <c r="B3859" s="427" t="s">
        <v>4113</v>
      </c>
      <c r="C3859" s="427" t="s">
        <v>330</v>
      </c>
      <c r="D3859" s="428">
        <v>8.73</v>
      </c>
    </row>
    <row r="3860" spans="1:4" ht="13.5" x14ac:dyDescent="0.25">
      <c r="A3860" s="426">
        <v>92694</v>
      </c>
      <c r="B3860" s="427" t="s">
        <v>4114</v>
      </c>
      <c r="C3860" s="427" t="s">
        <v>330</v>
      </c>
      <c r="D3860" s="428">
        <v>13.61</v>
      </c>
    </row>
    <row r="3861" spans="1:4" ht="13.5" x14ac:dyDescent="0.25">
      <c r="A3861" s="426">
        <v>92695</v>
      </c>
      <c r="B3861" s="427" t="s">
        <v>4115</v>
      </c>
      <c r="C3861" s="427" t="s">
        <v>330</v>
      </c>
      <c r="D3861" s="428">
        <v>13.82</v>
      </c>
    </row>
    <row r="3862" spans="1:4" ht="13.5" x14ac:dyDescent="0.25">
      <c r="A3862" s="426">
        <v>92696</v>
      </c>
      <c r="B3862" s="427" t="s">
        <v>4116</v>
      </c>
      <c r="C3862" s="427" t="s">
        <v>330</v>
      </c>
      <c r="D3862" s="428">
        <v>21.39</v>
      </c>
    </row>
    <row r="3863" spans="1:4" ht="13.5" x14ac:dyDescent="0.25">
      <c r="A3863" s="426">
        <v>92697</v>
      </c>
      <c r="B3863" s="427" t="s">
        <v>4117</v>
      </c>
      <c r="C3863" s="427" t="s">
        <v>330</v>
      </c>
      <c r="D3863" s="428">
        <v>22.37</v>
      </c>
    </row>
    <row r="3864" spans="1:4" ht="13.5" x14ac:dyDescent="0.25">
      <c r="A3864" s="426">
        <v>92698</v>
      </c>
      <c r="B3864" s="427" t="s">
        <v>4118</v>
      </c>
      <c r="C3864" s="427" t="s">
        <v>330</v>
      </c>
      <c r="D3864" s="428">
        <v>12.6</v>
      </c>
    </row>
    <row r="3865" spans="1:4" ht="13.5" x14ac:dyDescent="0.25">
      <c r="A3865" s="426">
        <v>92699</v>
      </c>
      <c r="B3865" s="427" t="s">
        <v>4119</v>
      </c>
      <c r="C3865" s="427" t="s">
        <v>330</v>
      </c>
      <c r="D3865" s="428">
        <v>11.89</v>
      </c>
    </row>
    <row r="3866" spans="1:4" ht="13.5" x14ac:dyDescent="0.25">
      <c r="A3866" s="426">
        <v>92700</v>
      </c>
      <c r="B3866" s="427" t="s">
        <v>4120</v>
      </c>
      <c r="C3866" s="427" t="s">
        <v>330</v>
      </c>
      <c r="D3866" s="428">
        <v>20.64</v>
      </c>
    </row>
    <row r="3867" spans="1:4" ht="13.5" x14ac:dyDescent="0.25">
      <c r="A3867" s="426">
        <v>92701</v>
      </c>
      <c r="B3867" s="427" t="s">
        <v>4121</v>
      </c>
      <c r="C3867" s="427" t="s">
        <v>330</v>
      </c>
      <c r="D3867" s="428">
        <v>19.579999999999998</v>
      </c>
    </row>
    <row r="3868" spans="1:4" ht="13.5" x14ac:dyDescent="0.25">
      <c r="A3868" s="426">
        <v>92702</v>
      </c>
      <c r="B3868" s="427" t="s">
        <v>4122</v>
      </c>
      <c r="C3868" s="427" t="s">
        <v>330</v>
      </c>
      <c r="D3868" s="428">
        <v>32.409999999999997</v>
      </c>
    </row>
    <row r="3869" spans="1:4" ht="13.5" x14ac:dyDescent="0.25">
      <c r="A3869" s="426">
        <v>92703</v>
      </c>
      <c r="B3869" s="427" t="s">
        <v>4123</v>
      </c>
      <c r="C3869" s="427" t="s">
        <v>330</v>
      </c>
      <c r="D3869" s="428">
        <v>31.11</v>
      </c>
    </row>
    <row r="3870" spans="1:4" ht="13.5" x14ac:dyDescent="0.25">
      <c r="A3870" s="426">
        <v>92704</v>
      </c>
      <c r="B3870" s="427" t="s">
        <v>4124</v>
      </c>
      <c r="C3870" s="427" t="s">
        <v>330</v>
      </c>
      <c r="D3870" s="428">
        <v>16.010000000000002</v>
      </c>
    </row>
    <row r="3871" spans="1:4" ht="13.5" x14ac:dyDescent="0.25">
      <c r="A3871" s="426">
        <v>92705</v>
      </c>
      <c r="B3871" s="427" t="s">
        <v>4125</v>
      </c>
      <c r="C3871" s="427" t="s">
        <v>330</v>
      </c>
      <c r="D3871" s="428">
        <v>25.9</v>
      </c>
    </row>
    <row r="3872" spans="1:4" ht="13.5" x14ac:dyDescent="0.25">
      <c r="A3872" s="426">
        <v>92706</v>
      </c>
      <c r="B3872" s="427" t="s">
        <v>4126</v>
      </c>
      <c r="C3872" s="427" t="s">
        <v>330</v>
      </c>
      <c r="D3872" s="428">
        <v>41.95</v>
      </c>
    </row>
    <row r="3873" spans="1:4" ht="13.5" x14ac:dyDescent="0.25">
      <c r="A3873" s="426">
        <v>92889</v>
      </c>
      <c r="B3873" s="427" t="s">
        <v>4127</v>
      </c>
      <c r="C3873" s="427" t="s">
        <v>330</v>
      </c>
      <c r="D3873" s="428">
        <v>74.510000000000005</v>
      </c>
    </row>
    <row r="3874" spans="1:4" ht="13.5" x14ac:dyDescent="0.25">
      <c r="A3874" s="426">
        <v>92890</v>
      </c>
      <c r="B3874" s="427" t="s">
        <v>4128</v>
      </c>
      <c r="C3874" s="427" t="s">
        <v>330</v>
      </c>
      <c r="D3874" s="428">
        <v>111.69</v>
      </c>
    </row>
    <row r="3875" spans="1:4" ht="13.5" x14ac:dyDescent="0.25">
      <c r="A3875" s="426">
        <v>92891</v>
      </c>
      <c r="B3875" s="427" t="s">
        <v>4129</v>
      </c>
      <c r="C3875" s="427" t="s">
        <v>330</v>
      </c>
      <c r="D3875" s="428">
        <v>162.53</v>
      </c>
    </row>
    <row r="3876" spans="1:4" ht="13.5" x14ac:dyDescent="0.25">
      <c r="A3876" s="426">
        <v>92892</v>
      </c>
      <c r="B3876" s="427" t="s">
        <v>4130</v>
      </c>
      <c r="C3876" s="427" t="s">
        <v>330</v>
      </c>
      <c r="D3876" s="428">
        <v>33.14</v>
      </c>
    </row>
    <row r="3877" spans="1:4" ht="13.5" x14ac:dyDescent="0.25">
      <c r="A3877" s="426">
        <v>92893</v>
      </c>
      <c r="B3877" s="427" t="s">
        <v>4131</v>
      </c>
      <c r="C3877" s="427" t="s">
        <v>330</v>
      </c>
      <c r="D3877" s="428">
        <v>46.4</v>
      </c>
    </row>
    <row r="3878" spans="1:4" ht="13.5" x14ac:dyDescent="0.25">
      <c r="A3878" s="426">
        <v>92894</v>
      </c>
      <c r="B3878" s="427" t="s">
        <v>4132</v>
      </c>
      <c r="C3878" s="427" t="s">
        <v>330</v>
      </c>
      <c r="D3878" s="428">
        <v>55.21</v>
      </c>
    </row>
    <row r="3879" spans="1:4" ht="13.5" x14ac:dyDescent="0.25">
      <c r="A3879" s="426">
        <v>92895</v>
      </c>
      <c r="B3879" s="427" t="s">
        <v>4133</v>
      </c>
      <c r="C3879" s="427" t="s">
        <v>330</v>
      </c>
      <c r="D3879" s="428">
        <v>74.48</v>
      </c>
    </row>
    <row r="3880" spans="1:4" ht="13.5" x14ac:dyDescent="0.25">
      <c r="A3880" s="426">
        <v>92896</v>
      </c>
      <c r="B3880" s="427" t="s">
        <v>4134</v>
      </c>
      <c r="C3880" s="427" t="s">
        <v>330</v>
      </c>
      <c r="D3880" s="428">
        <v>112.76</v>
      </c>
    </row>
    <row r="3881" spans="1:4" ht="13.5" x14ac:dyDescent="0.25">
      <c r="A3881" s="426">
        <v>92897</v>
      </c>
      <c r="B3881" s="427" t="s">
        <v>4135</v>
      </c>
      <c r="C3881" s="427" t="s">
        <v>330</v>
      </c>
      <c r="D3881" s="428">
        <v>164.72</v>
      </c>
    </row>
    <row r="3882" spans="1:4" ht="13.5" x14ac:dyDescent="0.25">
      <c r="A3882" s="426">
        <v>92898</v>
      </c>
      <c r="B3882" s="427" t="s">
        <v>4136</v>
      </c>
      <c r="C3882" s="427" t="s">
        <v>330</v>
      </c>
      <c r="D3882" s="428">
        <v>27.23</v>
      </c>
    </row>
    <row r="3883" spans="1:4" ht="13.5" x14ac:dyDescent="0.25">
      <c r="A3883" s="426">
        <v>92899</v>
      </c>
      <c r="B3883" s="427" t="s">
        <v>4137</v>
      </c>
      <c r="C3883" s="427" t="s">
        <v>330</v>
      </c>
      <c r="D3883" s="428">
        <v>39.67</v>
      </c>
    </row>
    <row r="3884" spans="1:4" ht="13.5" x14ac:dyDescent="0.25">
      <c r="A3884" s="426">
        <v>92900</v>
      </c>
      <c r="B3884" s="427" t="s">
        <v>4138</v>
      </c>
      <c r="C3884" s="427" t="s">
        <v>330</v>
      </c>
      <c r="D3884" s="428">
        <v>47.54</v>
      </c>
    </row>
    <row r="3885" spans="1:4" ht="13.5" x14ac:dyDescent="0.25">
      <c r="A3885" s="426">
        <v>92901</v>
      </c>
      <c r="B3885" s="427" t="s">
        <v>4139</v>
      </c>
      <c r="C3885" s="427" t="s">
        <v>330</v>
      </c>
      <c r="D3885" s="428">
        <v>65.66</v>
      </c>
    </row>
    <row r="3886" spans="1:4" ht="13.5" x14ac:dyDescent="0.25">
      <c r="A3886" s="426">
        <v>92902</v>
      </c>
      <c r="B3886" s="427" t="s">
        <v>4140</v>
      </c>
      <c r="C3886" s="427" t="s">
        <v>330</v>
      </c>
      <c r="D3886" s="428">
        <v>102.18</v>
      </c>
    </row>
    <row r="3887" spans="1:4" ht="13.5" x14ac:dyDescent="0.25">
      <c r="A3887" s="426">
        <v>92903</v>
      </c>
      <c r="B3887" s="427" t="s">
        <v>4141</v>
      </c>
      <c r="C3887" s="427" t="s">
        <v>330</v>
      </c>
      <c r="D3887" s="428">
        <v>152.43</v>
      </c>
    </row>
    <row r="3888" spans="1:4" ht="13.5" x14ac:dyDescent="0.25">
      <c r="A3888" s="426">
        <v>92904</v>
      </c>
      <c r="B3888" s="427" t="s">
        <v>4142</v>
      </c>
      <c r="C3888" s="427" t="s">
        <v>330</v>
      </c>
      <c r="D3888" s="428">
        <v>18.38</v>
      </c>
    </row>
    <row r="3889" spans="1:4" ht="13.5" x14ac:dyDescent="0.25">
      <c r="A3889" s="426">
        <v>92905</v>
      </c>
      <c r="B3889" s="427" t="s">
        <v>4143</v>
      </c>
      <c r="C3889" s="427" t="s">
        <v>330</v>
      </c>
      <c r="D3889" s="428">
        <v>26.49</v>
      </c>
    </row>
    <row r="3890" spans="1:4" ht="13.5" x14ac:dyDescent="0.25">
      <c r="A3890" s="426">
        <v>92906</v>
      </c>
      <c r="B3890" s="427" t="s">
        <v>4144</v>
      </c>
      <c r="C3890" s="427" t="s">
        <v>330</v>
      </c>
      <c r="D3890" s="428">
        <v>32.89</v>
      </c>
    </row>
    <row r="3891" spans="1:4" ht="13.5" x14ac:dyDescent="0.25">
      <c r="A3891" s="426">
        <v>92907</v>
      </c>
      <c r="B3891" s="427" t="s">
        <v>4145</v>
      </c>
      <c r="C3891" s="427" t="s">
        <v>330</v>
      </c>
      <c r="D3891" s="428">
        <v>41.22</v>
      </c>
    </row>
    <row r="3892" spans="1:4" ht="13.5" x14ac:dyDescent="0.25">
      <c r="A3892" s="426">
        <v>92908</v>
      </c>
      <c r="B3892" s="427" t="s">
        <v>4146</v>
      </c>
      <c r="C3892" s="427" t="s">
        <v>330</v>
      </c>
      <c r="D3892" s="428">
        <v>41.22</v>
      </c>
    </row>
    <row r="3893" spans="1:4" ht="13.5" x14ac:dyDescent="0.25">
      <c r="A3893" s="426">
        <v>92909</v>
      </c>
      <c r="B3893" s="427" t="s">
        <v>4147</v>
      </c>
      <c r="C3893" s="427" t="s">
        <v>330</v>
      </c>
      <c r="D3893" s="428">
        <v>41.22</v>
      </c>
    </row>
    <row r="3894" spans="1:4" ht="13.5" x14ac:dyDescent="0.25">
      <c r="A3894" s="426">
        <v>92910</v>
      </c>
      <c r="B3894" s="427" t="s">
        <v>4148</v>
      </c>
      <c r="C3894" s="427" t="s">
        <v>330</v>
      </c>
      <c r="D3894" s="428">
        <v>58.67</v>
      </c>
    </row>
    <row r="3895" spans="1:4" ht="13.5" x14ac:dyDescent="0.25">
      <c r="A3895" s="426">
        <v>92911</v>
      </c>
      <c r="B3895" s="427" t="s">
        <v>4149</v>
      </c>
      <c r="C3895" s="427" t="s">
        <v>330</v>
      </c>
      <c r="D3895" s="428">
        <v>58.67</v>
      </c>
    </row>
    <row r="3896" spans="1:4" ht="13.5" x14ac:dyDescent="0.25">
      <c r="A3896" s="426">
        <v>92912</v>
      </c>
      <c r="B3896" s="427" t="s">
        <v>4150</v>
      </c>
      <c r="C3896" s="427" t="s">
        <v>330</v>
      </c>
      <c r="D3896" s="428">
        <v>77.64</v>
      </c>
    </row>
    <row r="3897" spans="1:4" ht="13.5" x14ac:dyDescent="0.25">
      <c r="A3897" s="426">
        <v>92913</v>
      </c>
      <c r="B3897" s="427" t="s">
        <v>4151</v>
      </c>
      <c r="C3897" s="427" t="s">
        <v>330</v>
      </c>
      <c r="D3897" s="428">
        <v>79.459999999999994</v>
      </c>
    </row>
    <row r="3898" spans="1:4" ht="13.5" x14ac:dyDescent="0.25">
      <c r="A3898" s="426">
        <v>92914</v>
      </c>
      <c r="B3898" s="427" t="s">
        <v>4152</v>
      </c>
      <c r="C3898" s="427" t="s">
        <v>330</v>
      </c>
      <c r="D3898" s="428">
        <v>79.459999999999994</v>
      </c>
    </row>
    <row r="3899" spans="1:4" ht="13.5" x14ac:dyDescent="0.25">
      <c r="A3899" s="426">
        <v>92918</v>
      </c>
      <c r="B3899" s="427" t="s">
        <v>4153</v>
      </c>
      <c r="C3899" s="427" t="s">
        <v>330</v>
      </c>
      <c r="D3899" s="428">
        <v>22.54</v>
      </c>
    </row>
    <row r="3900" spans="1:4" ht="13.5" x14ac:dyDescent="0.25">
      <c r="A3900" s="426">
        <v>92920</v>
      </c>
      <c r="B3900" s="427" t="s">
        <v>4154</v>
      </c>
      <c r="C3900" s="427" t="s">
        <v>330</v>
      </c>
      <c r="D3900" s="428">
        <v>22.67</v>
      </c>
    </row>
    <row r="3901" spans="1:4" ht="13.5" x14ac:dyDescent="0.25">
      <c r="A3901" s="426">
        <v>92925</v>
      </c>
      <c r="B3901" s="427" t="s">
        <v>4155</v>
      </c>
      <c r="C3901" s="427" t="s">
        <v>330</v>
      </c>
      <c r="D3901" s="428">
        <v>27.58</v>
      </c>
    </row>
    <row r="3902" spans="1:4" ht="13.5" x14ac:dyDescent="0.25">
      <c r="A3902" s="426">
        <v>92926</v>
      </c>
      <c r="B3902" s="427" t="s">
        <v>4156</v>
      </c>
      <c r="C3902" s="427" t="s">
        <v>330</v>
      </c>
      <c r="D3902" s="428">
        <v>27.57</v>
      </c>
    </row>
    <row r="3903" spans="1:4" ht="13.5" x14ac:dyDescent="0.25">
      <c r="A3903" s="426">
        <v>92927</v>
      </c>
      <c r="B3903" s="427" t="s">
        <v>4157</v>
      </c>
      <c r="C3903" s="427" t="s">
        <v>330</v>
      </c>
      <c r="D3903" s="428">
        <v>27.57</v>
      </c>
    </row>
    <row r="3904" spans="1:4" ht="13.5" x14ac:dyDescent="0.25">
      <c r="A3904" s="426">
        <v>92928</v>
      </c>
      <c r="B3904" s="427" t="s">
        <v>4158</v>
      </c>
      <c r="C3904" s="427" t="s">
        <v>330</v>
      </c>
      <c r="D3904" s="428">
        <v>31.42</v>
      </c>
    </row>
    <row r="3905" spans="1:4" ht="13.5" x14ac:dyDescent="0.25">
      <c r="A3905" s="426">
        <v>92929</v>
      </c>
      <c r="B3905" s="427" t="s">
        <v>4159</v>
      </c>
      <c r="C3905" s="427" t="s">
        <v>330</v>
      </c>
      <c r="D3905" s="428">
        <v>31.42</v>
      </c>
    </row>
    <row r="3906" spans="1:4" ht="13.5" x14ac:dyDescent="0.25">
      <c r="A3906" s="426">
        <v>92930</v>
      </c>
      <c r="B3906" s="427" t="s">
        <v>4160</v>
      </c>
      <c r="C3906" s="427" t="s">
        <v>330</v>
      </c>
      <c r="D3906" s="428">
        <v>31.42</v>
      </c>
    </row>
    <row r="3907" spans="1:4" ht="13.5" x14ac:dyDescent="0.25">
      <c r="A3907" s="426">
        <v>92931</v>
      </c>
      <c r="B3907" s="427" t="s">
        <v>4161</v>
      </c>
      <c r="C3907" s="427" t="s">
        <v>330</v>
      </c>
      <c r="D3907" s="428">
        <v>41.19</v>
      </c>
    </row>
    <row r="3908" spans="1:4" ht="13.5" x14ac:dyDescent="0.25">
      <c r="A3908" s="426">
        <v>92932</v>
      </c>
      <c r="B3908" s="427" t="s">
        <v>4162</v>
      </c>
      <c r="C3908" s="427" t="s">
        <v>330</v>
      </c>
      <c r="D3908" s="428">
        <v>41.19</v>
      </c>
    </row>
    <row r="3909" spans="1:4" ht="13.5" x14ac:dyDescent="0.25">
      <c r="A3909" s="426">
        <v>92933</v>
      </c>
      <c r="B3909" s="427" t="s">
        <v>4163</v>
      </c>
      <c r="C3909" s="427" t="s">
        <v>330</v>
      </c>
      <c r="D3909" s="428">
        <v>41.19</v>
      </c>
    </row>
    <row r="3910" spans="1:4" ht="13.5" x14ac:dyDescent="0.25">
      <c r="A3910" s="426">
        <v>92934</v>
      </c>
      <c r="B3910" s="427" t="s">
        <v>4164</v>
      </c>
      <c r="C3910" s="427" t="s">
        <v>330</v>
      </c>
      <c r="D3910" s="428">
        <v>59.74</v>
      </c>
    </row>
    <row r="3911" spans="1:4" ht="13.5" x14ac:dyDescent="0.25">
      <c r="A3911" s="426">
        <v>92935</v>
      </c>
      <c r="B3911" s="427" t="s">
        <v>4165</v>
      </c>
      <c r="C3911" s="427" t="s">
        <v>330</v>
      </c>
      <c r="D3911" s="428">
        <v>59.74</v>
      </c>
    </row>
    <row r="3912" spans="1:4" ht="13.5" x14ac:dyDescent="0.25">
      <c r="A3912" s="426">
        <v>92936</v>
      </c>
      <c r="B3912" s="427" t="s">
        <v>4166</v>
      </c>
      <c r="C3912" s="427" t="s">
        <v>330</v>
      </c>
      <c r="D3912" s="428">
        <v>81.650000000000006</v>
      </c>
    </row>
    <row r="3913" spans="1:4" ht="13.5" x14ac:dyDescent="0.25">
      <c r="A3913" s="426">
        <v>92937</v>
      </c>
      <c r="B3913" s="427" t="s">
        <v>4167</v>
      </c>
      <c r="C3913" s="427" t="s">
        <v>330</v>
      </c>
      <c r="D3913" s="428">
        <v>81.650000000000006</v>
      </c>
    </row>
    <row r="3914" spans="1:4" ht="13.5" x14ac:dyDescent="0.25">
      <c r="A3914" s="426">
        <v>92938</v>
      </c>
      <c r="B3914" s="427" t="s">
        <v>4168</v>
      </c>
      <c r="C3914" s="427" t="s">
        <v>330</v>
      </c>
      <c r="D3914" s="428">
        <v>16.63</v>
      </c>
    </row>
    <row r="3915" spans="1:4" ht="13.5" x14ac:dyDescent="0.25">
      <c r="A3915" s="426">
        <v>92939</v>
      </c>
      <c r="B3915" s="427" t="s">
        <v>4169</v>
      </c>
      <c r="C3915" s="427" t="s">
        <v>330</v>
      </c>
      <c r="D3915" s="428">
        <v>16.760000000000002</v>
      </c>
    </row>
    <row r="3916" spans="1:4" ht="13.5" x14ac:dyDescent="0.25">
      <c r="A3916" s="426">
        <v>92940</v>
      </c>
      <c r="B3916" s="427" t="s">
        <v>4170</v>
      </c>
      <c r="C3916" s="427" t="s">
        <v>330</v>
      </c>
      <c r="D3916" s="428">
        <v>20.85</v>
      </c>
    </row>
    <row r="3917" spans="1:4" ht="13.5" x14ac:dyDescent="0.25">
      <c r="A3917" s="426">
        <v>92941</v>
      </c>
      <c r="B3917" s="427" t="s">
        <v>4171</v>
      </c>
      <c r="C3917" s="427" t="s">
        <v>330</v>
      </c>
      <c r="D3917" s="428">
        <v>20.84</v>
      </c>
    </row>
    <row r="3918" spans="1:4" ht="13.5" x14ac:dyDescent="0.25">
      <c r="A3918" s="426">
        <v>92942</v>
      </c>
      <c r="B3918" s="427" t="s">
        <v>4172</v>
      </c>
      <c r="C3918" s="427" t="s">
        <v>330</v>
      </c>
      <c r="D3918" s="428">
        <v>20.84</v>
      </c>
    </row>
    <row r="3919" spans="1:4" ht="13.5" x14ac:dyDescent="0.25">
      <c r="A3919" s="426">
        <v>92943</v>
      </c>
      <c r="B3919" s="427" t="s">
        <v>4173</v>
      </c>
      <c r="C3919" s="427" t="s">
        <v>330</v>
      </c>
      <c r="D3919" s="428">
        <v>23.75</v>
      </c>
    </row>
    <row r="3920" spans="1:4" ht="13.5" x14ac:dyDescent="0.25">
      <c r="A3920" s="426">
        <v>92944</v>
      </c>
      <c r="B3920" s="427" t="s">
        <v>4174</v>
      </c>
      <c r="C3920" s="427" t="s">
        <v>330</v>
      </c>
      <c r="D3920" s="428">
        <v>23.75</v>
      </c>
    </row>
    <row r="3921" spans="1:4" ht="13.5" x14ac:dyDescent="0.25">
      <c r="A3921" s="426">
        <v>92945</v>
      </c>
      <c r="B3921" s="427" t="s">
        <v>4175</v>
      </c>
      <c r="C3921" s="427" t="s">
        <v>330</v>
      </c>
      <c r="D3921" s="428">
        <v>23.75</v>
      </c>
    </row>
    <row r="3922" spans="1:4" ht="13.5" x14ac:dyDescent="0.25">
      <c r="A3922" s="426">
        <v>92946</v>
      </c>
      <c r="B3922" s="427" t="s">
        <v>4176</v>
      </c>
      <c r="C3922" s="427" t="s">
        <v>330</v>
      </c>
      <c r="D3922" s="428">
        <v>32.369999999999997</v>
      </c>
    </row>
    <row r="3923" spans="1:4" ht="13.5" x14ac:dyDescent="0.25">
      <c r="A3923" s="426">
        <v>92947</v>
      </c>
      <c r="B3923" s="427" t="s">
        <v>4177</v>
      </c>
      <c r="C3923" s="427" t="s">
        <v>330</v>
      </c>
      <c r="D3923" s="428">
        <v>32.369999999999997</v>
      </c>
    </row>
    <row r="3924" spans="1:4" ht="13.5" x14ac:dyDescent="0.25">
      <c r="A3924" s="426">
        <v>92948</v>
      </c>
      <c r="B3924" s="427" t="s">
        <v>4178</v>
      </c>
      <c r="C3924" s="427" t="s">
        <v>330</v>
      </c>
      <c r="D3924" s="428">
        <v>32.369999999999997</v>
      </c>
    </row>
    <row r="3925" spans="1:4" ht="13.5" x14ac:dyDescent="0.25">
      <c r="A3925" s="426">
        <v>92949</v>
      </c>
      <c r="B3925" s="427" t="s">
        <v>4179</v>
      </c>
      <c r="C3925" s="427" t="s">
        <v>330</v>
      </c>
      <c r="D3925" s="428">
        <v>49.16</v>
      </c>
    </row>
    <row r="3926" spans="1:4" ht="13.5" x14ac:dyDescent="0.25">
      <c r="A3926" s="426">
        <v>92950</v>
      </c>
      <c r="B3926" s="427" t="s">
        <v>4180</v>
      </c>
      <c r="C3926" s="427" t="s">
        <v>330</v>
      </c>
      <c r="D3926" s="428">
        <v>49.16</v>
      </c>
    </row>
    <row r="3927" spans="1:4" ht="13.5" x14ac:dyDescent="0.25">
      <c r="A3927" s="426">
        <v>92951</v>
      </c>
      <c r="B3927" s="427" t="s">
        <v>4181</v>
      </c>
      <c r="C3927" s="427" t="s">
        <v>330</v>
      </c>
      <c r="D3927" s="428">
        <v>69.36</v>
      </c>
    </row>
    <row r="3928" spans="1:4" ht="13.5" x14ac:dyDescent="0.25">
      <c r="A3928" s="426">
        <v>92952</v>
      </c>
      <c r="B3928" s="427" t="s">
        <v>4182</v>
      </c>
      <c r="C3928" s="427" t="s">
        <v>330</v>
      </c>
      <c r="D3928" s="428">
        <v>69.36</v>
      </c>
    </row>
    <row r="3929" spans="1:4" ht="13.5" x14ac:dyDescent="0.25">
      <c r="A3929" s="426">
        <v>92953</v>
      </c>
      <c r="B3929" s="427" t="s">
        <v>4183</v>
      </c>
      <c r="C3929" s="427" t="s">
        <v>330</v>
      </c>
      <c r="D3929" s="428">
        <v>14.53</v>
      </c>
    </row>
    <row r="3930" spans="1:4" ht="13.5" x14ac:dyDescent="0.25">
      <c r="A3930" s="426">
        <v>93050</v>
      </c>
      <c r="B3930" s="427" t="s">
        <v>4184</v>
      </c>
      <c r="C3930" s="427" t="s">
        <v>330</v>
      </c>
      <c r="D3930" s="428">
        <v>7</v>
      </c>
    </row>
    <row r="3931" spans="1:4" ht="13.5" x14ac:dyDescent="0.25">
      <c r="A3931" s="426">
        <v>93051</v>
      </c>
      <c r="B3931" s="427" t="s">
        <v>4185</v>
      </c>
      <c r="C3931" s="427" t="s">
        <v>330</v>
      </c>
      <c r="D3931" s="428">
        <v>6.48</v>
      </c>
    </row>
    <row r="3932" spans="1:4" ht="13.5" x14ac:dyDescent="0.25">
      <c r="A3932" s="426">
        <v>93052</v>
      </c>
      <c r="B3932" s="427" t="s">
        <v>4186</v>
      </c>
      <c r="C3932" s="427" t="s">
        <v>330</v>
      </c>
      <c r="D3932" s="428">
        <v>301.24</v>
      </c>
    </row>
    <row r="3933" spans="1:4" ht="13.5" x14ac:dyDescent="0.25">
      <c r="A3933" s="426">
        <v>93054</v>
      </c>
      <c r="B3933" s="427" t="s">
        <v>4187</v>
      </c>
      <c r="C3933" s="427" t="s">
        <v>330</v>
      </c>
      <c r="D3933" s="428">
        <v>13.13</v>
      </c>
    </row>
    <row r="3934" spans="1:4" ht="13.5" x14ac:dyDescent="0.25">
      <c r="A3934" s="426">
        <v>93055</v>
      </c>
      <c r="B3934" s="427" t="s">
        <v>4188</v>
      </c>
      <c r="C3934" s="427" t="s">
        <v>330</v>
      </c>
      <c r="D3934" s="428">
        <v>26.48</v>
      </c>
    </row>
    <row r="3935" spans="1:4" ht="13.5" x14ac:dyDescent="0.25">
      <c r="A3935" s="426">
        <v>93056</v>
      </c>
      <c r="B3935" s="427" t="s">
        <v>4189</v>
      </c>
      <c r="C3935" s="427" t="s">
        <v>330</v>
      </c>
      <c r="D3935" s="428">
        <v>10.16</v>
      </c>
    </row>
    <row r="3936" spans="1:4" ht="13.5" x14ac:dyDescent="0.25">
      <c r="A3936" s="426">
        <v>93057</v>
      </c>
      <c r="B3936" s="427" t="s">
        <v>4190</v>
      </c>
      <c r="C3936" s="427" t="s">
        <v>330</v>
      </c>
      <c r="D3936" s="428">
        <v>8.91</v>
      </c>
    </row>
    <row r="3937" spans="1:4" ht="13.5" x14ac:dyDescent="0.25">
      <c r="A3937" s="426">
        <v>93058</v>
      </c>
      <c r="B3937" s="427" t="s">
        <v>4191</v>
      </c>
      <c r="C3937" s="427" t="s">
        <v>330</v>
      </c>
      <c r="D3937" s="428">
        <v>331.29</v>
      </c>
    </row>
    <row r="3938" spans="1:4" ht="13.5" x14ac:dyDescent="0.25">
      <c r="A3938" s="426">
        <v>93059</v>
      </c>
      <c r="B3938" s="427" t="s">
        <v>4192</v>
      </c>
      <c r="C3938" s="427" t="s">
        <v>330</v>
      </c>
      <c r="D3938" s="428">
        <v>17.98</v>
      </c>
    </row>
    <row r="3939" spans="1:4" ht="13.5" x14ac:dyDescent="0.25">
      <c r="A3939" s="426">
        <v>93060</v>
      </c>
      <c r="B3939" s="427" t="s">
        <v>4193</v>
      </c>
      <c r="C3939" s="427" t="s">
        <v>330</v>
      </c>
      <c r="D3939" s="428">
        <v>45.99</v>
      </c>
    </row>
    <row r="3940" spans="1:4" ht="13.5" x14ac:dyDescent="0.25">
      <c r="A3940" s="426">
        <v>93061</v>
      </c>
      <c r="B3940" s="427" t="s">
        <v>4194</v>
      </c>
      <c r="C3940" s="427" t="s">
        <v>330</v>
      </c>
      <c r="D3940" s="428">
        <v>18.79</v>
      </c>
    </row>
    <row r="3941" spans="1:4" ht="13.5" x14ac:dyDescent="0.25">
      <c r="A3941" s="426">
        <v>93062</v>
      </c>
      <c r="B3941" s="427" t="s">
        <v>4195</v>
      </c>
      <c r="C3941" s="427" t="s">
        <v>330</v>
      </c>
      <c r="D3941" s="428">
        <v>16.36</v>
      </c>
    </row>
    <row r="3942" spans="1:4" ht="13.5" x14ac:dyDescent="0.25">
      <c r="A3942" s="426">
        <v>93063</v>
      </c>
      <c r="B3942" s="427" t="s">
        <v>4196</v>
      </c>
      <c r="C3942" s="427" t="s">
        <v>330</v>
      </c>
      <c r="D3942" s="428">
        <v>379.46</v>
      </c>
    </row>
    <row r="3943" spans="1:4" ht="13.5" x14ac:dyDescent="0.25">
      <c r="A3943" s="426">
        <v>93064</v>
      </c>
      <c r="B3943" s="427" t="s">
        <v>4197</v>
      </c>
      <c r="C3943" s="427" t="s">
        <v>330</v>
      </c>
      <c r="D3943" s="428">
        <v>28.84</v>
      </c>
    </row>
    <row r="3944" spans="1:4" ht="13.5" x14ac:dyDescent="0.25">
      <c r="A3944" s="426">
        <v>93065</v>
      </c>
      <c r="B3944" s="427" t="s">
        <v>4198</v>
      </c>
      <c r="C3944" s="427" t="s">
        <v>330</v>
      </c>
      <c r="D3944" s="428">
        <v>27.05</v>
      </c>
    </row>
    <row r="3945" spans="1:4" ht="13.5" x14ac:dyDescent="0.25">
      <c r="A3945" s="426">
        <v>93066</v>
      </c>
      <c r="B3945" s="427" t="s">
        <v>4199</v>
      </c>
      <c r="C3945" s="427" t="s">
        <v>330</v>
      </c>
      <c r="D3945" s="428">
        <v>476.3</v>
      </c>
    </row>
    <row r="3946" spans="1:4" ht="13.5" x14ac:dyDescent="0.25">
      <c r="A3946" s="426">
        <v>93067</v>
      </c>
      <c r="B3946" s="427" t="s">
        <v>4200</v>
      </c>
      <c r="C3946" s="427" t="s">
        <v>330</v>
      </c>
      <c r="D3946" s="428">
        <v>42.65</v>
      </c>
    </row>
    <row r="3947" spans="1:4" ht="13.5" x14ac:dyDescent="0.25">
      <c r="A3947" s="426">
        <v>93068</v>
      </c>
      <c r="B3947" s="427" t="s">
        <v>4201</v>
      </c>
      <c r="C3947" s="427" t="s">
        <v>330</v>
      </c>
      <c r="D3947" s="428">
        <v>37.4</v>
      </c>
    </row>
    <row r="3948" spans="1:4" ht="13.5" x14ac:dyDescent="0.25">
      <c r="A3948" s="426">
        <v>93069</v>
      </c>
      <c r="B3948" s="427" t="s">
        <v>4202</v>
      </c>
      <c r="C3948" s="427" t="s">
        <v>330</v>
      </c>
      <c r="D3948" s="428">
        <v>660.03</v>
      </c>
    </row>
    <row r="3949" spans="1:4" ht="13.5" x14ac:dyDescent="0.25">
      <c r="A3949" s="426">
        <v>93070</v>
      </c>
      <c r="B3949" s="427" t="s">
        <v>4203</v>
      </c>
      <c r="C3949" s="427" t="s">
        <v>330</v>
      </c>
      <c r="D3949" s="428">
        <v>106.77</v>
      </c>
    </row>
    <row r="3950" spans="1:4" ht="13.5" x14ac:dyDescent="0.25">
      <c r="A3950" s="426">
        <v>93071</v>
      </c>
      <c r="B3950" s="427" t="s">
        <v>4204</v>
      </c>
      <c r="C3950" s="427" t="s">
        <v>330</v>
      </c>
      <c r="D3950" s="428">
        <v>99.2</v>
      </c>
    </row>
    <row r="3951" spans="1:4" ht="13.5" x14ac:dyDescent="0.25">
      <c r="A3951" s="426">
        <v>93072</v>
      </c>
      <c r="B3951" s="427" t="s">
        <v>4205</v>
      </c>
      <c r="C3951" s="427" t="s">
        <v>330</v>
      </c>
      <c r="D3951" s="428">
        <v>870.74</v>
      </c>
    </row>
    <row r="3952" spans="1:4" ht="13.5" x14ac:dyDescent="0.25">
      <c r="A3952" s="426">
        <v>93073</v>
      </c>
      <c r="B3952" s="427" t="s">
        <v>4206</v>
      </c>
      <c r="C3952" s="427" t="s">
        <v>330</v>
      </c>
      <c r="D3952" s="428">
        <v>48.47</v>
      </c>
    </row>
    <row r="3953" spans="1:4" ht="13.5" x14ac:dyDescent="0.25">
      <c r="A3953" s="426">
        <v>93074</v>
      </c>
      <c r="B3953" s="427" t="s">
        <v>4207</v>
      </c>
      <c r="C3953" s="427" t="s">
        <v>330</v>
      </c>
      <c r="D3953" s="428">
        <v>7.88</v>
      </c>
    </row>
    <row r="3954" spans="1:4" ht="13.5" x14ac:dyDescent="0.25">
      <c r="A3954" s="426">
        <v>93075</v>
      </c>
      <c r="B3954" s="427" t="s">
        <v>4208</v>
      </c>
      <c r="C3954" s="427" t="s">
        <v>330</v>
      </c>
      <c r="D3954" s="428">
        <v>12.88</v>
      </c>
    </row>
    <row r="3955" spans="1:4" ht="13.5" x14ac:dyDescent="0.25">
      <c r="A3955" s="426">
        <v>93076</v>
      </c>
      <c r="B3955" s="427" t="s">
        <v>4209</v>
      </c>
      <c r="C3955" s="427" t="s">
        <v>330</v>
      </c>
      <c r="D3955" s="428">
        <v>12.56</v>
      </c>
    </row>
    <row r="3956" spans="1:4" ht="13.5" x14ac:dyDescent="0.25">
      <c r="A3956" s="426">
        <v>93077</v>
      </c>
      <c r="B3956" s="427" t="s">
        <v>4210</v>
      </c>
      <c r="C3956" s="427" t="s">
        <v>330</v>
      </c>
      <c r="D3956" s="428">
        <v>18.170000000000002</v>
      </c>
    </row>
    <row r="3957" spans="1:4" ht="13.5" x14ac:dyDescent="0.25">
      <c r="A3957" s="426">
        <v>93078</v>
      </c>
      <c r="B3957" s="427" t="s">
        <v>4211</v>
      </c>
      <c r="C3957" s="427" t="s">
        <v>330</v>
      </c>
      <c r="D3957" s="428">
        <v>19.64</v>
      </c>
    </row>
    <row r="3958" spans="1:4" ht="13.5" x14ac:dyDescent="0.25">
      <c r="A3958" s="426">
        <v>93079</v>
      </c>
      <c r="B3958" s="427" t="s">
        <v>4212</v>
      </c>
      <c r="C3958" s="427" t="s">
        <v>330</v>
      </c>
      <c r="D3958" s="428">
        <v>17.440000000000001</v>
      </c>
    </row>
    <row r="3959" spans="1:4" ht="13.5" x14ac:dyDescent="0.25">
      <c r="A3959" s="426">
        <v>93080</v>
      </c>
      <c r="B3959" s="427" t="s">
        <v>4213</v>
      </c>
      <c r="C3959" s="427" t="s">
        <v>330</v>
      </c>
      <c r="D3959" s="428">
        <v>5.14</v>
      </c>
    </row>
    <row r="3960" spans="1:4" ht="13.5" x14ac:dyDescent="0.25">
      <c r="A3960" s="426">
        <v>93081</v>
      </c>
      <c r="B3960" s="427" t="s">
        <v>4214</v>
      </c>
      <c r="C3960" s="427" t="s">
        <v>330</v>
      </c>
      <c r="D3960" s="428">
        <v>11.48</v>
      </c>
    </row>
    <row r="3961" spans="1:4" ht="13.5" x14ac:dyDescent="0.25">
      <c r="A3961" s="426">
        <v>93082</v>
      </c>
      <c r="B3961" s="427" t="s">
        <v>4215</v>
      </c>
      <c r="C3961" s="427" t="s">
        <v>330</v>
      </c>
      <c r="D3961" s="428">
        <v>14.01</v>
      </c>
    </row>
    <row r="3962" spans="1:4" ht="13.5" x14ac:dyDescent="0.25">
      <c r="A3962" s="426">
        <v>93083</v>
      </c>
      <c r="B3962" s="427" t="s">
        <v>4216</v>
      </c>
      <c r="C3962" s="427" t="s">
        <v>330</v>
      </c>
      <c r="D3962" s="428">
        <v>260.54000000000002</v>
      </c>
    </row>
    <row r="3963" spans="1:4" ht="13.5" x14ac:dyDescent="0.25">
      <c r="A3963" s="426">
        <v>93084</v>
      </c>
      <c r="B3963" s="427" t="s">
        <v>4217</v>
      </c>
      <c r="C3963" s="427" t="s">
        <v>330</v>
      </c>
      <c r="D3963" s="428">
        <v>8.33</v>
      </c>
    </row>
    <row r="3964" spans="1:4" ht="13.5" x14ac:dyDescent="0.25">
      <c r="A3964" s="426">
        <v>93085</v>
      </c>
      <c r="B3964" s="427" t="s">
        <v>4218</v>
      </c>
      <c r="C3964" s="427" t="s">
        <v>330</v>
      </c>
      <c r="D3964" s="428">
        <v>7.81</v>
      </c>
    </row>
    <row r="3965" spans="1:4" ht="13.5" x14ac:dyDescent="0.25">
      <c r="A3965" s="426">
        <v>93086</v>
      </c>
      <c r="B3965" s="427" t="s">
        <v>4219</v>
      </c>
      <c r="C3965" s="427" t="s">
        <v>330</v>
      </c>
      <c r="D3965" s="428">
        <v>302.57</v>
      </c>
    </row>
    <row r="3966" spans="1:4" ht="13.5" x14ac:dyDescent="0.25">
      <c r="A3966" s="426">
        <v>93087</v>
      </c>
      <c r="B3966" s="427" t="s">
        <v>4220</v>
      </c>
      <c r="C3966" s="427" t="s">
        <v>330</v>
      </c>
      <c r="D3966" s="428">
        <v>12.51</v>
      </c>
    </row>
    <row r="3967" spans="1:4" ht="13.5" x14ac:dyDescent="0.25">
      <c r="A3967" s="426">
        <v>93088</v>
      </c>
      <c r="B3967" s="427" t="s">
        <v>4221</v>
      </c>
      <c r="C3967" s="427" t="s">
        <v>330</v>
      </c>
      <c r="D3967" s="428">
        <v>14.58</v>
      </c>
    </row>
    <row r="3968" spans="1:4" ht="13.5" x14ac:dyDescent="0.25">
      <c r="A3968" s="426">
        <v>93089</v>
      </c>
      <c r="B3968" s="427" t="s">
        <v>4222</v>
      </c>
      <c r="C3968" s="427" t="s">
        <v>330</v>
      </c>
      <c r="D3968" s="428">
        <v>27.81</v>
      </c>
    </row>
    <row r="3969" spans="1:4" ht="13.5" x14ac:dyDescent="0.25">
      <c r="A3969" s="426">
        <v>93090</v>
      </c>
      <c r="B3969" s="427" t="s">
        <v>4223</v>
      </c>
      <c r="C3969" s="427" t="s">
        <v>330</v>
      </c>
      <c r="D3969" s="428">
        <v>11.49</v>
      </c>
    </row>
    <row r="3970" spans="1:4" ht="13.5" x14ac:dyDescent="0.25">
      <c r="A3970" s="426">
        <v>93091</v>
      </c>
      <c r="B3970" s="427" t="s">
        <v>4224</v>
      </c>
      <c r="C3970" s="427" t="s">
        <v>330</v>
      </c>
      <c r="D3970" s="428">
        <v>10.24</v>
      </c>
    </row>
    <row r="3971" spans="1:4" ht="13.5" x14ac:dyDescent="0.25">
      <c r="A3971" s="426">
        <v>93092</v>
      </c>
      <c r="B3971" s="427" t="s">
        <v>4225</v>
      </c>
      <c r="C3971" s="427" t="s">
        <v>330</v>
      </c>
      <c r="D3971" s="428">
        <v>332.62</v>
      </c>
    </row>
    <row r="3972" spans="1:4" ht="13.5" x14ac:dyDescent="0.25">
      <c r="A3972" s="426">
        <v>93093</v>
      </c>
      <c r="B3972" s="427" t="s">
        <v>4226</v>
      </c>
      <c r="C3972" s="427" t="s">
        <v>330</v>
      </c>
      <c r="D3972" s="428">
        <v>19.309999999999999</v>
      </c>
    </row>
    <row r="3973" spans="1:4" ht="13.5" x14ac:dyDescent="0.25">
      <c r="A3973" s="426">
        <v>93094</v>
      </c>
      <c r="B3973" s="427" t="s">
        <v>4227</v>
      </c>
      <c r="C3973" s="427" t="s">
        <v>330</v>
      </c>
      <c r="D3973" s="428">
        <v>47.32</v>
      </c>
    </row>
    <row r="3974" spans="1:4" ht="13.5" x14ac:dyDescent="0.25">
      <c r="A3974" s="426">
        <v>93095</v>
      </c>
      <c r="B3974" s="427" t="s">
        <v>4228</v>
      </c>
      <c r="C3974" s="427" t="s">
        <v>330</v>
      </c>
      <c r="D3974" s="428">
        <v>35.97</v>
      </c>
    </row>
    <row r="3975" spans="1:4" ht="13.5" x14ac:dyDescent="0.25">
      <c r="A3975" s="426">
        <v>93096</v>
      </c>
      <c r="B3975" s="427" t="s">
        <v>4229</v>
      </c>
      <c r="C3975" s="427" t="s">
        <v>330</v>
      </c>
      <c r="D3975" s="428">
        <v>51.1</v>
      </c>
    </row>
    <row r="3976" spans="1:4" ht="13.5" x14ac:dyDescent="0.25">
      <c r="A3976" s="426">
        <v>93097</v>
      </c>
      <c r="B3976" s="427" t="s">
        <v>4230</v>
      </c>
      <c r="C3976" s="427" t="s">
        <v>330</v>
      </c>
      <c r="D3976" s="428">
        <v>8.0299999999999994</v>
      </c>
    </row>
    <row r="3977" spans="1:4" ht="13.5" x14ac:dyDescent="0.25">
      <c r="A3977" s="426">
        <v>93098</v>
      </c>
      <c r="B3977" s="427" t="s">
        <v>4231</v>
      </c>
      <c r="C3977" s="427" t="s">
        <v>330</v>
      </c>
      <c r="D3977" s="428">
        <v>13.03</v>
      </c>
    </row>
    <row r="3978" spans="1:4" ht="13.5" x14ac:dyDescent="0.25">
      <c r="A3978" s="426">
        <v>93099</v>
      </c>
      <c r="B3978" s="427" t="s">
        <v>4232</v>
      </c>
      <c r="C3978" s="427" t="s">
        <v>330</v>
      </c>
      <c r="D3978" s="428">
        <v>14.38</v>
      </c>
    </row>
    <row r="3979" spans="1:4" ht="13.5" x14ac:dyDescent="0.25">
      <c r="A3979" s="426">
        <v>93100</v>
      </c>
      <c r="B3979" s="427" t="s">
        <v>4233</v>
      </c>
      <c r="C3979" s="427" t="s">
        <v>330</v>
      </c>
      <c r="D3979" s="428">
        <v>19.989999999999998</v>
      </c>
    </row>
    <row r="3980" spans="1:4" ht="13.5" x14ac:dyDescent="0.25">
      <c r="A3980" s="426">
        <v>93101</v>
      </c>
      <c r="B3980" s="427" t="s">
        <v>4234</v>
      </c>
      <c r="C3980" s="427" t="s">
        <v>330</v>
      </c>
      <c r="D3980" s="428">
        <v>21.46</v>
      </c>
    </row>
    <row r="3981" spans="1:4" ht="13.5" x14ac:dyDescent="0.25">
      <c r="A3981" s="426">
        <v>93102</v>
      </c>
      <c r="B3981" s="427" t="s">
        <v>4235</v>
      </c>
      <c r="C3981" s="427" t="s">
        <v>330</v>
      </c>
      <c r="D3981" s="428">
        <v>19.09</v>
      </c>
    </row>
    <row r="3982" spans="1:4" ht="13.5" x14ac:dyDescent="0.25">
      <c r="A3982" s="426">
        <v>93103</v>
      </c>
      <c r="B3982" s="427" t="s">
        <v>4236</v>
      </c>
      <c r="C3982" s="427" t="s">
        <v>330</v>
      </c>
      <c r="D3982" s="428">
        <v>5.27</v>
      </c>
    </row>
    <row r="3983" spans="1:4" ht="13.5" x14ac:dyDescent="0.25">
      <c r="A3983" s="426">
        <v>93104</v>
      </c>
      <c r="B3983" s="427" t="s">
        <v>4237</v>
      </c>
      <c r="C3983" s="427" t="s">
        <v>330</v>
      </c>
      <c r="D3983" s="428">
        <v>11.61</v>
      </c>
    </row>
    <row r="3984" spans="1:4" ht="13.5" x14ac:dyDescent="0.25">
      <c r="A3984" s="426">
        <v>93105</v>
      </c>
      <c r="B3984" s="427" t="s">
        <v>4238</v>
      </c>
      <c r="C3984" s="427" t="s">
        <v>330</v>
      </c>
      <c r="D3984" s="428">
        <v>14.14</v>
      </c>
    </row>
    <row r="3985" spans="1:4" ht="13.5" x14ac:dyDescent="0.25">
      <c r="A3985" s="426">
        <v>93106</v>
      </c>
      <c r="B3985" s="427" t="s">
        <v>4239</v>
      </c>
      <c r="C3985" s="427" t="s">
        <v>330</v>
      </c>
      <c r="D3985" s="428">
        <v>260.67</v>
      </c>
    </row>
    <row r="3986" spans="1:4" ht="13.5" x14ac:dyDescent="0.25">
      <c r="A3986" s="426">
        <v>93107</v>
      </c>
      <c r="B3986" s="427" t="s">
        <v>4240</v>
      </c>
      <c r="C3986" s="427" t="s">
        <v>330</v>
      </c>
      <c r="D3986" s="428">
        <v>9.52</v>
      </c>
    </row>
    <row r="3987" spans="1:4" ht="13.5" x14ac:dyDescent="0.25">
      <c r="A3987" s="426">
        <v>93108</v>
      </c>
      <c r="B3987" s="427" t="s">
        <v>4241</v>
      </c>
      <c r="C3987" s="427" t="s">
        <v>330</v>
      </c>
      <c r="D3987" s="428">
        <v>9</v>
      </c>
    </row>
    <row r="3988" spans="1:4" ht="13.5" x14ac:dyDescent="0.25">
      <c r="A3988" s="426">
        <v>93109</v>
      </c>
      <c r="B3988" s="427" t="s">
        <v>4242</v>
      </c>
      <c r="C3988" s="427" t="s">
        <v>330</v>
      </c>
      <c r="D3988" s="428">
        <v>303.76</v>
      </c>
    </row>
    <row r="3989" spans="1:4" ht="13.5" x14ac:dyDescent="0.25">
      <c r="A3989" s="426">
        <v>93110</v>
      </c>
      <c r="B3989" s="427" t="s">
        <v>4243</v>
      </c>
      <c r="C3989" s="427" t="s">
        <v>330</v>
      </c>
      <c r="D3989" s="428">
        <v>13.7</v>
      </c>
    </row>
    <row r="3990" spans="1:4" ht="13.5" x14ac:dyDescent="0.25">
      <c r="A3990" s="426">
        <v>93111</v>
      </c>
      <c r="B3990" s="427" t="s">
        <v>4244</v>
      </c>
      <c r="C3990" s="427" t="s">
        <v>330</v>
      </c>
      <c r="D3990" s="428">
        <v>15.65</v>
      </c>
    </row>
    <row r="3991" spans="1:4" ht="13.5" x14ac:dyDescent="0.25">
      <c r="A3991" s="426">
        <v>93112</v>
      </c>
      <c r="B3991" s="427" t="s">
        <v>4245</v>
      </c>
      <c r="C3991" s="427" t="s">
        <v>330</v>
      </c>
      <c r="D3991" s="428">
        <v>29</v>
      </c>
    </row>
    <row r="3992" spans="1:4" ht="13.5" x14ac:dyDescent="0.25">
      <c r="A3992" s="426">
        <v>93113</v>
      </c>
      <c r="B3992" s="427" t="s">
        <v>4246</v>
      </c>
      <c r="C3992" s="427" t="s">
        <v>330</v>
      </c>
      <c r="D3992" s="428">
        <v>13.65</v>
      </c>
    </row>
    <row r="3993" spans="1:4" ht="13.5" x14ac:dyDescent="0.25">
      <c r="A3993" s="426">
        <v>93114</v>
      </c>
      <c r="B3993" s="427" t="s">
        <v>4247</v>
      </c>
      <c r="C3993" s="427" t="s">
        <v>330</v>
      </c>
      <c r="D3993" s="428">
        <v>21.47</v>
      </c>
    </row>
    <row r="3994" spans="1:4" ht="13.5" x14ac:dyDescent="0.25">
      <c r="A3994" s="426">
        <v>93115</v>
      </c>
      <c r="B3994" s="427" t="s">
        <v>4248</v>
      </c>
      <c r="C3994" s="427" t="s">
        <v>330</v>
      </c>
      <c r="D3994" s="428">
        <v>49.48</v>
      </c>
    </row>
    <row r="3995" spans="1:4" ht="13.5" x14ac:dyDescent="0.25">
      <c r="A3995" s="426">
        <v>93116</v>
      </c>
      <c r="B3995" s="427" t="s">
        <v>4249</v>
      </c>
      <c r="C3995" s="427" t="s">
        <v>330</v>
      </c>
      <c r="D3995" s="428">
        <v>334.78</v>
      </c>
    </row>
    <row r="3996" spans="1:4" ht="13.5" x14ac:dyDescent="0.25">
      <c r="A3996" s="426">
        <v>93117</v>
      </c>
      <c r="B3996" s="427" t="s">
        <v>4250</v>
      </c>
      <c r="C3996" s="427" t="s">
        <v>330</v>
      </c>
      <c r="D3996" s="428">
        <v>36.159999999999997</v>
      </c>
    </row>
    <row r="3997" spans="1:4" ht="13.5" x14ac:dyDescent="0.25">
      <c r="A3997" s="426">
        <v>93118</v>
      </c>
      <c r="B3997" s="427" t="s">
        <v>4251</v>
      </c>
      <c r="C3997" s="427" t="s">
        <v>330</v>
      </c>
      <c r="D3997" s="428">
        <v>53.49</v>
      </c>
    </row>
    <row r="3998" spans="1:4" ht="13.5" x14ac:dyDescent="0.25">
      <c r="A3998" s="426">
        <v>93119</v>
      </c>
      <c r="B3998" s="427" t="s">
        <v>4252</v>
      </c>
      <c r="C3998" s="427" t="s">
        <v>330</v>
      </c>
      <c r="D3998" s="428">
        <v>10.61</v>
      </c>
    </row>
    <row r="3999" spans="1:4" ht="13.5" x14ac:dyDescent="0.25">
      <c r="A3999" s="426">
        <v>93120</v>
      </c>
      <c r="B3999" s="427" t="s">
        <v>4253</v>
      </c>
      <c r="C3999" s="427" t="s">
        <v>330</v>
      </c>
      <c r="D3999" s="428">
        <v>16.22</v>
      </c>
    </row>
    <row r="4000" spans="1:4" ht="13.5" x14ac:dyDescent="0.25">
      <c r="A4000" s="426">
        <v>93121</v>
      </c>
      <c r="B4000" s="427" t="s">
        <v>4254</v>
      </c>
      <c r="C4000" s="427" t="s">
        <v>330</v>
      </c>
      <c r="D4000" s="428">
        <v>17.690000000000001</v>
      </c>
    </row>
    <row r="4001" spans="1:4" ht="13.5" x14ac:dyDescent="0.25">
      <c r="A4001" s="426">
        <v>93122</v>
      </c>
      <c r="B4001" s="427" t="s">
        <v>4255</v>
      </c>
      <c r="C4001" s="427" t="s">
        <v>330</v>
      </c>
      <c r="D4001" s="428">
        <v>15.49</v>
      </c>
    </row>
    <row r="4002" spans="1:4" ht="13.5" x14ac:dyDescent="0.25">
      <c r="A4002" s="426">
        <v>93123</v>
      </c>
      <c r="B4002" s="427" t="s">
        <v>4256</v>
      </c>
      <c r="C4002" s="427" t="s">
        <v>330</v>
      </c>
      <c r="D4002" s="428">
        <v>33.74</v>
      </c>
    </row>
    <row r="4003" spans="1:4" ht="13.5" x14ac:dyDescent="0.25">
      <c r="A4003" s="426">
        <v>93124</v>
      </c>
      <c r="B4003" s="427" t="s">
        <v>4257</v>
      </c>
      <c r="C4003" s="427" t="s">
        <v>330</v>
      </c>
      <c r="D4003" s="428">
        <v>52.9</v>
      </c>
    </row>
    <row r="4004" spans="1:4" ht="13.5" x14ac:dyDescent="0.25">
      <c r="A4004" s="426">
        <v>93125</v>
      </c>
      <c r="B4004" s="427" t="s">
        <v>4258</v>
      </c>
      <c r="C4004" s="427" t="s">
        <v>330</v>
      </c>
      <c r="D4004" s="428">
        <v>76.849999999999994</v>
      </c>
    </row>
    <row r="4005" spans="1:4" ht="13.5" x14ac:dyDescent="0.25">
      <c r="A4005" s="426">
        <v>93126</v>
      </c>
      <c r="B4005" s="427" t="s">
        <v>4259</v>
      </c>
      <c r="C4005" s="427" t="s">
        <v>330</v>
      </c>
      <c r="D4005" s="428">
        <v>169.69</v>
      </c>
    </row>
    <row r="4006" spans="1:4" ht="13.5" x14ac:dyDescent="0.25">
      <c r="A4006" s="426">
        <v>93133</v>
      </c>
      <c r="B4006" s="427" t="s">
        <v>4260</v>
      </c>
      <c r="C4006" s="427" t="s">
        <v>330</v>
      </c>
      <c r="D4006" s="428">
        <v>12.4</v>
      </c>
    </row>
    <row r="4007" spans="1:4" ht="13.5" x14ac:dyDescent="0.25">
      <c r="A4007" s="426">
        <v>94465</v>
      </c>
      <c r="B4007" s="427" t="s">
        <v>4261</v>
      </c>
      <c r="C4007" s="427" t="s">
        <v>330</v>
      </c>
      <c r="D4007" s="428">
        <v>29.83</v>
      </c>
    </row>
    <row r="4008" spans="1:4" ht="13.5" x14ac:dyDescent="0.25">
      <c r="A4008" s="426">
        <v>94466</v>
      </c>
      <c r="B4008" s="427" t="s">
        <v>4262</v>
      </c>
      <c r="C4008" s="427" t="s">
        <v>330</v>
      </c>
      <c r="D4008" s="428">
        <v>29.85</v>
      </c>
    </row>
    <row r="4009" spans="1:4" ht="13.5" x14ac:dyDescent="0.25">
      <c r="A4009" s="426">
        <v>94467</v>
      </c>
      <c r="B4009" s="427" t="s">
        <v>4263</v>
      </c>
      <c r="C4009" s="427" t="s">
        <v>330</v>
      </c>
      <c r="D4009" s="428">
        <v>45.17</v>
      </c>
    </row>
    <row r="4010" spans="1:4" ht="13.5" x14ac:dyDescent="0.25">
      <c r="A4010" s="426">
        <v>94468</v>
      </c>
      <c r="B4010" s="427" t="s">
        <v>4264</v>
      </c>
      <c r="C4010" s="427" t="s">
        <v>330</v>
      </c>
      <c r="D4010" s="428">
        <v>39.729999999999997</v>
      </c>
    </row>
    <row r="4011" spans="1:4" ht="13.5" x14ac:dyDescent="0.25">
      <c r="A4011" s="426">
        <v>94469</v>
      </c>
      <c r="B4011" s="427" t="s">
        <v>4265</v>
      </c>
      <c r="C4011" s="427" t="s">
        <v>330</v>
      </c>
      <c r="D4011" s="428">
        <v>65.27</v>
      </c>
    </row>
    <row r="4012" spans="1:4" ht="13.5" x14ac:dyDescent="0.25">
      <c r="A4012" s="426">
        <v>94470</v>
      </c>
      <c r="B4012" s="427" t="s">
        <v>4266</v>
      </c>
      <c r="C4012" s="427" t="s">
        <v>330</v>
      </c>
      <c r="D4012" s="428">
        <v>60.42</v>
      </c>
    </row>
    <row r="4013" spans="1:4" ht="13.5" x14ac:dyDescent="0.25">
      <c r="A4013" s="426">
        <v>94471</v>
      </c>
      <c r="B4013" s="427" t="s">
        <v>4267</v>
      </c>
      <c r="C4013" s="427" t="s">
        <v>330</v>
      </c>
      <c r="D4013" s="428">
        <v>43.11</v>
      </c>
    </row>
    <row r="4014" spans="1:4" ht="13.5" x14ac:dyDescent="0.25">
      <c r="A4014" s="426">
        <v>94472</v>
      </c>
      <c r="B4014" s="427" t="s">
        <v>4268</v>
      </c>
      <c r="C4014" s="427" t="s">
        <v>330</v>
      </c>
      <c r="D4014" s="428">
        <v>44.32</v>
      </c>
    </row>
    <row r="4015" spans="1:4" ht="13.5" x14ac:dyDescent="0.25">
      <c r="A4015" s="426">
        <v>94473</v>
      </c>
      <c r="B4015" s="427" t="s">
        <v>4269</v>
      </c>
      <c r="C4015" s="427" t="s">
        <v>330</v>
      </c>
      <c r="D4015" s="428">
        <v>64.78</v>
      </c>
    </row>
    <row r="4016" spans="1:4" ht="13.5" x14ac:dyDescent="0.25">
      <c r="A4016" s="426">
        <v>94474</v>
      </c>
      <c r="B4016" s="427" t="s">
        <v>4270</v>
      </c>
      <c r="C4016" s="427" t="s">
        <v>330</v>
      </c>
      <c r="D4016" s="428">
        <v>70.099999999999994</v>
      </c>
    </row>
    <row r="4017" spans="1:4" ht="13.5" x14ac:dyDescent="0.25">
      <c r="A4017" s="426">
        <v>94475</v>
      </c>
      <c r="B4017" s="427" t="s">
        <v>4271</v>
      </c>
      <c r="C4017" s="427" t="s">
        <v>330</v>
      </c>
      <c r="D4017" s="428">
        <v>88.7</v>
      </c>
    </row>
    <row r="4018" spans="1:4" ht="13.5" x14ac:dyDescent="0.25">
      <c r="A4018" s="426">
        <v>94476</v>
      </c>
      <c r="B4018" s="427" t="s">
        <v>4272</v>
      </c>
      <c r="C4018" s="427" t="s">
        <v>330</v>
      </c>
      <c r="D4018" s="428">
        <v>98.97</v>
      </c>
    </row>
    <row r="4019" spans="1:4" ht="13.5" x14ac:dyDescent="0.25">
      <c r="A4019" s="426">
        <v>94477</v>
      </c>
      <c r="B4019" s="427" t="s">
        <v>4273</v>
      </c>
      <c r="C4019" s="427" t="s">
        <v>330</v>
      </c>
      <c r="D4019" s="428">
        <v>57.4</v>
      </c>
    </row>
    <row r="4020" spans="1:4" ht="13.5" x14ac:dyDescent="0.25">
      <c r="A4020" s="426">
        <v>94478</v>
      </c>
      <c r="B4020" s="427" t="s">
        <v>4274</v>
      </c>
      <c r="C4020" s="427" t="s">
        <v>330</v>
      </c>
      <c r="D4020" s="428">
        <v>88.98</v>
      </c>
    </row>
    <row r="4021" spans="1:4" ht="13.5" x14ac:dyDescent="0.25">
      <c r="A4021" s="426">
        <v>94479</v>
      </c>
      <c r="B4021" s="427" t="s">
        <v>4275</v>
      </c>
      <c r="C4021" s="427" t="s">
        <v>330</v>
      </c>
      <c r="D4021" s="428">
        <v>117.21</v>
      </c>
    </row>
    <row r="4022" spans="1:4" ht="13.5" x14ac:dyDescent="0.25">
      <c r="A4022" s="426">
        <v>94606</v>
      </c>
      <c r="B4022" s="427" t="s">
        <v>4276</v>
      </c>
      <c r="C4022" s="427" t="s">
        <v>330</v>
      </c>
      <c r="D4022" s="428">
        <v>47.62</v>
      </c>
    </row>
    <row r="4023" spans="1:4" ht="13.5" x14ac:dyDescent="0.25">
      <c r="A4023" s="426">
        <v>94608</v>
      </c>
      <c r="B4023" s="427" t="s">
        <v>4277</v>
      </c>
      <c r="C4023" s="427" t="s">
        <v>330</v>
      </c>
      <c r="D4023" s="428">
        <v>114.21</v>
      </c>
    </row>
    <row r="4024" spans="1:4" ht="13.5" x14ac:dyDescent="0.25">
      <c r="A4024" s="426">
        <v>94610</v>
      </c>
      <c r="B4024" s="427" t="s">
        <v>4278</v>
      </c>
      <c r="C4024" s="427" t="s">
        <v>330</v>
      </c>
      <c r="D4024" s="428">
        <v>168.9</v>
      </c>
    </row>
    <row r="4025" spans="1:4" ht="13.5" x14ac:dyDescent="0.25">
      <c r="A4025" s="426">
        <v>94612</v>
      </c>
      <c r="B4025" s="427" t="s">
        <v>4279</v>
      </c>
      <c r="C4025" s="427" t="s">
        <v>330</v>
      </c>
      <c r="D4025" s="428">
        <v>236.12</v>
      </c>
    </row>
    <row r="4026" spans="1:4" ht="13.5" x14ac:dyDescent="0.25">
      <c r="A4026" s="426">
        <v>94614</v>
      </c>
      <c r="B4026" s="427" t="s">
        <v>4280</v>
      </c>
      <c r="C4026" s="427" t="s">
        <v>330</v>
      </c>
      <c r="D4026" s="428">
        <v>80.2</v>
      </c>
    </row>
    <row r="4027" spans="1:4" ht="13.5" x14ac:dyDescent="0.25">
      <c r="A4027" s="426">
        <v>94615</v>
      </c>
      <c r="B4027" s="427" t="s">
        <v>4281</v>
      </c>
      <c r="C4027" s="427" t="s">
        <v>330</v>
      </c>
      <c r="D4027" s="428">
        <v>90.65</v>
      </c>
    </row>
    <row r="4028" spans="1:4" ht="13.5" x14ac:dyDescent="0.25">
      <c r="A4028" s="426">
        <v>94616</v>
      </c>
      <c r="B4028" s="427" t="s">
        <v>4282</v>
      </c>
      <c r="C4028" s="427" t="s">
        <v>330</v>
      </c>
      <c r="D4028" s="428">
        <v>217.58</v>
      </c>
    </row>
    <row r="4029" spans="1:4" ht="13.5" x14ac:dyDescent="0.25">
      <c r="A4029" s="426">
        <v>94617</v>
      </c>
      <c r="B4029" s="427" t="s">
        <v>4283</v>
      </c>
      <c r="C4029" s="427" t="s">
        <v>330</v>
      </c>
      <c r="D4029" s="428">
        <v>181.24</v>
      </c>
    </row>
    <row r="4030" spans="1:4" ht="13.5" x14ac:dyDescent="0.25">
      <c r="A4030" s="426">
        <v>94618</v>
      </c>
      <c r="B4030" s="427" t="s">
        <v>4284</v>
      </c>
      <c r="C4030" s="427" t="s">
        <v>330</v>
      </c>
      <c r="D4030" s="428">
        <v>213.99</v>
      </c>
    </row>
    <row r="4031" spans="1:4" ht="13.5" x14ac:dyDescent="0.25">
      <c r="A4031" s="426">
        <v>94620</v>
      </c>
      <c r="B4031" s="427" t="s">
        <v>4285</v>
      </c>
      <c r="C4031" s="427" t="s">
        <v>330</v>
      </c>
      <c r="D4031" s="428">
        <v>485.86</v>
      </c>
    </row>
    <row r="4032" spans="1:4" ht="13.5" x14ac:dyDescent="0.25">
      <c r="A4032" s="426">
        <v>94622</v>
      </c>
      <c r="B4032" s="427" t="s">
        <v>4286</v>
      </c>
      <c r="C4032" s="427" t="s">
        <v>330</v>
      </c>
      <c r="D4032" s="428">
        <v>116.96</v>
      </c>
    </row>
    <row r="4033" spans="1:4" ht="13.5" x14ac:dyDescent="0.25">
      <c r="A4033" s="426">
        <v>94623</v>
      </c>
      <c r="B4033" s="427" t="s">
        <v>4287</v>
      </c>
      <c r="C4033" s="427" t="s">
        <v>330</v>
      </c>
      <c r="D4033" s="428">
        <v>269.77</v>
      </c>
    </row>
    <row r="4034" spans="1:4" ht="13.5" x14ac:dyDescent="0.25">
      <c r="A4034" s="426">
        <v>94624</v>
      </c>
      <c r="B4034" s="427" t="s">
        <v>4288</v>
      </c>
      <c r="C4034" s="427" t="s">
        <v>330</v>
      </c>
      <c r="D4034" s="428">
        <v>408.81</v>
      </c>
    </row>
    <row r="4035" spans="1:4" ht="13.5" x14ac:dyDescent="0.25">
      <c r="A4035" s="426">
        <v>94625</v>
      </c>
      <c r="B4035" s="427" t="s">
        <v>4289</v>
      </c>
      <c r="C4035" s="427" t="s">
        <v>330</v>
      </c>
      <c r="D4035" s="428">
        <v>846.08</v>
      </c>
    </row>
    <row r="4036" spans="1:4" ht="13.5" x14ac:dyDescent="0.25">
      <c r="A4036" s="426">
        <v>94656</v>
      </c>
      <c r="B4036" s="427" t="s">
        <v>4290</v>
      </c>
      <c r="C4036" s="427" t="s">
        <v>330</v>
      </c>
      <c r="D4036" s="428">
        <v>4.32</v>
      </c>
    </row>
    <row r="4037" spans="1:4" ht="13.5" x14ac:dyDescent="0.25">
      <c r="A4037" s="426">
        <v>94657</v>
      </c>
      <c r="B4037" s="427" t="s">
        <v>4291</v>
      </c>
      <c r="C4037" s="427" t="s">
        <v>330</v>
      </c>
      <c r="D4037" s="428">
        <v>4.24</v>
      </c>
    </row>
    <row r="4038" spans="1:4" ht="13.5" x14ac:dyDescent="0.25">
      <c r="A4038" s="426">
        <v>94658</v>
      </c>
      <c r="B4038" s="427" t="s">
        <v>4292</v>
      </c>
      <c r="C4038" s="427" t="s">
        <v>330</v>
      </c>
      <c r="D4038" s="428">
        <v>5.04</v>
      </c>
    </row>
    <row r="4039" spans="1:4" ht="13.5" x14ac:dyDescent="0.25">
      <c r="A4039" s="426">
        <v>94659</v>
      </c>
      <c r="B4039" s="427" t="s">
        <v>4293</v>
      </c>
      <c r="C4039" s="427" t="s">
        <v>330</v>
      </c>
      <c r="D4039" s="428">
        <v>5.13</v>
      </c>
    </row>
    <row r="4040" spans="1:4" ht="13.5" x14ac:dyDescent="0.25">
      <c r="A4040" s="426">
        <v>94660</v>
      </c>
      <c r="B4040" s="427" t="s">
        <v>4294</v>
      </c>
      <c r="C4040" s="427" t="s">
        <v>330</v>
      </c>
      <c r="D4040" s="428">
        <v>8.3000000000000007</v>
      </c>
    </row>
    <row r="4041" spans="1:4" ht="13.5" x14ac:dyDescent="0.25">
      <c r="A4041" s="426">
        <v>94661</v>
      </c>
      <c r="B4041" s="427" t="s">
        <v>4295</v>
      </c>
      <c r="C4041" s="427" t="s">
        <v>330</v>
      </c>
      <c r="D4041" s="428">
        <v>8.65</v>
      </c>
    </row>
    <row r="4042" spans="1:4" ht="13.5" x14ac:dyDescent="0.25">
      <c r="A4042" s="426">
        <v>94662</v>
      </c>
      <c r="B4042" s="427" t="s">
        <v>4296</v>
      </c>
      <c r="C4042" s="427" t="s">
        <v>330</v>
      </c>
      <c r="D4042" s="428">
        <v>9.0299999999999994</v>
      </c>
    </row>
    <row r="4043" spans="1:4" ht="13.5" x14ac:dyDescent="0.25">
      <c r="A4043" s="426">
        <v>94663</v>
      </c>
      <c r="B4043" s="427" t="s">
        <v>4297</v>
      </c>
      <c r="C4043" s="427" t="s">
        <v>330</v>
      </c>
      <c r="D4043" s="428">
        <v>9.17</v>
      </c>
    </row>
    <row r="4044" spans="1:4" ht="13.5" x14ac:dyDescent="0.25">
      <c r="A4044" s="426">
        <v>94664</v>
      </c>
      <c r="B4044" s="427" t="s">
        <v>4298</v>
      </c>
      <c r="C4044" s="427" t="s">
        <v>330</v>
      </c>
      <c r="D4044" s="428">
        <v>19.59</v>
      </c>
    </row>
    <row r="4045" spans="1:4" ht="13.5" x14ac:dyDescent="0.25">
      <c r="A4045" s="426">
        <v>94665</v>
      </c>
      <c r="B4045" s="427" t="s">
        <v>4299</v>
      </c>
      <c r="C4045" s="427" t="s">
        <v>330</v>
      </c>
      <c r="D4045" s="428">
        <v>19.57</v>
      </c>
    </row>
    <row r="4046" spans="1:4" ht="13.5" x14ac:dyDescent="0.25">
      <c r="A4046" s="426">
        <v>94666</v>
      </c>
      <c r="B4046" s="427" t="s">
        <v>4300</v>
      </c>
      <c r="C4046" s="427" t="s">
        <v>330</v>
      </c>
      <c r="D4046" s="428">
        <v>23.8</v>
      </c>
    </row>
    <row r="4047" spans="1:4" ht="13.5" x14ac:dyDescent="0.25">
      <c r="A4047" s="426">
        <v>94667</v>
      </c>
      <c r="B4047" s="427" t="s">
        <v>4301</v>
      </c>
      <c r="C4047" s="427" t="s">
        <v>330</v>
      </c>
      <c r="D4047" s="428">
        <v>26.42</v>
      </c>
    </row>
    <row r="4048" spans="1:4" ht="13.5" x14ac:dyDescent="0.25">
      <c r="A4048" s="426">
        <v>94668</v>
      </c>
      <c r="B4048" s="427" t="s">
        <v>4302</v>
      </c>
      <c r="C4048" s="427" t="s">
        <v>330</v>
      </c>
      <c r="D4048" s="428">
        <v>40.76</v>
      </c>
    </row>
    <row r="4049" spans="1:4" ht="13.5" x14ac:dyDescent="0.25">
      <c r="A4049" s="426">
        <v>94669</v>
      </c>
      <c r="B4049" s="427" t="s">
        <v>4303</v>
      </c>
      <c r="C4049" s="427" t="s">
        <v>330</v>
      </c>
      <c r="D4049" s="428">
        <v>55.48</v>
      </c>
    </row>
    <row r="4050" spans="1:4" ht="13.5" x14ac:dyDescent="0.25">
      <c r="A4050" s="426">
        <v>94670</v>
      </c>
      <c r="B4050" s="427" t="s">
        <v>4304</v>
      </c>
      <c r="C4050" s="427" t="s">
        <v>330</v>
      </c>
      <c r="D4050" s="428">
        <v>53.87</v>
      </c>
    </row>
    <row r="4051" spans="1:4" ht="13.5" x14ac:dyDescent="0.25">
      <c r="A4051" s="426">
        <v>94671</v>
      </c>
      <c r="B4051" s="427" t="s">
        <v>4305</v>
      </c>
      <c r="C4051" s="427" t="s">
        <v>330</v>
      </c>
      <c r="D4051" s="428">
        <v>78.41</v>
      </c>
    </row>
    <row r="4052" spans="1:4" ht="13.5" x14ac:dyDescent="0.25">
      <c r="A4052" s="426">
        <v>94672</v>
      </c>
      <c r="B4052" s="427" t="s">
        <v>4306</v>
      </c>
      <c r="C4052" s="427" t="s">
        <v>330</v>
      </c>
      <c r="D4052" s="428">
        <v>7.47</v>
      </c>
    </row>
    <row r="4053" spans="1:4" ht="13.5" x14ac:dyDescent="0.25">
      <c r="A4053" s="426">
        <v>94673</v>
      </c>
      <c r="B4053" s="427" t="s">
        <v>4307</v>
      </c>
      <c r="C4053" s="427" t="s">
        <v>330</v>
      </c>
      <c r="D4053" s="428">
        <v>7.27</v>
      </c>
    </row>
    <row r="4054" spans="1:4" ht="13.5" x14ac:dyDescent="0.25">
      <c r="A4054" s="426">
        <v>94674</v>
      </c>
      <c r="B4054" s="427" t="s">
        <v>4308</v>
      </c>
      <c r="C4054" s="427" t="s">
        <v>330</v>
      </c>
      <c r="D4054" s="428">
        <v>6.59</v>
      </c>
    </row>
    <row r="4055" spans="1:4" ht="13.5" x14ac:dyDescent="0.25">
      <c r="A4055" s="426">
        <v>94675</v>
      </c>
      <c r="B4055" s="427" t="s">
        <v>4309</v>
      </c>
      <c r="C4055" s="427" t="s">
        <v>330</v>
      </c>
      <c r="D4055" s="428">
        <v>10.3</v>
      </c>
    </row>
    <row r="4056" spans="1:4" ht="13.5" x14ac:dyDescent="0.25">
      <c r="A4056" s="426">
        <v>94676</v>
      </c>
      <c r="B4056" s="427" t="s">
        <v>4310</v>
      </c>
      <c r="C4056" s="427" t="s">
        <v>330</v>
      </c>
      <c r="D4056" s="428">
        <v>11.42</v>
      </c>
    </row>
    <row r="4057" spans="1:4" ht="13.5" x14ac:dyDescent="0.25">
      <c r="A4057" s="426">
        <v>94677</v>
      </c>
      <c r="B4057" s="427" t="s">
        <v>4311</v>
      </c>
      <c r="C4057" s="427" t="s">
        <v>330</v>
      </c>
      <c r="D4057" s="428">
        <v>17</v>
      </c>
    </row>
    <row r="4058" spans="1:4" ht="13.5" x14ac:dyDescent="0.25">
      <c r="A4058" s="426">
        <v>94678</v>
      </c>
      <c r="B4058" s="427" t="s">
        <v>4312</v>
      </c>
      <c r="C4058" s="427" t="s">
        <v>330</v>
      </c>
      <c r="D4058" s="428">
        <v>11.74</v>
      </c>
    </row>
    <row r="4059" spans="1:4" ht="13.5" x14ac:dyDescent="0.25">
      <c r="A4059" s="426">
        <v>94679</v>
      </c>
      <c r="B4059" s="427" t="s">
        <v>4313</v>
      </c>
      <c r="C4059" s="427" t="s">
        <v>330</v>
      </c>
      <c r="D4059" s="428">
        <v>19.100000000000001</v>
      </c>
    </row>
    <row r="4060" spans="1:4" ht="13.5" x14ac:dyDescent="0.25">
      <c r="A4060" s="426">
        <v>94680</v>
      </c>
      <c r="B4060" s="427" t="s">
        <v>4314</v>
      </c>
      <c r="C4060" s="427" t="s">
        <v>330</v>
      </c>
      <c r="D4060" s="428">
        <v>32.020000000000003</v>
      </c>
    </row>
    <row r="4061" spans="1:4" ht="13.5" x14ac:dyDescent="0.25">
      <c r="A4061" s="426">
        <v>94681</v>
      </c>
      <c r="B4061" s="427" t="s">
        <v>4315</v>
      </c>
      <c r="C4061" s="427" t="s">
        <v>330</v>
      </c>
      <c r="D4061" s="428">
        <v>42.09</v>
      </c>
    </row>
    <row r="4062" spans="1:4" ht="13.5" x14ac:dyDescent="0.25">
      <c r="A4062" s="426">
        <v>94682</v>
      </c>
      <c r="B4062" s="427" t="s">
        <v>4316</v>
      </c>
      <c r="C4062" s="427" t="s">
        <v>330</v>
      </c>
      <c r="D4062" s="428">
        <v>83.86</v>
      </c>
    </row>
    <row r="4063" spans="1:4" ht="13.5" x14ac:dyDescent="0.25">
      <c r="A4063" s="426">
        <v>94683</v>
      </c>
      <c r="B4063" s="427" t="s">
        <v>4317</v>
      </c>
      <c r="C4063" s="427" t="s">
        <v>330</v>
      </c>
      <c r="D4063" s="428">
        <v>54.28</v>
      </c>
    </row>
    <row r="4064" spans="1:4" ht="13.5" x14ac:dyDescent="0.25">
      <c r="A4064" s="426">
        <v>94684</v>
      </c>
      <c r="B4064" s="427" t="s">
        <v>4318</v>
      </c>
      <c r="C4064" s="427" t="s">
        <v>330</v>
      </c>
      <c r="D4064" s="428">
        <v>107.38</v>
      </c>
    </row>
    <row r="4065" spans="1:4" ht="13.5" x14ac:dyDescent="0.25">
      <c r="A4065" s="426">
        <v>94685</v>
      </c>
      <c r="B4065" s="427" t="s">
        <v>4319</v>
      </c>
      <c r="C4065" s="427" t="s">
        <v>330</v>
      </c>
      <c r="D4065" s="428">
        <v>82.76</v>
      </c>
    </row>
    <row r="4066" spans="1:4" ht="13.5" x14ac:dyDescent="0.25">
      <c r="A4066" s="426">
        <v>94686</v>
      </c>
      <c r="B4066" s="427" t="s">
        <v>4320</v>
      </c>
      <c r="C4066" s="427" t="s">
        <v>330</v>
      </c>
      <c r="D4066" s="428">
        <v>200.2</v>
      </c>
    </row>
    <row r="4067" spans="1:4" ht="13.5" x14ac:dyDescent="0.25">
      <c r="A4067" s="426">
        <v>94687</v>
      </c>
      <c r="B4067" s="427" t="s">
        <v>4321</v>
      </c>
      <c r="C4067" s="427" t="s">
        <v>330</v>
      </c>
      <c r="D4067" s="428">
        <v>163.09</v>
      </c>
    </row>
    <row r="4068" spans="1:4" ht="13.5" x14ac:dyDescent="0.25">
      <c r="A4068" s="426">
        <v>94688</v>
      </c>
      <c r="B4068" s="427" t="s">
        <v>4322</v>
      </c>
      <c r="C4068" s="427" t="s">
        <v>330</v>
      </c>
      <c r="D4068" s="428">
        <v>7.64</v>
      </c>
    </row>
    <row r="4069" spans="1:4" ht="13.5" x14ac:dyDescent="0.25">
      <c r="A4069" s="426">
        <v>94689</v>
      </c>
      <c r="B4069" s="427" t="s">
        <v>4323</v>
      </c>
      <c r="C4069" s="427" t="s">
        <v>330</v>
      </c>
      <c r="D4069" s="428">
        <v>10.3</v>
      </c>
    </row>
    <row r="4070" spans="1:4" ht="13.5" x14ac:dyDescent="0.25">
      <c r="A4070" s="426">
        <v>94690</v>
      </c>
      <c r="B4070" s="427" t="s">
        <v>4324</v>
      </c>
      <c r="C4070" s="427" t="s">
        <v>330</v>
      </c>
      <c r="D4070" s="428">
        <v>9.8699999999999992</v>
      </c>
    </row>
    <row r="4071" spans="1:4" ht="13.5" x14ac:dyDescent="0.25">
      <c r="A4071" s="426">
        <v>94691</v>
      </c>
      <c r="B4071" s="427" t="s">
        <v>4325</v>
      </c>
      <c r="C4071" s="427" t="s">
        <v>330</v>
      </c>
      <c r="D4071" s="428">
        <v>11.42</v>
      </c>
    </row>
    <row r="4072" spans="1:4" ht="13.5" x14ac:dyDescent="0.25">
      <c r="A4072" s="426">
        <v>94692</v>
      </c>
      <c r="B4072" s="427" t="s">
        <v>4326</v>
      </c>
      <c r="C4072" s="427" t="s">
        <v>330</v>
      </c>
      <c r="D4072" s="428">
        <v>17.2</v>
      </c>
    </row>
    <row r="4073" spans="1:4" ht="13.5" x14ac:dyDescent="0.25">
      <c r="A4073" s="426">
        <v>94693</v>
      </c>
      <c r="B4073" s="427" t="s">
        <v>4327</v>
      </c>
      <c r="C4073" s="427" t="s">
        <v>330</v>
      </c>
      <c r="D4073" s="428">
        <v>17.98</v>
      </c>
    </row>
    <row r="4074" spans="1:4" ht="13.5" x14ac:dyDescent="0.25">
      <c r="A4074" s="426">
        <v>94694</v>
      </c>
      <c r="B4074" s="427" t="s">
        <v>4328</v>
      </c>
      <c r="C4074" s="427" t="s">
        <v>330</v>
      </c>
      <c r="D4074" s="428">
        <v>18.03</v>
      </c>
    </row>
    <row r="4075" spans="1:4" ht="13.5" x14ac:dyDescent="0.25">
      <c r="A4075" s="426">
        <v>94695</v>
      </c>
      <c r="B4075" s="427" t="s">
        <v>4329</v>
      </c>
      <c r="C4075" s="427" t="s">
        <v>330</v>
      </c>
      <c r="D4075" s="428">
        <v>24.04</v>
      </c>
    </row>
    <row r="4076" spans="1:4" ht="13.5" x14ac:dyDescent="0.25">
      <c r="A4076" s="426">
        <v>94696</v>
      </c>
      <c r="B4076" s="427" t="s">
        <v>4330</v>
      </c>
      <c r="C4076" s="427" t="s">
        <v>330</v>
      </c>
      <c r="D4076" s="428">
        <v>41.7</v>
      </c>
    </row>
    <row r="4077" spans="1:4" ht="13.5" x14ac:dyDescent="0.25">
      <c r="A4077" s="426">
        <v>94697</v>
      </c>
      <c r="B4077" s="427" t="s">
        <v>4331</v>
      </c>
      <c r="C4077" s="427" t="s">
        <v>330</v>
      </c>
      <c r="D4077" s="428">
        <v>64.98</v>
      </c>
    </row>
    <row r="4078" spans="1:4" ht="13.5" x14ac:dyDescent="0.25">
      <c r="A4078" s="426">
        <v>94698</v>
      </c>
      <c r="B4078" s="427" t="s">
        <v>4332</v>
      </c>
      <c r="C4078" s="427" t="s">
        <v>330</v>
      </c>
      <c r="D4078" s="428">
        <v>56.79</v>
      </c>
    </row>
    <row r="4079" spans="1:4" ht="13.5" x14ac:dyDescent="0.25">
      <c r="A4079" s="426">
        <v>94699</v>
      </c>
      <c r="B4079" s="427" t="s">
        <v>4333</v>
      </c>
      <c r="C4079" s="427" t="s">
        <v>330</v>
      </c>
      <c r="D4079" s="428">
        <v>109.42</v>
      </c>
    </row>
    <row r="4080" spans="1:4" ht="13.5" x14ac:dyDescent="0.25">
      <c r="A4080" s="426">
        <v>94700</v>
      </c>
      <c r="B4080" s="427" t="s">
        <v>4334</v>
      </c>
      <c r="C4080" s="427" t="s">
        <v>330</v>
      </c>
      <c r="D4080" s="428">
        <v>92.67</v>
      </c>
    </row>
    <row r="4081" spans="1:4" ht="13.5" x14ac:dyDescent="0.25">
      <c r="A4081" s="426">
        <v>94701</v>
      </c>
      <c r="B4081" s="427" t="s">
        <v>4335</v>
      </c>
      <c r="C4081" s="427" t="s">
        <v>330</v>
      </c>
      <c r="D4081" s="428">
        <v>162.55000000000001</v>
      </c>
    </row>
    <row r="4082" spans="1:4" ht="13.5" x14ac:dyDescent="0.25">
      <c r="A4082" s="426">
        <v>94702</v>
      </c>
      <c r="B4082" s="427" t="s">
        <v>4336</v>
      </c>
      <c r="C4082" s="427" t="s">
        <v>330</v>
      </c>
      <c r="D4082" s="428">
        <v>153.97999999999999</v>
      </c>
    </row>
    <row r="4083" spans="1:4" ht="13.5" x14ac:dyDescent="0.25">
      <c r="A4083" s="426">
        <v>94703</v>
      </c>
      <c r="B4083" s="427" t="s">
        <v>4337</v>
      </c>
      <c r="C4083" s="427" t="s">
        <v>330</v>
      </c>
      <c r="D4083" s="428">
        <v>14.16</v>
      </c>
    </row>
    <row r="4084" spans="1:4" ht="13.5" x14ac:dyDescent="0.25">
      <c r="A4084" s="426">
        <v>94704</v>
      </c>
      <c r="B4084" s="427" t="s">
        <v>4338</v>
      </c>
      <c r="C4084" s="427" t="s">
        <v>330</v>
      </c>
      <c r="D4084" s="428">
        <v>16.73</v>
      </c>
    </row>
    <row r="4085" spans="1:4" ht="13.5" x14ac:dyDescent="0.25">
      <c r="A4085" s="426">
        <v>94705</v>
      </c>
      <c r="B4085" s="427" t="s">
        <v>4339</v>
      </c>
      <c r="C4085" s="427" t="s">
        <v>330</v>
      </c>
      <c r="D4085" s="428">
        <v>20.63</v>
      </c>
    </row>
    <row r="4086" spans="1:4" ht="13.5" x14ac:dyDescent="0.25">
      <c r="A4086" s="426">
        <v>94706</v>
      </c>
      <c r="B4086" s="427" t="s">
        <v>4340</v>
      </c>
      <c r="C4086" s="427" t="s">
        <v>330</v>
      </c>
      <c r="D4086" s="428">
        <v>29.72</v>
      </c>
    </row>
    <row r="4087" spans="1:4" ht="13.5" x14ac:dyDescent="0.25">
      <c r="A4087" s="426">
        <v>94707</v>
      </c>
      <c r="B4087" s="427" t="s">
        <v>4341</v>
      </c>
      <c r="C4087" s="427" t="s">
        <v>330</v>
      </c>
      <c r="D4087" s="428">
        <v>36.94</v>
      </c>
    </row>
    <row r="4088" spans="1:4" ht="13.5" x14ac:dyDescent="0.25">
      <c r="A4088" s="426">
        <v>94708</v>
      </c>
      <c r="B4088" s="427" t="s">
        <v>4342</v>
      </c>
      <c r="C4088" s="427" t="s">
        <v>330</v>
      </c>
      <c r="D4088" s="428">
        <v>18.23</v>
      </c>
    </row>
    <row r="4089" spans="1:4" ht="13.5" x14ac:dyDescent="0.25">
      <c r="A4089" s="426">
        <v>94709</v>
      </c>
      <c r="B4089" s="427" t="s">
        <v>4343</v>
      </c>
      <c r="C4089" s="427" t="s">
        <v>330</v>
      </c>
      <c r="D4089" s="428">
        <v>23.35</v>
      </c>
    </row>
    <row r="4090" spans="1:4" ht="13.5" x14ac:dyDescent="0.25">
      <c r="A4090" s="426">
        <v>94710</v>
      </c>
      <c r="B4090" s="427" t="s">
        <v>4344</v>
      </c>
      <c r="C4090" s="427" t="s">
        <v>330</v>
      </c>
      <c r="D4090" s="428">
        <v>36.08</v>
      </c>
    </row>
    <row r="4091" spans="1:4" ht="13.5" x14ac:dyDescent="0.25">
      <c r="A4091" s="426">
        <v>94711</v>
      </c>
      <c r="B4091" s="427" t="s">
        <v>4345</v>
      </c>
      <c r="C4091" s="427" t="s">
        <v>330</v>
      </c>
      <c r="D4091" s="428">
        <v>43.06</v>
      </c>
    </row>
    <row r="4092" spans="1:4" ht="13.5" x14ac:dyDescent="0.25">
      <c r="A4092" s="426">
        <v>94712</v>
      </c>
      <c r="B4092" s="427" t="s">
        <v>4346</v>
      </c>
      <c r="C4092" s="427" t="s">
        <v>330</v>
      </c>
      <c r="D4092" s="428">
        <v>57.67</v>
      </c>
    </row>
    <row r="4093" spans="1:4" ht="13.5" x14ac:dyDescent="0.25">
      <c r="A4093" s="426">
        <v>94713</v>
      </c>
      <c r="B4093" s="427" t="s">
        <v>4347</v>
      </c>
      <c r="C4093" s="427" t="s">
        <v>330</v>
      </c>
      <c r="D4093" s="428">
        <v>150.36000000000001</v>
      </c>
    </row>
    <row r="4094" spans="1:4" ht="13.5" x14ac:dyDescent="0.25">
      <c r="A4094" s="426">
        <v>94714</v>
      </c>
      <c r="B4094" s="427" t="s">
        <v>4348</v>
      </c>
      <c r="C4094" s="427" t="s">
        <v>330</v>
      </c>
      <c r="D4094" s="428">
        <v>203.81</v>
      </c>
    </row>
    <row r="4095" spans="1:4" ht="13.5" x14ac:dyDescent="0.25">
      <c r="A4095" s="426">
        <v>94715</v>
      </c>
      <c r="B4095" s="427" t="s">
        <v>4349</v>
      </c>
      <c r="C4095" s="427" t="s">
        <v>330</v>
      </c>
      <c r="D4095" s="428">
        <v>281.31</v>
      </c>
    </row>
    <row r="4096" spans="1:4" ht="13.5" x14ac:dyDescent="0.25">
      <c r="A4096" s="426">
        <v>94724</v>
      </c>
      <c r="B4096" s="427" t="s">
        <v>4350</v>
      </c>
      <c r="C4096" s="427" t="s">
        <v>330</v>
      </c>
      <c r="D4096" s="428">
        <v>15.85</v>
      </c>
    </row>
    <row r="4097" spans="1:4" ht="13.5" x14ac:dyDescent="0.25">
      <c r="A4097" s="426">
        <v>94725</v>
      </c>
      <c r="B4097" s="427" t="s">
        <v>4351</v>
      </c>
      <c r="C4097" s="427" t="s">
        <v>330</v>
      </c>
      <c r="D4097" s="428">
        <v>4.25</v>
      </c>
    </row>
    <row r="4098" spans="1:4" ht="13.5" x14ac:dyDescent="0.25">
      <c r="A4098" s="426">
        <v>94726</v>
      </c>
      <c r="B4098" s="427" t="s">
        <v>4352</v>
      </c>
      <c r="C4098" s="427" t="s">
        <v>330</v>
      </c>
      <c r="D4098" s="428">
        <v>24.15</v>
      </c>
    </row>
    <row r="4099" spans="1:4" ht="13.5" x14ac:dyDescent="0.25">
      <c r="A4099" s="426">
        <v>94727</v>
      </c>
      <c r="B4099" s="427" t="s">
        <v>4353</v>
      </c>
      <c r="C4099" s="427" t="s">
        <v>330</v>
      </c>
      <c r="D4099" s="428">
        <v>5.78</v>
      </c>
    </row>
    <row r="4100" spans="1:4" ht="13.5" x14ac:dyDescent="0.25">
      <c r="A4100" s="426">
        <v>94728</v>
      </c>
      <c r="B4100" s="427" t="s">
        <v>4354</v>
      </c>
      <c r="C4100" s="427" t="s">
        <v>330</v>
      </c>
      <c r="D4100" s="428">
        <v>89.91</v>
      </c>
    </row>
    <row r="4101" spans="1:4" ht="13.5" x14ac:dyDescent="0.25">
      <c r="A4101" s="426">
        <v>94729</v>
      </c>
      <c r="B4101" s="427" t="s">
        <v>4355</v>
      </c>
      <c r="C4101" s="427" t="s">
        <v>330</v>
      </c>
      <c r="D4101" s="428">
        <v>9.98</v>
      </c>
    </row>
    <row r="4102" spans="1:4" ht="13.5" x14ac:dyDescent="0.25">
      <c r="A4102" s="426">
        <v>94730</v>
      </c>
      <c r="B4102" s="427" t="s">
        <v>4356</v>
      </c>
      <c r="C4102" s="427" t="s">
        <v>330</v>
      </c>
      <c r="D4102" s="428">
        <v>109.05</v>
      </c>
    </row>
    <row r="4103" spans="1:4" ht="13.5" x14ac:dyDescent="0.25">
      <c r="A4103" s="426">
        <v>94731</v>
      </c>
      <c r="B4103" s="427" t="s">
        <v>4357</v>
      </c>
      <c r="C4103" s="427" t="s">
        <v>330</v>
      </c>
      <c r="D4103" s="428">
        <v>12.31</v>
      </c>
    </row>
    <row r="4104" spans="1:4" ht="13.5" x14ac:dyDescent="0.25">
      <c r="A4104" s="426">
        <v>94733</v>
      </c>
      <c r="B4104" s="427" t="s">
        <v>4358</v>
      </c>
      <c r="C4104" s="427" t="s">
        <v>330</v>
      </c>
      <c r="D4104" s="428">
        <v>23.67</v>
      </c>
    </row>
    <row r="4105" spans="1:4" ht="13.5" x14ac:dyDescent="0.25">
      <c r="A4105" s="426">
        <v>94737</v>
      </c>
      <c r="B4105" s="427" t="s">
        <v>4359</v>
      </c>
      <c r="C4105" s="427" t="s">
        <v>330</v>
      </c>
      <c r="D4105" s="428">
        <v>95.75</v>
      </c>
    </row>
    <row r="4106" spans="1:4" ht="13.5" x14ac:dyDescent="0.25">
      <c r="A4106" s="426">
        <v>94740</v>
      </c>
      <c r="B4106" s="427" t="s">
        <v>4360</v>
      </c>
      <c r="C4106" s="427" t="s">
        <v>330</v>
      </c>
      <c r="D4106" s="428">
        <v>6.59</v>
      </c>
    </row>
    <row r="4107" spans="1:4" ht="13.5" x14ac:dyDescent="0.25">
      <c r="A4107" s="426">
        <v>94741</v>
      </c>
      <c r="B4107" s="427" t="s">
        <v>4361</v>
      </c>
      <c r="C4107" s="427" t="s">
        <v>330</v>
      </c>
      <c r="D4107" s="428">
        <v>8</v>
      </c>
    </row>
    <row r="4108" spans="1:4" ht="13.5" x14ac:dyDescent="0.25">
      <c r="A4108" s="426">
        <v>94742</v>
      </c>
      <c r="B4108" s="427" t="s">
        <v>4362</v>
      </c>
      <c r="C4108" s="427" t="s">
        <v>330</v>
      </c>
      <c r="D4108" s="428">
        <v>9.56</v>
      </c>
    </row>
    <row r="4109" spans="1:4" ht="13.5" x14ac:dyDescent="0.25">
      <c r="A4109" s="426">
        <v>94743</v>
      </c>
      <c r="B4109" s="427" t="s">
        <v>4363</v>
      </c>
      <c r="C4109" s="427" t="s">
        <v>330</v>
      </c>
      <c r="D4109" s="428">
        <v>10.45</v>
      </c>
    </row>
    <row r="4110" spans="1:4" ht="13.5" x14ac:dyDescent="0.25">
      <c r="A4110" s="426">
        <v>94744</v>
      </c>
      <c r="B4110" s="427" t="s">
        <v>4364</v>
      </c>
      <c r="C4110" s="427" t="s">
        <v>330</v>
      </c>
      <c r="D4110" s="428">
        <v>15.06</v>
      </c>
    </row>
    <row r="4111" spans="1:4" ht="13.5" x14ac:dyDescent="0.25">
      <c r="A4111" s="426">
        <v>94746</v>
      </c>
      <c r="B4111" s="427" t="s">
        <v>4365</v>
      </c>
      <c r="C4111" s="427" t="s">
        <v>330</v>
      </c>
      <c r="D4111" s="428">
        <v>20.97</v>
      </c>
    </row>
    <row r="4112" spans="1:4" ht="13.5" x14ac:dyDescent="0.25">
      <c r="A4112" s="426">
        <v>94748</v>
      </c>
      <c r="B4112" s="427" t="s">
        <v>4366</v>
      </c>
      <c r="C4112" s="427" t="s">
        <v>330</v>
      </c>
      <c r="D4112" s="428">
        <v>42.82</v>
      </c>
    </row>
    <row r="4113" spans="1:4" ht="13.5" x14ac:dyDescent="0.25">
      <c r="A4113" s="426">
        <v>94750</v>
      </c>
      <c r="B4113" s="427" t="s">
        <v>4367</v>
      </c>
      <c r="C4113" s="427" t="s">
        <v>330</v>
      </c>
      <c r="D4113" s="428">
        <v>98.69</v>
      </c>
    </row>
    <row r="4114" spans="1:4" ht="13.5" x14ac:dyDescent="0.25">
      <c r="A4114" s="426">
        <v>94752</v>
      </c>
      <c r="B4114" s="427" t="s">
        <v>4368</v>
      </c>
      <c r="C4114" s="427" t="s">
        <v>330</v>
      </c>
      <c r="D4114" s="428">
        <v>121.8</v>
      </c>
    </row>
    <row r="4115" spans="1:4" ht="13.5" x14ac:dyDescent="0.25">
      <c r="A4115" s="426">
        <v>94756</v>
      </c>
      <c r="B4115" s="427" t="s">
        <v>4369</v>
      </c>
      <c r="C4115" s="427" t="s">
        <v>330</v>
      </c>
      <c r="D4115" s="428">
        <v>8.42</v>
      </c>
    </row>
    <row r="4116" spans="1:4" ht="13.5" x14ac:dyDescent="0.25">
      <c r="A4116" s="426">
        <v>94757</v>
      </c>
      <c r="B4116" s="427" t="s">
        <v>4370</v>
      </c>
      <c r="C4116" s="427" t="s">
        <v>330</v>
      </c>
      <c r="D4116" s="428">
        <v>11.07</v>
      </c>
    </row>
    <row r="4117" spans="1:4" ht="13.5" x14ac:dyDescent="0.25">
      <c r="A4117" s="426">
        <v>94758</v>
      </c>
      <c r="B4117" s="427" t="s">
        <v>4371</v>
      </c>
      <c r="C4117" s="427" t="s">
        <v>330</v>
      </c>
      <c r="D4117" s="428">
        <v>26.91</v>
      </c>
    </row>
    <row r="4118" spans="1:4" ht="13.5" x14ac:dyDescent="0.25">
      <c r="A4118" s="426">
        <v>94759</v>
      </c>
      <c r="B4118" s="427" t="s">
        <v>4372</v>
      </c>
      <c r="C4118" s="427" t="s">
        <v>330</v>
      </c>
      <c r="D4118" s="428">
        <v>32.799999999999997</v>
      </c>
    </row>
    <row r="4119" spans="1:4" ht="13.5" x14ac:dyDescent="0.25">
      <c r="A4119" s="426">
        <v>94760</v>
      </c>
      <c r="B4119" s="427" t="s">
        <v>4373</v>
      </c>
      <c r="C4119" s="427" t="s">
        <v>330</v>
      </c>
      <c r="D4119" s="428">
        <v>53.97</v>
      </c>
    </row>
    <row r="4120" spans="1:4" ht="13.5" x14ac:dyDescent="0.25">
      <c r="A4120" s="426">
        <v>94761</v>
      </c>
      <c r="B4120" s="427" t="s">
        <v>4374</v>
      </c>
      <c r="C4120" s="427" t="s">
        <v>330</v>
      </c>
      <c r="D4120" s="428">
        <v>113.03</v>
      </c>
    </row>
    <row r="4121" spans="1:4" ht="13.5" x14ac:dyDescent="0.25">
      <c r="A4121" s="426">
        <v>94762</v>
      </c>
      <c r="B4121" s="427" t="s">
        <v>4375</v>
      </c>
      <c r="C4121" s="427" t="s">
        <v>330</v>
      </c>
      <c r="D4121" s="428">
        <v>146.38999999999999</v>
      </c>
    </row>
    <row r="4122" spans="1:4" ht="13.5" x14ac:dyDescent="0.25">
      <c r="A4122" s="426">
        <v>94783</v>
      </c>
      <c r="B4122" s="427" t="s">
        <v>4376</v>
      </c>
      <c r="C4122" s="427" t="s">
        <v>330</v>
      </c>
      <c r="D4122" s="428">
        <v>13.04</v>
      </c>
    </row>
    <row r="4123" spans="1:4" ht="13.5" x14ac:dyDescent="0.25">
      <c r="A4123" s="426">
        <v>94785</v>
      </c>
      <c r="B4123" s="427" t="s">
        <v>4377</v>
      </c>
      <c r="C4123" s="427" t="s">
        <v>330</v>
      </c>
      <c r="D4123" s="428">
        <v>23.72</v>
      </c>
    </row>
    <row r="4124" spans="1:4" ht="13.5" x14ac:dyDescent="0.25">
      <c r="A4124" s="426">
        <v>94786</v>
      </c>
      <c r="B4124" s="427" t="s">
        <v>4378</v>
      </c>
      <c r="C4124" s="427" t="s">
        <v>330</v>
      </c>
      <c r="D4124" s="428">
        <v>30.99</v>
      </c>
    </row>
    <row r="4125" spans="1:4" ht="13.5" x14ac:dyDescent="0.25">
      <c r="A4125" s="426">
        <v>94787</v>
      </c>
      <c r="B4125" s="427" t="s">
        <v>4379</v>
      </c>
      <c r="C4125" s="427" t="s">
        <v>330</v>
      </c>
      <c r="D4125" s="428">
        <v>41.14</v>
      </c>
    </row>
    <row r="4126" spans="1:4" ht="13.5" x14ac:dyDescent="0.25">
      <c r="A4126" s="426">
        <v>94788</v>
      </c>
      <c r="B4126" s="427" t="s">
        <v>4380</v>
      </c>
      <c r="C4126" s="427" t="s">
        <v>330</v>
      </c>
      <c r="D4126" s="428">
        <v>59.41</v>
      </c>
    </row>
    <row r="4127" spans="1:4" ht="13.5" x14ac:dyDescent="0.25">
      <c r="A4127" s="426">
        <v>94789</v>
      </c>
      <c r="B4127" s="427" t="s">
        <v>4381</v>
      </c>
      <c r="C4127" s="427" t="s">
        <v>330</v>
      </c>
      <c r="D4127" s="428">
        <v>186.18</v>
      </c>
    </row>
    <row r="4128" spans="1:4" ht="13.5" x14ac:dyDescent="0.25">
      <c r="A4128" s="426">
        <v>94790</v>
      </c>
      <c r="B4128" s="427" t="s">
        <v>4382</v>
      </c>
      <c r="C4128" s="427" t="s">
        <v>330</v>
      </c>
      <c r="D4128" s="428">
        <v>215.34</v>
      </c>
    </row>
    <row r="4129" spans="1:4" ht="13.5" x14ac:dyDescent="0.25">
      <c r="A4129" s="426">
        <v>94791</v>
      </c>
      <c r="B4129" s="427" t="s">
        <v>4383</v>
      </c>
      <c r="C4129" s="427" t="s">
        <v>330</v>
      </c>
      <c r="D4129" s="428">
        <v>301.61</v>
      </c>
    </row>
    <row r="4130" spans="1:4" ht="13.5" x14ac:dyDescent="0.25">
      <c r="A4130" s="426">
        <v>94863</v>
      </c>
      <c r="B4130" s="427" t="s">
        <v>4384</v>
      </c>
      <c r="C4130" s="427" t="s">
        <v>330</v>
      </c>
      <c r="D4130" s="428">
        <v>80.72</v>
      </c>
    </row>
    <row r="4131" spans="1:4" ht="13.5" x14ac:dyDescent="0.25">
      <c r="A4131" s="426">
        <v>95141</v>
      </c>
      <c r="B4131" s="427" t="s">
        <v>4385</v>
      </c>
      <c r="C4131" s="427" t="s">
        <v>330</v>
      </c>
      <c r="D4131" s="428">
        <v>22.14</v>
      </c>
    </row>
    <row r="4132" spans="1:4" ht="13.5" x14ac:dyDescent="0.25">
      <c r="A4132" s="426">
        <v>95237</v>
      </c>
      <c r="B4132" s="427" t="s">
        <v>4386</v>
      </c>
      <c r="C4132" s="427" t="s">
        <v>330</v>
      </c>
      <c r="D4132" s="428">
        <v>17.45</v>
      </c>
    </row>
    <row r="4133" spans="1:4" ht="13.5" x14ac:dyDescent="0.25">
      <c r="A4133" s="426">
        <v>95693</v>
      </c>
      <c r="B4133" s="427" t="s">
        <v>4387</v>
      </c>
      <c r="C4133" s="427" t="s">
        <v>330</v>
      </c>
      <c r="D4133" s="428">
        <v>34.659999999999997</v>
      </c>
    </row>
    <row r="4134" spans="1:4" ht="13.5" x14ac:dyDescent="0.25">
      <c r="A4134" s="426">
        <v>95694</v>
      </c>
      <c r="B4134" s="427" t="s">
        <v>4388</v>
      </c>
      <c r="C4134" s="427" t="s">
        <v>330</v>
      </c>
      <c r="D4134" s="428">
        <v>43.64</v>
      </c>
    </row>
    <row r="4135" spans="1:4" ht="13.5" x14ac:dyDescent="0.25">
      <c r="A4135" s="426">
        <v>95695</v>
      </c>
      <c r="B4135" s="427" t="s">
        <v>4389</v>
      </c>
      <c r="C4135" s="427" t="s">
        <v>330</v>
      </c>
      <c r="D4135" s="428">
        <v>42.39</v>
      </c>
    </row>
    <row r="4136" spans="1:4" ht="13.5" x14ac:dyDescent="0.25">
      <c r="A4136" s="426">
        <v>95696</v>
      </c>
      <c r="B4136" s="427" t="s">
        <v>4390</v>
      </c>
      <c r="C4136" s="427" t="s">
        <v>330</v>
      </c>
      <c r="D4136" s="428">
        <v>22.29</v>
      </c>
    </row>
    <row r="4137" spans="1:4" ht="13.5" x14ac:dyDescent="0.25">
      <c r="A4137" s="426">
        <v>96637</v>
      </c>
      <c r="B4137" s="427" t="s">
        <v>4391</v>
      </c>
      <c r="C4137" s="427" t="s">
        <v>330</v>
      </c>
      <c r="D4137" s="428">
        <v>9.2799999999999994</v>
      </c>
    </row>
    <row r="4138" spans="1:4" ht="13.5" x14ac:dyDescent="0.25">
      <c r="A4138" s="426">
        <v>96638</v>
      </c>
      <c r="B4138" s="427" t="s">
        <v>4392</v>
      </c>
      <c r="C4138" s="427" t="s">
        <v>330</v>
      </c>
      <c r="D4138" s="428">
        <v>8.93</v>
      </c>
    </row>
    <row r="4139" spans="1:4" ht="13.5" x14ac:dyDescent="0.25">
      <c r="A4139" s="426">
        <v>96639</v>
      </c>
      <c r="B4139" s="427" t="s">
        <v>4393</v>
      </c>
      <c r="C4139" s="427" t="s">
        <v>330</v>
      </c>
      <c r="D4139" s="428">
        <v>6.47</v>
      </c>
    </row>
    <row r="4140" spans="1:4" ht="13.5" x14ac:dyDescent="0.25">
      <c r="A4140" s="426">
        <v>96640</v>
      </c>
      <c r="B4140" s="427" t="s">
        <v>4394</v>
      </c>
      <c r="C4140" s="427" t="s">
        <v>330</v>
      </c>
      <c r="D4140" s="428">
        <v>16.239999999999998</v>
      </c>
    </row>
    <row r="4141" spans="1:4" ht="13.5" x14ac:dyDescent="0.25">
      <c r="A4141" s="426">
        <v>96641</v>
      </c>
      <c r="B4141" s="427" t="s">
        <v>4395</v>
      </c>
      <c r="C4141" s="427" t="s">
        <v>330</v>
      </c>
      <c r="D4141" s="428">
        <v>12.75</v>
      </c>
    </row>
    <row r="4142" spans="1:4" ht="13.5" x14ac:dyDescent="0.25">
      <c r="A4142" s="426">
        <v>96642</v>
      </c>
      <c r="B4142" s="427" t="s">
        <v>4396</v>
      </c>
      <c r="C4142" s="427" t="s">
        <v>330</v>
      </c>
      <c r="D4142" s="428">
        <v>12.28</v>
      </c>
    </row>
    <row r="4143" spans="1:4" ht="13.5" x14ac:dyDescent="0.25">
      <c r="A4143" s="426">
        <v>96643</v>
      </c>
      <c r="B4143" s="427" t="s">
        <v>4397</v>
      </c>
      <c r="C4143" s="427" t="s">
        <v>330</v>
      </c>
      <c r="D4143" s="428">
        <v>32.75</v>
      </c>
    </row>
    <row r="4144" spans="1:4" ht="13.5" x14ac:dyDescent="0.25">
      <c r="A4144" s="426">
        <v>96650</v>
      </c>
      <c r="B4144" s="427" t="s">
        <v>4398</v>
      </c>
      <c r="C4144" s="427" t="s">
        <v>330</v>
      </c>
      <c r="D4144" s="428">
        <v>6.9</v>
      </c>
    </row>
    <row r="4145" spans="1:4" ht="13.5" x14ac:dyDescent="0.25">
      <c r="A4145" s="426">
        <v>96651</v>
      </c>
      <c r="B4145" s="427" t="s">
        <v>4399</v>
      </c>
      <c r="C4145" s="427" t="s">
        <v>330</v>
      </c>
      <c r="D4145" s="428">
        <v>6.55</v>
      </c>
    </row>
    <row r="4146" spans="1:4" ht="13.5" x14ac:dyDescent="0.25">
      <c r="A4146" s="426">
        <v>96652</v>
      </c>
      <c r="B4146" s="427" t="s">
        <v>4400</v>
      </c>
      <c r="C4146" s="427" t="s">
        <v>330</v>
      </c>
      <c r="D4146" s="428">
        <v>13.17</v>
      </c>
    </row>
    <row r="4147" spans="1:4" ht="13.5" x14ac:dyDescent="0.25">
      <c r="A4147" s="426">
        <v>96653</v>
      </c>
      <c r="B4147" s="427" t="s">
        <v>4401</v>
      </c>
      <c r="C4147" s="427" t="s">
        <v>330</v>
      </c>
      <c r="D4147" s="428">
        <v>13.13</v>
      </c>
    </row>
    <row r="4148" spans="1:4" ht="13.5" x14ac:dyDescent="0.25">
      <c r="A4148" s="426">
        <v>96654</v>
      </c>
      <c r="B4148" s="427" t="s">
        <v>4402</v>
      </c>
      <c r="C4148" s="427" t="s">
        <v>330</v>
      </c>
      <c r="D4148" s="428">
        <v>21.79</v>
      </c>
    </row>
    <row r="4149" spans="1:4" ht="13.5" x14ac:dyDescent="0.25">
      <c r="A4149" s="426">
        <v>96655</v>
      </c>
      <c r="B4149" s="427" t="s">
        <v>4403</v>
      </c>
      <c r="C4149" s="427" t="s">
        <v>330</v>
      </c>
      <c r="D4149" s="428">
        <v>21.41</v>
      </c>
    </row>
    <row r="4150" spans="1:4" ht="13.5" x14ac:dyDescent="0.25">
      <c r="A4150" s="426">
        <v>96656</v>
      </c>
      <c r="B4150" s="427" t="s">
        <v>4404</v>
      </c>
      <c r="C4150" s="427" t="s">
        <v>330</v>
      </c>
      <c r="D4150" s="428">
        <v>4.9000000000000004</v>
      </c>
    </row>
    <row r="4151" spans="1:4" ht="13.5" x14ac:dyDescent="0.25">
      <c r="A4151" s="426">
        <v>96657</v>
      </c>
      <c r="B4151" s="427" t="s">
        <v>4405</v>
      </c>
      <c r="C4151" s="427" t="s">
        <v>330</v>
      </c>
      <c r="D4151" s="428">
        <v>14.67</v>
      </c>
    </row>
    <row r="4152" spans="1:4" ht="13.5" x14ac:dyDescent="0.25">
      <c r="A4152" s="426">
        <v>96658</v>
      </c>
      <c r="B4152" s="427" t="s">
        <v>4406</v>
      </c>
      <c r="C4152" s="427" t="s">
        <v>330</v>
      </c>
      <c r="D4152" s="428">
        <v>11.18</v>
      </c>
    </row>
    <row r="4153" spans="1:4" ht="13.5" x14ac:dyDescent="0.25">
      <c r="A4153" s="426">
        <v>96659</v>
      </c>
      <c r="B4153" s="427" t="s">
        <v>4407</v>
      </c>
      <c r="C4153" s="427" t="s">
        <v>330</v>
      </c>
      <c r="D4153" s="428">
        <v>8.9</v>
      </c>
    </row>
    <row r="4154" spans="1:4" ht="13.5" x14ac:dyDescent="0.25">
      <c r="A4154" s="426">
        <v>96660</v>
      </c>
      <c r="B4154" s="427" t="s">
        <v>4408</v>
      </c>
      <c r="C4154" s="427" t="s">
        <v>330</v>
      </c>
      <c r="D4154" s="428">
        <v>25.19</v>
      </c>
    </row>
    <row r="4155" spans="1:4" ht="13.5" x14ac:dyDescent="0.25">
      <c r="A4155" s="426">
        <v>96661</v>
      </c>
      <c r="B4155" s="427" t="s">
        <v>4409</v>
      </c>
      <c r="C4155" s="427" t="s">
        <v>330</v>
      </c>
      <c r="D4155" s="428">
        <v>19.829999999999998</v>
      </c>
    </row>
    <row r="4156" spans="1:4" ht="13.5" x14ac:dyDescent="0.25">
      <c r="A4156" s="426">
        <v>96662</v>
      </c>
      <c r="B4156" s="427" t="s">
        <v>4410</v>
      </c>
      <c r="C4156" s="427" t="s">
        <v>330</v>
      </c>
      <c r="D4156" s="428">
        <v>9.08</v>
      </c>
    </row>
    <row r="4157" spans="1:4" ht="13.5" x14ac:dyDescent="0.25">
      <c r="A4157" s="426">
        <v>96663</v>
      </c>
      <c r="B4157" s="427" t="s">
        <v>4411</v>
      </c>
      <c r="C4157" s="427" t="s">
        <v>330</v>
      </c>
      <c r="D4157" s="428">
        <v>16.079999999999998</v>
      </c>
    </row>
    <row r="4158" spans="1:4" ht="13.5" x14ac:dyDescent="0.25">
      <c r="A4158" s="426">
        <v>96664</v>
      </c>
      <c r="B4158" s="427" t="s">
        <v>4412</v>
      </c>
      <c r="C4158" s="427" t="s">
        <v>330</v>
      </c>
      <c r="D4158" s="428">
        <v>17.23</v>
      </c>
    </row>
    <row r="4159" spans="1:4" ht="13.5" x14ac:dyDescent="0.25">
      <c r="A4159" s="426">
        <v>96665</v>
      </c>
      <c r="B4159" s="427" t="s">
        <v>4413</v>
      </c>
      <c r="C4159" s="427" t="s">
        <v>330</v>
      </c>
      <c r="D4159" s="428">
        <v>9.09</v>
      </c>
    </row>
    <row r="4160" spans="1:4" ht="13.5" x14ac:dyDescent="0.25">
      <c r="A4160" s="426">
        <v>96666</v>
      </c>
      <c r="B4160" s="427" t="s">
        <v>4414</v>
      </c>
      <c r="C4160" s="427" t="s">
        <v>330</v>
      </c>
      <c r="D4160" s="428">
        <v>17.64</v>
      </c>
    </row>
    <row r="4161" spans="1:4" ht="13.5" x14ac:dyDescent="0.25">
      <c r="A4161" s="426">
        <v>96667</v>
      </c>
      <c r="B4161" s="427" t="s">
        <v>4415</v>
      </c>
      <c r="C4161" s="427" t="s">
        <v>330</v>
      </c>
      <c r="D4161" s="428">
        <v>30.66</v>
      </c>
    </row>
    <row r="4162" spans="1:4" ht="13.5" x14ac:dyDescent="0.25">
      <c r="A4162" s="426">
        <v>96684</v>
      </c>
      <c r="B4162" s="427" t="s">
        <v>4416</v>
      </c>
      <c r="C4162" s="427" t="s">
        <v>330</v>
      </c>
      <c r="D4162" s="428">
        <v>3.33</v>
      </c>
    </row>
    <row r="4163" spans="1:4" ht="13.5" x14ac:dyDescent="0.25">
      <c r="A4163" s="426">
        <v>96685</v>
      </c>
      <c r="B4163" s="427" t="s">
        <v>4417</v>
      </c>
      <c r="C4163" s="427" t="s">
        <v>330</v>
      </c>
      <c r="D4163" s="428">
        <v>2.98</v>
      </c>
    </row>
    <row r="4164" spans="1:4" ht="13.5" x14ac:dyDescent="0.25">
      <c r="A4164" s="426">
        <v>96686</v>
      </c>
      <c r="B4164" s="427" t="s">
        <v>4418</v>
      </c>
      <c r="C4164" s="427" t="s">
        <v>330</v>
      </c>
      <c r="D4164" s="428">
        <v>4.99</v>
      </c>
    </row>
    <row r="4165" spans="1:4" ht="13.5" x14ac:dyDescent="0.25">
      <c r="A4165" s="426">
        <v>96687</v>
      </c>
      <c r="B4165" s="427" t="s">
        <v>4419</v>
      </c>
      <c r="C4165" s="427" t="s">
        <v>330</v>
      </c>
      <c r="D4165" s="428">
        <v>4.95</v>
      </c>
    </row>
    <row r="4166" spans="1:4" ht="13.5" x14ac:dyDescent="0.25">
      <c r="A4166" s="426">
        <v>96688</v>
      </c>
      <c r="B4166" s="427" t="s">
        <v>4420</v>
      </c>
      <c r="C4166" s="427" t="s">
        <v>330</v>
      </c>
      <c r="D4166" s="428">
        <v>8.59</v>
      </c>
    </row>
    <row r="4167" spans="1:4" ht="13.5" x14ac:dyDescent="0.25">
      <c r="A4167" s="426">
        <v>96689</v>
      </c>
      <c r="B4167" s="427" t="s">
        <v>4421</v>
      </c>
      <c r="C4167" s="427" t="s">
        <v>330</v>
      </c>
      <c r="D4167" s="428">
        <v>8.2100000000000009</v>
      </c>
    </row>
    <row r="4168" spans="1:4" ht="13.5" x14ac:dyDescent="0.25">
      <c r="A4168" s="426">
        <v>96690</v>
      </c>
      <c r="B4168" s="427" t="s">
        <v>4422</v>
      </c>
      <c r="C4168" s="427" t="s">
        <v>330</v>
      </c>
      <c r="D4168" s="428">
        <v>15.97</v>
      </c>
    </row>
    <row r="4169" spans="1:4" ht="13.5" x14ac:dyDescent="0.25">
      <c r="A4169" s="426">
        <v>96691</v>
      </c>
      <c r="B4169" s="427" t="s">
        <v>4423</v>
      </c>
      <c r="C4169" s="427" t="s">
        <v>330</v>
      </c>
      <c r="D4169" s="428">
        <v>16.489999999999998</v>
      </c>
    </row>
    <row r="4170" spans="1:4" ht="13.5" x14ac:dyDescent="0.25">
      <c r="A4170" s="426">
        <v>96692</v>
      </c>
      <c r="B4170" s="427" t="s">
        <v>4424</v>
      </c>
      <c r="C4170" s="427" t="s">
        <v>330</v>
      </c>
      <c r="D4170" s="428">
        <v>24.15</v>
      </c>
    </row>
    <row r="4171" spans="1:4" ht="13.5" x14ac:dyDescent="0.25">
      <c r="A4171" s="426">
        <v>96693</v>
      </c>
      <c r="B4171" s="427" t="s">
        <v>4425</v>
      </c>
      <c r="C4171" s="427" t="s">
        <v>330</v>
      </c>
      <c r="D4171" s="428">
        <v>22.87</v>
      </c>
    </row>
    <row r="4172" spans="1:4" ht="13.5" x14ac:dyDescent="0.25">
      <c r="A4172" s="426">
        <v>96694</v>
      </c>
      <c r="B4172" s="427" t="s">
        <v>4426</v>
      </c>
      <c r="C4172" s="427" t="s">
        <v>330</v>
      </c>
      <c r="D4172" s="428">
        <v>53.1</v>
      </c>
    </row>
    <row r="4173" spans="1:4" ht="13.5" x14ac:dyDescent="0.25">
      <c r="A4173" s="426">
        <v>96695</v>
      </c>
      <c r="B4173" s="427" t="s">
        <v>4427</v>
      </c>
      <c r="C4173" s="427" t="s">
        <v>330</v>
      </c>
      <c r="D4173" s="428">
        <v>51.6</v>
      </c>
    </row>
    <row r="4174" spans="1:4" ht="13.5" x14ac:dyDescent="0.25">
      <c r="A4174" s="426">
        <v>96696</v>
      </c>
      <c r="B4174" s="427" t="s">
        <v>4428</v>
      </c>
      <c r="C4174" s="427" t="s">
        <v>330</v>
      </c>
      <c r="D4174" s="428">
        <v>79.959999999999994</v>
      </c>
    </row>
    <row r="4175" spans="1:4" ht="13.5" x14ac:dyDescent="0.25">
      <c r="A4175" s="426">
        <v>96697</v>
      </c>
      <c r="B4175" s="427" t="s">
        <v>4429</v>
      </c>
      <c r="C4175" s="427" t="s">
        <v>330</v>
      </c>
      <c r="D4175" s="428">
        <v>119.65</v>
      </c>
    </row>
    <row r="4176" spans="1:4" ht="13.5" x14ac:dyDescent="0.25">
      <c r="A4176" s="426">
        <v>96698</v>
      </c>
      <c r="B4176" s="427" t="s">
        <v>4430</v>
      </c>
      <c r="C4176" s="427" t="s">
        <v>330</v>
      </c>
      <c r="D4176" s="428">
        <v>2.5299999999999998</v>
      </c>
    </row>
    <row r="4177" spans="1:4" ht="13.5" x14ac:dyDescent="0.25">
      <c r="A4177" s="426">
        <v>96699</v>
      </c>
      <c r="B4177" s="427" t="s">
        <v>4431</v>
      </c>
      <c r="C4177" s="427" t="s">
        <v>330</v>
      </c>
      <c r="D4177" s="428">
        <v>12.3</v>
      </c>
    </row>
    <row r="4178" spans="1:4" ht="13.5" x14ac:dyDescent="0.25">
      <c r="A4178" s="426">
        <v>96700</v>
      </c>
      <c r="B4178" s="427" t="s">
        <v>4432</v>
      </c>
      <c r="C4178" s="427" t="s">
        <v>330</v>
      </c>
      <c r="D4178" s="428">
        <v>8.81</v>
      </c>
    </row>
    <row r="4179" spans="1:4" ht="13.5" x14ac:dyDescent="0.25">
      <c r="A4179" s="426">
        <v>96701</v>
      </c>
      <c r="B4179" s="427" t="s">
        <v>4433</v>
      </c>
      <c r="C4179" s="427" t="s">
        <v>330</v>
      </c>
      <c r="D4179" s="428">
        <v>3.46</v>
      </c>
    </row>
    <row r="4180" spans="1:4" ht="13.5" x14ac:dyDescent="0.25">
      <c r="A4180" s="426">
        <v>96702</v>
      </c>
      <c r="B4180" s="427" t="s">
        <v>4434</v>
      </c>
      <c r="C4180" s="427" t="s">
        <v>330</v>
      </c>
      <c r="D4180" s="428">
        <v>3.64</v>
      </c>
    </row>
    <row r="4181" spans="1:4" ht="13.5" x14ac:dyDescent="0.25">
      <c r="A4181" s="426">
        <v>96703</v>
      </c>
      <c r="B4181" s="427" t="s">
        <v>4435</v>
      </c>
      <c r="C4181" s="427" t="s">
        <v>330</v>
      </c>
      <c r="D4181" s="428">
        <v>7.26</v>
      </c>
    </row>
    <row r="4182" spans="1:4" ht="13.5" x14ac:dyDescent="0.25">
      <c r="A4182" s="426">
        <v>96704</v>
      </c>
      <c r="B4182" s="427" t="s">
        <v>4436</v>
      </c>
      <c r="C4182" s="427" t="s">
        <v>330</v>
      </c>
      <c r="D4182" s="428">
        <v>8.41</v>
      </c>
    </row>
    <row r="4183" spans="1:4" ht="13.5" x14ac:dyDescent="0.25">
      <c r="A4183" s="426">
        <v>96705</v>
      </c>
      <c r="B4183" s="427" t="s">
        <v>4437</v>
      </c>
      <c r="C4183" s="427" t="s">
        <v>330</v>
      </c>
      <c r="D4183" s="428">
        <v>10.94</v>
      </c>
    </row>
    <row r="4184" spans="1:4" ht="13.5" x14ac:dyDescent="0.25">
      <c r="A4184" s="426">
        <v>96706</v>
      </c>
      <c r="B4184" s="427" t="s">
        <v>4438</v>
      </c>
      <c r="C4184" s="427" t="s">
        <v>330</v>
      </c>
      <c r="D4184" s="428">
        <v>16.420000000000002</v>
      </c>
    </row>
    <row r="4185" spans="1:4" ht="13.5" x14ac:dyDescent="0.25">
      <c r="A4185" s="426">
        <v>96707</v>
      </c>
      <c r="B4185" s="427" t="s">
        <v>4439</v>
      </c>
      <c r="C4185" s="427" t="s">
        <v>330</v>
      </c>
      <c r="D4185" s="428">
        <v>34.130000000000003</v>
      </c>
    </row>
    <row r="4186" spans="1:4" ht="13.5" x14ac:dyDescent="0.25">
      <c r="A4186" s="426">
        <v>96708</v>
      </c>
      <c r="B4186" s="427" t="s">
        <v>4440</v>
      </c>
      <c r="C4186" s="427" t="s">
        <v>330</v>
      </c>
      <c r="D4186" s="428">
        <v>53.83</v>
      </c>
    </row>
    <row r="4187" spans="1:4" ht="13.5" x14ac:dyDescent="0.25">
      <c r="A4187" s="426">
        <v>96709</v>
      </c>
      <c r="B4187" s="427" t="s">
        <v>4441</v>
      </c>
      <c r="C4187" s="427" t="s">
        <v>330</v>
      </c>
      <c r="D4187" s="428">
        <v>85.04</v>
      </c>
    </row>
    <row r="4188" spans="1:4" ht="13.5" x14ac:dyDescent="0.25">
      <c r="A4188" s="426">
        <v>96710</v>
      </c>
      <c r="B4188" s="427" t="s">
        <v>4442</v>
      </c>
      <c r="C4188" s="427" t="s">
        <v>330</v>
      </c>
      <c r="D4188" s="428">
        <v>4.3600000000000003</v>
      </c>
    </row>
    <row r="4189" spans="1:4" ht="13.5" x14ac:dyDescent="0.25">
      <c r="A4189" s="426">
        <v>96711</v>
      </c>
      <c r="B4189" s="427" t="s">
        <v>4443</v>
      </c>
      <c r="C4189" s="427" t="s">
        <v>330</v>
      </c>
      <c r="D4189" s="428">
        <v>6.78</v>
      </c>
    </row>
    <row r="4190" spans="1:4" ht="13.5" x14ac:dyDescent="0.25">
      <c r="A4190" s="426">
        <v>96712</v>
      </c>
      <c r="B4190" s="427" t="s">
        <v>4444</v>
      </c>
      <c r="C4190" s="427" t="s">
        <v>330</v>
      </c>
      <c r="D4190" s="428">
        <v>13.01</v>
      </c>
    </row>
    <row r="4191" spans="1:4" ht="13.5" x14ac:dyDescent="0.25">
      <c r="A4191" s="426">
        <v>96713</v>
      </c>
      <c r="B4191" s="427" t="s">
        <v>4445</v>
      </c>
      <c r="C4191" s="427" t="s">
        <v>330</v>
      </c>
      <c r="D4191" s="428">
        <v>18.059999999999999</v>
      </c>
    </row>
    <row r="4192" spans="1:4" ht="13.5" x14ac:dyDescent="0.25">
      <c r="A4192" s="426">
        <v>96714</v>
      </c>
      <c r="B4192" s="427" t="s">
        <v>4446</v>
      </c>
      <c r="C4192" s="427" t="s">
        <v>330</v>
      </c>
      <c r="D4192" s="428">
        <v>30.46</v>
      </c>
    </row>
    <row r="4193" spans="1:4" ht="13.5" x14ac:dyDescent="0.25">
      <c r="A4193" s="426">
        <v>96715</v>
      </c>
      <c r="B4193" s="427" t="s">
        <v>4447</v>
      </c>
      <c r="C4193" s="427" t="s">
        <v>330</v>
      </c>
      <c r="D4193" s="428">
        <v>57.18</v>
      </c>
    </row>
    <row r="4194" spans="1:4" ht="13.5" x14ac:dyDescent="0.25">
      <c r="A4194" s="426">
        <v>96716</v>
      </c>
      <c r="B4194" s="427" t="s">
        <v>4448</v>
      </c>
      <c r="C4194" s="427" t="s">
        <v>330</v>
      </c>
      <c r="D4194" s="428">
        <v>85.87</v>
      </c>
    </row>
    <row r="4195" spans="1:4" ht="13.5" x14ac:dyDescent="0.25">
      <c r="A4195" s="426">
        <v>96717</v>
      </c>
      <c r="B4195" s="427" t="s">
        <v>4449</v>
      </c>
      <c r="C4195" s="427" t="s">
        <v>330</v>
      </c>
      <c r="D4195" s="428">
        <v>135.19999999999999</v>
      </c>
    </row>
    <row r="4196" spans="1:4" ht="13.5" x14ac:dyDescent="0.25">
      <c r="A4196" s="426">
        <v>96736</v>
      </c>
      <c r="B4196" s="427" t="s">
        <v>4450</v>
      </c>
      <c r="C4196" s="427" t="s">
        <v>330</v>
      </c>
      <c r="D4196" s="428">
        <v>3.72</v>
      </c>
    </row>
    <row r="4197" spans="1:4" ht="13.5" x14ac:dyDescent="0.25">
      <c r="A4197" s="426">
        <v>96737</v>
      </c>
      <c r="B4197" s="427" t="s">
        <v>4451</v>
      </c>
      <c r="C4197" s="427" t="s">
        <v>330</v>
      </c>
      <c r="D4197" s="428">
        <v>4.26</v>
      </c>
    </row>
    <row r="4198" spans="1:4" ht="13.5" x14ac:dyDescent="0.25">
      <c r="A4198" s="426">
        <v>96738</v>
      </c>
      <c r="B4198" s="427" t="s">
        <v>4452</v>
      </c>
      <c r="C4198" s="427" t="s">
        <v>330</v>
      </c>
      <c r="D4198" s="428">
        <v>14.03</v>
      </c>
    </row>
    <row r="4199" spans="1:4" ht="13.5" x14ac:dyDescent="0.25">
      <c r="A4199" s="426">
        <v>96739</v>
      </c>
      <c r="B4199" s="427" t="s">
        <v>4453</v>
      </c>
      <c r="C4199" s="427" t="s">
        <v>330</v>
      </c>
      <c r="D4199" s="428">
        <v>5.5</v>
      </c>
    </row>
    <row r="4200" spans="1:4" ht="13.5" x14ac:dyDescent="0.25">
      <c r="A4200" s="426">
        <v>96740</v>
      </c>
      <c r="B4200" s="427" t="s">
        <v>4454</v>
      </c>
      <c r="C4200" s="427" t="s">
        <v>330</v>
      </c>
      <c r="D4200" s="428">
        <v>21.79</v>
      </c>
    </row>
    <row r="4201" spans="1:4" ht="13.5" x14ac:dyDescent="0.25">
      <c r="A4201" s="426">
        <v>96741</v>
      </c>
      <c r="B4201" s="427" t="s">
        <v>4455</v>
      </c>
      <c r="C4201" s="427" t="s">
        <v>330</v>
      </c>
      <c r="D4201" s="428">
        <v>8.67</v>
      </c>
    </row>
    <row r="4202" spans="1:4" ht="13.5" x14ac:dyDescent="0.25">
      <c r="A4202" s="426">
        <v>96742</v>
      </c>
      <c r="B4202" s="427" t="s">
        <v>4456</v>
      </c>
      <c r="C4202" s="427" t="s">
        <v>330</v>
      </c>
      <c r="D4202" s="428">
        <v>13.16</v>
      </c>
    </row>
    <row r="4203" spans="1:4" ht="13.5" x14ac:dyDescent="0.25">
      <c r="A4203" s="426">
        <v>96743</v>
      </c>
      <c r="B4203" s="427" t="s">
        <v>4457</v>
      </c>
      <c r="C4203" s="427" t="s">
        <v>330</v>
      </c>
      <c r="D4203" s="428">
        <v>17.02</v>
      </c>
    </row>
    <row r="4204" spans="1:4" ht="13.5" x14ac:dyDescent="0.25">
      <c r="A4204" s="426">
        <v>96744</v>
      </c>
      <c r="B4204" s="427" t="s">
        <v>4458</v>
      </c>
      <c r="C4204" s="427" t="s">
        <v>330</v>
      </c>
      <c r="D4204" s="428">
        <v>36.32</v>
      </c>
    </row>
    <row r="4205" spans="1:4" ht="13.5" x14ac:dyDescent="0.25">
      <c r="A4205" s="426">
        <v>96745</v>
      </c>
      <c r="B4205" s="427" t="s">
        <v>4459</v>
      </c>
      <c r="C4205" s="427" t="s">
        <v>330</v>
      </c>
      <c r="D4205" s="428">
        <v>53.3</v>
      </c>
    </row>
    <row r="4206" spans="1:4" ht="13.5" x14ac:dyDescent="0.25">
      <c r="A4206" s="426">
        <v>96746</v>
      </c>
      <c r="B4206" s="427" t="s">
        <v>4460</v>
      </c>
      <c r="C4206" s="427" t="s">
        <v>330</v>
      </c>
      <c r="D4206" s="428">
        <v>85</v>
      </c>
    </row>
    <row r="4207" spans="1:4" ht="13.5" x14ac:dyDescent="0.25">
      <c r="A4207" s="426">
        <v>96747</v>
      </c>
      <c r="B4207" s="427" t="s">
        <v>4461</v>
      </c>
      <c r="C4207" s="427" t="s">
        <v>330</v>
      </c>
      <c r="D4207" s="428">
        <v>5.26</v>
      </c>
    </row>
    <row r="4208" spans="1:4" ht="13.5" x14ac:dyDescent="0.25">
      <c r="A4208" s="426">
        <v>96748</v>
      </c>
      <c r="B4208" s="427" t="s">
        <v>4462</v>
      </c>
      <c r="C4208" s="427" t="s">
        <v>330</v>
      </c>
      <c r="D4208" s="428">
        <v>5.93</v>
      </c>
    </row>
    <row r="4209" spans="1:4" ht="13.5" x14ac:dyDescent="0.25">
      <c r="A4209" s="426">
        <v>96749</v>
      </c>
      <c r="B4209" s="427" t="s">
        <v>4463</v>
      </c>
      <c r="C4209" s="427" t="s">
        <v>330</v>
      </c>
      <c r="D4209" s="428">
        <v>8.06</v>
      </c>
    </row>
    <row r="4210" spans="1:4" ht="13.5" x14ac:dyDescent="0.25">
      <c r="A4210" s="426">
        <v>96750</v>
      </c>
      <c r="B4210" s="427" t="s">
        <v>4464</v>
      </c>
      <c r="C4210" s="427" t="s">
        <v>330</v>
      </c>
      <c r="D4210" s="428">
        <v>10.68</v>
      </c>
    </row>
    <row r="4211" spans="1:4" ht="13.5" x14ac:dyDescent="0.25">
      <c r="A4211" s="426">
        <v>96751</v>
      </c>
      <c r="B4211" s="427" t="s">
        <v>4465</v>
      </c>
      <c r="C4211" s="427" t="s">
        <v>330</v>
      </c>
      <c r="D4211" s="428">
        <v>19.29</v>
      </c>
    </row>
    <row r="4212" spans="1:4" ht="13.5" x14ac:dyDescent="0.25">
      <c r="A4212" s="426">
        <v>96752</v>
      </c>
      <c r="B4212" s="427" t="s">
        <v>4466</v>
      </c>
      <c r="C4212" s="427" t="s">
        <v>330</v>
      </c>
      <c r="D4212" s="428">
        <v>25.03</v>
      </c>
    </row>
    <row r="4213" spans="1:4" ht="13.5" x14ac:dyDescent="0.25">
      <c r="A4213" s="426">
        <v>96753</v>
      </c>
      <c r="B4213" s="427" t="s">
        <v>4467</v>
      </c>
      <c r="C4213" s="427" t="s">
        <v>330</v>
      </c>
      <c r="D4213" s="428">
        <v>56.39</v>
      </c>
    </row>
    <row r="4214" spans="1:4" ht="13.5" x14ac:dyDescent="0.25">
      <c r="A4214" s="426">
        <v>96754</v>
      </c>
      <c r="B4214" s="427" t="s">
        <v>4468</v>
      </c>
      <c r="C4214" s="427" t="s">
        <v>330</v>
      </c>
      <c r="D4214" s="428">
        <v>79.150000000000006</v>
      </c>
    </row>
    <row r="4215" spans="1:4" ht="13.5" x14ac:dyDescent="0.25">
      <c r="A4215" s="426">
        <v>96755</v>
      </c>
      <c r="B4215" s="427" t="s">
        <v>4469</v>
      </c>
      <c r="C4215" s="427" t="s">
        <v>330</v>
      </c>
      <c r="D4215" s="428">
        <v>119.61</v>
      </c>
    </row>
    <row r="4216" spans="1:4" ht="13.5" x14ac:dyDescent="0.25">
      <c r="A4216" s="426">
        <v>96756</v>
      </c>
      <c r="B4216" s="427" t="s">
        <v>4470</v>
      </c>
      <c r="C4216" s="427" t="s">
        <v>330</v>
      </c>
      <c r="D4216" s="428">
        <v>9.56</v>
      </c>
    </row>
    <row r="4217" spans="1:4" ht="13.5" x14ac:dyDescent="0.25">
      <c r="A4217" s="426">
        <v>96757</v>
      </c>
      <c r="B4217" s="427" t="s">
        <v>4471</v>
      </c>
      <c r="C4217" s="427" t="s">
        <v>330</v>
      </c>
      <c r="D4217" s="428">
        <v>9.1999999999999993</v>
      </c>
    </row>
    <row r="4218" spans="1:4" ht="13.5" x14ac:dyDescent="0.25">
      <c r="A4218" s="426">
        <v>96758</v>
      </c>
      <c r="B4218" s="427" t="s">
        <v>4472</v>
      </c>
      <c r="C4218" s="427" t="s">
        <v>330</v>
      </c>
      <c r="D4218" s="428">
        <v>10.85</v>
      </c>
    </row>
    <row r="4219" spans="1:4" ht="13.5" x14ac:dyDescent="0.25">
      <c r="A4219" s="426">
        <v>96759</v>
      </c>
      <c r="B4219" s="427" t="s">
        <v>4473</v>
      </c>
      <c r="C4219" s="427" t="s">
        <v>330</v>
      </c>
      <c r="D4219" s="428">
        <v>15.83</v>
      </c>
    </row>
    <row r="4220" spans="1:4" ht="13.5" x14ac:dyDescent="0.25">
      <c r="A4220" s="426">
        <v>96760</v>
      </c>
      <c r="B4220" s="427" t="s">
        <v>4474</v>
      </c>
      <c r="C4220" s="427" t="s">
        <v>330</v>
      </c>
      <c r="D4220" s="428">
        <v>22.47</v>
      </c>
    </row>
    <row r="4221" spans="1:4" ht="13.5" x14ac:dyDescent="0.25">
      <c r="A4221" s="426">
        <v>96761</v>
      </c>
      <c r="B4221" s="427" t="s">
        <v>4475</v>
      </c>
      <c r="C4221" s="427" t="s">
        <v>330</v>
      </c>
      <c r="D4221" s="428">
        <v>31.65</v>
      </c>
    </row>
    <row r="4222" spans="1:4" ht="13.5" x14ac:dyDescent="0.25">
      <c r="A4222" s="426">
        <v>96762</v>
      </c>
      <c r="B4222" s="427" t="s">
        <v>4476</v>
      </c>
      <c r="C4222" s="427" t="s">
        <v>330</v>
      </c>
      <c r="D4222" s="428">
        <v>61.53</v>
      </c>
    </row>
    <row r="4223" spans="1:4" ht="13.5" x14ac:dyDescent="0.25">
      <c r="A4223" s="426">
        <v>96763</v>
      </c>
      <c r="B4223" s="427" t="s">
        <v>4477</v>
      </c>
      <c r="C4223" s="427" t="s">
        <v>330</v>
      </c>
      <c r="D4223" s="428">
        <v>84.77</v>
      </c>
    </row>
    <row r="4224" spans="1:4" ht="13.5" x14ac:dyDescent="0.25">
      <c r="A4224" s="426">
        <v>96764</v>
      </c>
      <c r="B4224" s="427" t="s">
        <v>4478</v>
      </c>
      <c r="C4224" s="427" t="s">
        <v>330</v>
      </c>
      <c r="D4224" s="428">
        <v>135.13999999999999</v>
      </c>
    </row>
    <row r="4225" spans="1:4" ht="13.5" x14ac:dyDescent="0.25">
      <c r="A4225" s="426">
        <v>96802</v>
      </c>
      <c r="B4225" s="427" t="s">
        <v>4479</v>
      </c>
      <c r="C4225" s="427" t="s">
        <v>330</v>
      </c>
      <c r="D4225" s="428">
        <v>215.05</v>
      </c>
    </row>
    <row r="4226" spans="1:4" ht="13.5" x14ac:dyDescent="0.25">
      <c r="A4226" s="426">
        <v>96803</v>
      </c>
      <c r="B4226" s="427" t="s">
        <v>4480</v>
      </c>
      <c r="C4226" s="427" t="s">
        <v>330</v>
      </c>
      <c r="D4226" s="428">
        <v>109.98</v>
      </c>
    </row>
    <row r="4227" spans="1:4" ht="13.5" x14ac:dyDescent="0.25">
      <c r="A4227" s="426">
        <v>96804</v>
      </c>
      <c r="B4227" s="427" t="s">
        <v>4481</v>
      </c>
      <c r="C4227" s="427" t="s">
        <v>330</v>
      </c>
      <c r="D4227" s="428">
        <v>195.62</v>
      </c>
    </row>
    <row r="4228" spans="1:4" ht="13.5" x14ac:dyDescent="0.25">
      <c r="A4228" s="426">
        <v>96805</v>
      </c>
      <c r="B4228" s="427" t="s">
        <v>4482</v>
      </c>
      <c r="C4228" s="427" t="s">
        <v>330</v>
      </c>
      <c r="D4228" s="428">
        <v>221.19</v>
      </c>
    </row>
    <row r="4229" spans="1:4" ht="13.5" x14ac:dyDescent="0.25">
      <c r="A4229" s="426">
        <v>96806</v>
      </c>
      <c r="B4229" s="427" t="s">
        <v>4483</v>
      </c>
      <c r="C4229" s="427" t="s">
        <v>330</v>
      </c>
      <c r="D4229" s="428">
        <v>106.39</v>
      </c>
    </row>
    <row r="4230" spans="1:4" ht="13.5" x14ac:dyDescent="0.25">
      <c r="A4230" s="426">
        <v>96807</v>
      </c>
      <c r="B4230" s="427" t="s">
        <v>4484</v>
      </c>
      <c r="C4230" s="427" t="s">
        <v>330</v>
      </c>
      <c r="D4230" s="428">
        <v>176.62</v>
      </c>
    </row>
    <row r="4231" spans="1:4" ht="13.5" x14ac:dyDescent="0.25">
      <c r="A4231" s="426">
        <v>96808</v>
      </c>
      <c r="B4231" s="427" t="s">
        <v>4485</v>
      </c>
      <c r="C4231" s="427" t="s">
        <v>330</v>
      </c>
      <c r="D4231" s="428">
        <v>9.6300000000000008</v>
      </c>
    </row>
    <row r="4232" spans="1:4" ht="13.5" x14ac:dyDescent="0.25">
      <c r="A4232" s="426">
        <v>96809</v>
      </c>
      <c r="B4232" s="427" t="s">
        <v>4486</v>
      </c>
      <c r="C4232" s="427" t="s">
        <v>330</v>
      </c>
      <c r="D4232" s="428">
        <v>11.1</v>
      </c>
    </row>
    <row r="4233" spans="1:4" ht="13.5" x14ac:dyDescent="0.25">
      <c r="A4233" s="426">
        <v>96810</v>
      </c>
      <c r="B4233" s="427" t="s">
        <v>4487</v>
      </c>
      <c r="C4233" s="427" t="s">
        <v>330</v>
      </c>
      <c r="D4233" s="428">
        <v>12.09</v>
      </c>
    </row>
    <row r="4234" spans="1:4" ht="13.5" x14ac:dyDescent="0.25">
      <c r="A4234" s="426">
        <v>96811</v>
      </c>
      <c r="B4234" s="427" t="s">
        <v>4488</v>
      </c>
      <c r="C4234" s="427" t="s">
        <v>330</v>
      </c>
      <c r="D4234" s="428">
        <v>12.95</v>
      </c>
    </row>
    <row r="4235" spans="1:4" ht="13.5" x14ac:dyDescent="0.25">
      <c r="A4235" s="426">
        <v>96812</v>
      </c>
      <c r="B4235" s="427" t="s">
        <v>4489</v>
      </c>
      <c r="C4235" s="427" t="s">
        <v>330</v>
      </c>
      <c r="D4235" s="428">
        <v>12.43</v>
      </c>
    </row>
    <row r="4236" spans="1:4" ht="13.5" x14ac:dyDescent="0.25">
      <c r="A4236" s="426">
        <v>96813</v>
      </c>
      <c r="B4236" s="427" t="s">
        <v>4490</v>
      </c>
      <c r="C4236" s="427" t="s">
        <v>330</v>
      </c>
      <c r="D4236" s="428">
        <v>14.39</v>
      </c>
    </row>
    <row r="4237" spans="1:4" ht="13.5" x14ac:dyDescent="0.25">
      <c r="A4237" s="426">
        <v>96814</v>
      </c>
      <c r="B4237" s="427" t="s">
        <v>4491</v>
      </c>
      <c r="C4237" s="427" t="s">
        <v>330</v>
      </c>
      <c r="D4237" s="428">
        <v>12.1</v>
      </c>
    </row>
    <row r="4238" spans="1:4" ht="13.5" x14ac:dyDescent="0.25">
      <c r="A4238" s="426">
        <v>96815</v>
      </c>
      <c r="B4238" s="427" t="s">
        <v>4492</v>
      </c>
      <c r="C4238" s="427" t="s">
        <v>330</v>
      </c>
      <c r="D4238" s="428">
        <v>20.62</v>
      </c>
    </row>
    <row r="4239" spans="1:4" ht="13.5" x14ac:dyDescent="0.25">
      <c r="A4239" s="426">
        <v>96816</v>
      </c>
      <c r="B4239" s="427" t="s">
        <v>4493</v>
      </c>
      <c r="C4239" s="427" t="s">
        <v>330</v>
      </c>
      <c r="D4239" s="428">
        <v>16.88</v>
      </c>
    </row>
    <row r="4240" spans="1:4" ht="13.5" x14ac:dyDescent="0.25">
      <c r="A4240" s="426">
        <v>96817</v>
      </c>
      <c r="B4240" s="427" t="s">
        <v>4494</v>
      </c>
      <c r="C4240" s="427" t="s">
        <v>330</v>
      </c>
      <c r="D4240" s="428">
        <v>19.260000000000002</v>
      </c>
    </row>
    <row r="4241" spans="1:4" ht="13.5" x14ac:dyDescent="0.25">
      <c r="A4241" s="426">
        <v>96818</v>
      </c>
      <c r="B4241" s="427" t="s">
        <v>4495</v>
      </c>
      <c r="C4241" s="427" t="s">
        <v>330</v>
      </c>
      <c r="D4241" s="428">
        <v>17.899999999999999</v>
      </c>
    </row>
    <row r="4242" spans="1:4" ht="13.5" x14ac:dyDescent="0.25">
      <c r="A4242" s="426">
        <v>96819</v>
      </c>
      <c r="B4242" s="427" t="s">
        <v>4496</v>
      </c>
      <c r="C4242" s="427" t="s">
        <v>330</v>
      </c>
      <c r="D4242" s="428">
        <v>17.899999999999999</v>
      </c>
    </row>
    <row r="4243" spans="1:4" ht="13.5" x14ac:dyDescent="0.25">
      <c r="A4243" s="426">
        <v>96820</v>
      </c>
      <c r="B4243" s="427" t="s">
        <v>4497</v>
      </c>
      <c r="C4243" s="427" t="s">
        <v>330</v>
      </c>
      <c r="D4243" s="428">
        <v>32.86</v>
      </c>
    </row>
    <row r="4244" spans="1:4" ht="13.5" x14ac:dyDescent="0.25">
      <c r="A4244" s="426">
        <v>96821</v>
      </c>
      <c r="B4244" s="427" t="s">
        <v>4498</v>
      </c>
      <c r="C4244" s="427" t="s">
        <v>330</v>
      </c>
      <c r="D4244" s="428">
        <v>27.9</v>
      </c>
    </row>
    <row r="4245" spans="1:4" ht="13.5" x14ac:dyDescent="0.25">
      <c r="A4245" s="426">
        <v>96822</v>
      </c>
      <c r="B4245" s="427" t="s">
        <v>4499</v>
      </c>
      <c r="C4245" s="427" t="s">
        <v>330</v>
      </c>
      <c r="D4245" s="428">
        <v>28.28</v>
      </c>
    </row>
    <row r="4246" spans="1:4" ht="13.5" x14ac:dyDescent="0.25">
      <c r="A4246" s="426">
        <v>96823</v>
      </c>
      <c r="B4246" s="427" t="s">
        <v>4500</v>
      </c>
      <c r="C4246" s="427" t="s">
        <v>330</v>
      </c>
      <c r="D4246" s="428">
        <v>11.65</v>
      </c>
    </row>
    <row r="4247" spans="1:4" ht="13.5" x14ac:dyDescent="0.25">
      <c r="A4247" s="426">
        <v>96824</v>
      </c>
      <c r="B4247" s="427" t="s">
        <v>4501</v>
      </c>
      <c r="C4247" s="427" t="s">
        <v>330</v>
      </c>
      <c r="D4247" s="428">
        <v>13.18</v>
      </c>
    </row>
    <row r="4248" spans="1:4" ht="13.5" x14ac:dyDescent="0.25">
      <c r="A4248" s="426">
        <v>96825</v>
      </c>
      <c r="B4248" s="427" t="s">
        <v>4502</v>
      </c>
      <c r="C4248" s="427" t="s">
        <v>330</v>
      </c>
      <c r="D4248" s="428">
        <v>17.95</v>
      </c>
    </row>
    <row r="4249" spans="1:4" ht="13.5" x14ac:dyDescent="0.25">
      <c r="A4249" s="426">
        <v>96826</v>
      </c>
      <c r="B4249" s="427" t="s">
        <v>4503</v>
      </c>
      <c r="C4249" s="427" t="s">
        <v>330</v>
      </c>
      <c r="D4249" s="428">
        <v>16.190000000000001</v>
      </c>
    </row>
    <row r="4250" spans="1:4" ht="13.5" x14ac:dyDescent="0.25">
      <c r="A4250" s="426">
        <v>96827</v>
      </c>
      <c r="B4250" s="427" t="s">
        <v>4504</v>
      </c>
      <c r="C4250" s="427" t="s">
        <v>330</v>
      </c>
      <c r="D4250" s="428">
        <v>16.809999999999999</v>
      </c>
    </row>
    <row r="4251" spans="1:4" ht="13.5" x14ac:dyDescent="0.25">
      <c r="A4251" s="426">
        <v>96828</v>
      </c>
      <c r="B4251" s="427" t="s">
        <v>4505</v>
      </c>
      <c r="C4251" s="427" t="s">
        <v>330</v>
      </c>
      <c r="D4251" s="428">
        <v>21.19</v>
      </c>
    </row>
    <row r="4252" spans="1:4" ht="13.5" x14ac:dyDescent="0.25">
      <c r="A4252" s="426">
        <v>96829</v>
      </c>
      <c r="B4252" s="427" t="s">
        <v>4506</v>
      </c>
      <c r="C4252" s="427" t="s">
        <v>330</v>
      </c>
      <c r="D4252" s="428">
        <v>16.170000000000002</v>
      </c>
    </row>
    <row r="4253" spans="1:4" ht="13.5" x14ac:dyDescent="0.25">
      <c r="A4253" s="426">
        <v>96830</v>
      </c>
      <c r="B4253" s="427" t="s">
        <v>4507</v>
      </c>
      <c r="C4253" s="427" t="s">
        <v>330</v>
      </c>
      <c r="D4253" s="428">
        <v>23.59</v>
      </c>
    </row>
    <row r="4254" spans="1:4" ht="13.5" x14ac:dyDescent="0.25">
      <c r="A4254" s="426">
        <v>96831</v>
      </c>
      <c r="B4254" s="427" t="s">
        <v>4508</v>
      </c>
      <c r="C4254" s="427" t="s">
        <v>330</v>
      </c>
      <c r="D4254" s="428">
        <v>19.170000000000002</v>
      </c>
    </row>
    <row r="4255" spans="1:4" ht="13.5" x14ac:dyDescent="0.25">
      <c r="A4255" s="426">
        <v>96832</v>
      </c>
      <c r="B4255" s="427" t="s">
        <v>4509</v>
      </c>
      <c r="C4255" s="427" t="s">
        <v>330</v>
      </c>
      <c r="D4255" s="428">
        <v>22.21</v>
      </c>
    </row>
    <row r="4256" spans="1:4" ht="13.5" x14ac:dyDescent="0.25">
      <c r="A4256" s="426">
        <v>96833</v>
      </c>
      <c r="B4256" s="427" t="s">
        <v>4510</v>
      </c>
      <c r="C4256" s="427" t="s">
        <v>330</v>
      </c>
      <c r="D4256" s="428">
        <v>20.78</v>
      </c>
    </row>
    <row r="4257" spans="1:4" ht="13.5" x14ac:dyDescent="0.25">
      <c r="A4257" s="426">
        <v>96834</v>
      </c>
      <c r="B4257" s="427" t="s">
        <v>4511</v>
      </c>
      <c r="C4257" s="427" t="s">
        <v>330</v>
      </c>
      <c r="D4257" s="428">
        <v>34.47</v>
      </c>
    </row>
    <row r="4258" spans="1:4" ht="13.5" x14ac:dyDescent="0.25">
      <c r="A4258" s="426">
        <v>96835</v>
      </c>
      <c r="B4258" s="427" t="s">
        <v>4512</v>
      </c>
      <c r="C4258" s="427" t="s">
        <v>330</v>
      </c>
      <c r="D4258" s="428">
        <v>29.74</v>
      </c>
    </row>
    <row r="4259" spans="1:4" ht="13.5" x14ac:dyDescent="0.25">
      <c r="A4259" s="426">
        <v>96836</v>
      </c>
      <c r="B4259" s="427" t="s">
        <v>4513</v>
      </c>
      <c r="C4259" s="427" t="s">
        <v>330</v>
      </c>
      <c r="D4259" s="428">
        <v>31.7</v>
      </c>
    </row>
    <row r="4260" spans="1:4" ht="13.5" x14ac:dyDescent="0.25">
      <c r="A4260" s="426">
        <v>96837</v>
      </c>
      <c r="B4260" s="427" t="s">
        <v>4514</v>
      </c>
      <c r="C4260" s="427" t="s">
        <v>330</v>
      </c>
      <c r="D4260" s="428">
        <v>16.93</v>
      </c>
    </row>
    <row r="4261" spans="1:4" ht="13.5" x14ac:dyDescent="0.25">
      <c r="A4261" s="426">
        <v>96838</v>
      </c>
      <c r="B4261" s="427" t="s">
        <v>4515</v>
      </c>
      <c r="C4261" s="427" t="s">
        <v>330</v>
      </c>
      <c r="D4261" s="428">
        <v>15.51</v>
      </c>
    </row>
    <row r="4262" spans="1:4" ht="13.5" x14ac:dyDescent="0.25">
      <c r="A4262" s="426">
        <v>96839</v>
      </c>
      <c r="B4262" s="427" t="s">
        <v>4516</v>
      </c>
      <c r="C4262" s="427" t="s">
        <v>330</v>
      </c>
      <c r="D4262" s="428">
        <v>15.26</v>
      </c>
    </row>
    <row r="4263" spans="1:4" ht="13.5" x14ac:dyDescent="0.25">
      <c r="A4263" s="426">
        <v>96840</v>
      </c>
      <c r="B4263" s="427" t="s">
        <v>4517</v>
      </c>
      <c r="C4263" s="427" t="s">
        <v>330</v>
      </c>
      <c r="D4263" s="428">
        <v>19.78</v>
      </c>
    </row>
    <row r="4264" spans="1:4" ht="13.5" x14ac:dyDescent="0.25">
      <c r="A4264" s="426">
        <v>96841</v>
      </c>
      <c r="B4264" s="427" t="s">
        <v>4518</v>
      </c>
      <c r="C4264" s="427" t="s">
        <v>330</v>
      </c>
      <c r="D4264" s="428">
        <v>17.239999999999998</v>
      </c>
    </row>
    <row r="4265" spans="1:4" ht="13.5" x14ac:dyDescent="0.25">
      <c r="A4265" s="426">
        <v>96842</v>
      </c>
      <c r="B4265" s="427" t="s">
        <v>4519</v>
      </c>
      <c r="C4265" s="427" t="s">
        <v>330</v>
      </c>
      <c r="D4265" s="428">
        <v>22.1</v>
      </c>
    </row>
    <row r="4266" spans="1:4" ht="13.5" x14ac:dyDescent="0.25">
      <c r="A4266" s="426">
        <v>96843</v>
      </c>
      <c r="B4266" s="427" t="s">
        <v>4520</v>
      </c>
      <c r="C4266" s="427" t="s">
        <v>330</v>
      </c>
      <c r="D4266" s="428">
        <v>21.23</v>
      </c>
    </row>
    <row r="4267" spans="1:4" ht="13.5" x14ac:dyDescent="0.25">
      <c r="A4267" s="426">
        <v>96844</v>
      </c>
      <c r="B4267" s="427" t="s">
        <v>4521</v>
      </c>
      <c r="C4267" s="427" t="s">
        <v>330</v>
      </c>
      <c r="D4267" s="428">
        <v>29.17</v>
      </c>
    </row>
    <row r="4268" spans="1:4" ht="13.5" x14ac:dyDescent="0.25">
      <c r="A4268" s="426">
        <v>96845</v>
      </c>
      <c r="B4268" s="427" t="s">
        <v>4522</v>
      </c>
      <c r="C4268" s="427" t="s">
        <v>330</v>
      </c>
      <c r="D4268" s="428">
        <v>31.15</v>
      </c>
    </row>
    <row r="4269" spans="1:4" ht="13.5" x14ac:dyDescent="0.25">
      <c r="A4269" s="426">
        <v>96846</v>
      </c>
      <c r="B4269" s="427" t="s">
        <v>4523</v>
      </c>
      <c r="C4269" s="427" t="s">
        <v>330</v>
      </c>
      <c r="D4269" s="428">
        <v>24.37</v>
      </c>
    </row>
    <row r="4270" spans="1:4" ht="13.5" x14ac:dyDescent="0.25">
      <c r="A4270" s="426">
        <v>96847</v>
      </c>
      <c r="B4270" s="427" t="s">
        <v>4524</v>
      </c>
      <c r="C4270" s="427" t="s">
        <v>330</v>
      </c>
      <c r="D4270" s="428">
        <v>26.86</v>
      </c>
    </row>
    <row r="4271" spans="1:4" ht="13.5" x14ac:dyDescent="0.25">
      <c r="A4271" s="426">
        <v>96848</v>
      </c>
      <c r="B4271" s="427" t="s">
        <v>4525</v>
      </c>
      <c r="C4271" s="427" t="s">
        <v>330</v>
      </c>
      <c r="D4271" s="428">
        <v>40.450000000000003</v>
      </c>
    </row>
    <row r="4272" spans="1:4" ht="13.5" x14ac:dyDescent="0.25">
      <c r="A4272" s="426">
        <v>96849</v>
      </c>
      <c r="B4272" s="427" t="s">
        <v>4526</v>
      </c>
      <c r="C4272" s="427" t="s">
        <v>330</v>
      </c>
      <c r="D4272" s="428">
        <v>14.62</v>
      </c>
    </row>
    <row r="4273" spans="1:4" ht="13.5" x14ac:dyDescent="0.25">
      <c r="A4273" s="426">
        <v>96850</v>
      </c>
      <c r="B4273" s="427" t="s">
        <v>4527</v>
      </c>
      <c r="C4273" s="427" t="s">
        <v>330</v>
      </c>
      <c r="D4273" s="428">
        <v>17.16</v>
      </c>
    </row>
    <row r="4274" spans="1:4" ht="13.5" x14ac:dyDescent="0.25">
      <c r="A4274" s="426">
        <v>96851</v>
      </c>
      <c r="B4274" s="427" t="s">
        <v>4528</v>
      </c>
      <c r="C4274" s="427" t="s">
        <v>330</v>
      </c>
      <c r="D4274" s="428">
        <v>22.84</v>
      </c>
    </row>
    <row r="4275" spans="1:4" ht="13.5" x14ac:dyDescent="0.25">
      <c r="A4275" s="426">
        <v>96852</v>
      </c>
      <c r="B4275" s="427" t="s">
        <v>4529</v>
      </c>
      <c r="C4275" s="427" t="s">
        <v>330</v>
      </c>
      <c r="D4275" s="428">
        <v>19.5</v>
      </c>
    </row>
    <row r="4276" spans="1:4" ht="13.5" x14ac:dyDescent="0.25">
      <c r="A4276" s="426">
        <v>96853</v>
      </c>
      <c r="B4276" s="427" t="s">
        <v>4530</v>
      </c>
      <c r="C4276" s="427" t="s">
        <v>330</v>
      </c>
      <c r="D4276" s="428">
        <v>21.98</v>
      </c>
    </row>
    <row r="4277" spans="1:4" ht="13.5" x14ac:dyDescent="0.25">
      <c r="A4277" s="426">
        <v>96854</v>
      </c>
      <c r="B4277" s="427" t="s">
        <v>4531</v>
      </c>
      <c r="C4277" s="427" t="s">
        <v>330</v>
      </c>
      <c r="D4277" s="428">
        <v>26.37</v>
      </c>
    </row>
    <row r="4278" spans="1:4" ht="13.5" x14ac:dyDescent="0.25">
      <c r="A4278" s="426">
        <v>96855</v>
      </c>
      <c r="B4278" s="427" t="s">
        <v>4532</v>
      </c>
      <c r="C4278" s="427" t="s">
        <v>330</v>
      </c>
      <c r="D4278" s="428">
        <v>24.23</v>
      </c>
    </row>
    <row r="4279" spans="1:4" ht="13.5" x14ac:dyDescent="0.25">
      <c r="A4279" s="426">
        <v>96856</v>
      </c>
      <c r="B4279" s="427" t="s">
        <v>4533</v>
      </c>
      <c r="C4279" s="427" t="s">
        <v>330</v>
      </c>
      <c r="D4279" s="428">
        <v>24.59</v>
      </c>
    </row>
    <row r="4280" spans="1:4" ht="13.5" x14ac:dyDescent="0.25">
      <c r="A4280" s="426">
        <v>96857</v>
      </c>
      <c r="B4280" s="427" t="s">
        <v>4534</v>
      </c>
      <c r="C4280" s="427" t="s">
        <v>330</v>
      </c>
      <c r="D4280" s="428">
        <v>39.450000000000003</v>
      </c>
    </row>
    <row r="4281" spans="1:4" ht="13.5" x14ac:dyDescent="0.25">
      <c r="A4281" s="426">
        <v>96858</v>
      </c>
      <c r="B4281" s="427" t="s">
        <v>4535</v>
      </c>
      <c r="C4281" s="427" t="s">
        <v>330</v>
      </c>
      <c r="D4281" s="428">
        <v>39.79</v>
      </c>
    </row>
    <row r="4282" spans="1:4" ht="13.5" x14ac:dyDescent="0.25">
      <c r="A4282" s="426">
        <v>96859</v>
      </c>
      <c r="B4282" s="427" t="s">
        <v>4536</v>
      </c>
      <c r="C4282" s="427" t="s">
        <v>330</v>
      </c>
      <c r="D4282" s="428">
        <v>49.44</v>
      </c>
    </row>
    <row r="4283" spans="1:4" ht="13.5" x14ac:dyDescent="0.25">
      <c r="A4283" s="426">
        <v>96860</v>
      </c>
      <c r="B4283" s="427" t="s">
        <v>4537</v>
      </c>
      <c r="C4283" s="427" t="s">
        <v>330</v>
      </c>
      <c r="D4283" s="428">
        <v>19.579999999999998</v>
      </c>
    </row>
    <row r="4284" spans="1:4" ht="13.5" x14ac:dyDescent="0.25">
      <c r="A4284" s="426">
        <v>96861</v>
      </c>
      <c r="B4284" s="427" t="s">
        <v>4538</v>
      </c>
      <c r="C4284" s="427" t="s">
        <v>330</v>
      </c>
      <c r="D4284" s="428">
        <v>21.18</v>
      </c>
    </row>
    <row r="4285" spans="1:4" ht="13.5" x14ac:dyDescent="0.25">
      <c r="A4285" s="426">
        <v>96862</v>
      </c>
      <c r="B4285" s="427" t="s">
        <v>4539</v>
      </c>
      <c r="C4285" s="427" t="s">
        <v>330</v>
      </c>
      <c r="D4285" s="428">
        <v>23.61</v>
      </c>
    </row>
    <row r="4286" spans="1:4" ht="13.5" x14ac:dyDescent="0.25">
      <c r="A4286" s="426">
        <v>96863</v>
      </c>
      <c r="B4286" s="427" t="s">
        <v>4540</v>
      </c>
      <c r="C4286" s="427" t="s">
        <v>330</v>
      </c>
      <c r="D4286" s="428">
        <v>23.34</v>
      </c>
    </row>
    <row r="4287" spans="1:4" ht="13.5" x14ac:dyDescent="0.25">
      <c r="A4287" s="426">
        <v>96864</v>
      </c>
      <c r="B4287" s="427" t="s">
        <v>4541</v>
      </c>
      <c r="C4287" s="427" t="s">
        <v>330</v>
      </c>
      <c r="D4287" s="428">
        <v>37.22</v>
      </c>
    </row>
    <row r="4288" spans="1:4" ht="13.5" x14ac:dyDescent="0.25">
      <c r="A4288" s="426">
        <v>96865</v>
      </c>
      <c r="B4288" s="427" t="s">
        <v>4542</v>
      </c>
      <c r="C4288" s="427" t="s">
        <v>330</v>
      </c>
      <c r="D4288" s="428">
        <v>36.44</v>
      </c>
    </row>
    <row r="4289" spans="1:4" ht="13.5" x14ac:dyDescent="0.25">
      <c r="A4289" s="426">
        <v>96866</v>
      </c>
      <c r="B4289" s="427" t="s">
        <v>4543</v>
      </c>
      <c r="C4289" s="427" t="s">
        <v>330</v>
      </c>
      <c r="D4289" s="428">
        <v>49.01</v>
      </c>
    </row>
    <row r="4290" spans="1:4" ht="13.5" x14ac:dyDescent="0.25">
      <c r="A4290" s="426">
        <v>96867</v>
      </c>
      <c r="B4290" s="427" t="s">
        <v>4544</v>
      </c>
      <c r="C4290" s="427" t="s">
        <v>330</v>
      </c>
      <c r="D4290" s="428">
        <v>57.11</v>
      </c>
    </row>
    <row r="4291" spans="1:4" ht="13.5" x14ac:dyDescent="0.25">
      <c r="A4291" s="426">
        <v>96868</v>
      </c>
      <c r="B4291" s="427" t="s">
        <v>4545</v>
      </c>
      <c r="C4291" s="427" t="s">
        <v>330</v>
      </c>
      <c r="D4291" s="428">
        <v>22.73</v>
      </c>
    </row>
    <row r="4292" spans="1:4" ht="13.5" x14ac:dyDescent="0.25">
      <c r="A4292" s="426">
        <v>96869</v>
      </c>
      <c r="B4292" s="427" t="s">
        <v>4546</v>
      </c>
      <c r="C4292" s="427" t="s">
        <v>330</v>
      </c>
      <c r="D4292" s="428">
        <v>27.15</v>
      </c>
    </row>
    <row r="4293" spans="1:4" ht="13.5" x14ac:dyDescent="0.25">
      <c r="A4293" s="426">
        <v>96870</v>
      </c>
      <c r="B4293" s="427" t="s">
        <v>4547</v>
      </c>
      <c r="C4293" s="427" t="s">
        <v>330</v>
      </c>
      <c r="D4293" s="428">
        <v>43.09</v>
      </c>
    </row>
    <row r="4294" spans="1:4" ht="13.5" x14ac:dyDescent="0.25">
      <c r="A4294" s="426">
        <v>96871</v>
      </c>
      <c r="B4294" s="427" t="s">
        <v>4548</v>
      </c>
      <c r="C4294" s="427" t="s">
        <v>330</v>
      </c>
      <c r="D4294" s="428">
        <v>62.59</v>
      </c>
    </row>
    <row r="4295" spans="1:4" ht="13.5" x14ac:dyDescent="0.25">
      <c r="A4295" s="426">
        <v>96872</v>
      </c>
      <c r="B4295" s="427" t="s">
        <v>4549</v>
      </c>
      <c r="C4295" s="427" t="s">
        <v>330</v>
      </c>
      <c r="D4295" s="428">
        <v>56.74</v>
      </c>
    </row>
    <row r="4296" spans="1:4" ht="13.5" x14ac:dyDescent="0.25">
      <c r="A4296" s="426">
        <v>96873</v>
      </c>
      <c r="B4296" s="427" t="s">
        <v>4550</v>
      </c>
      <c r="C4296" s="427" t="s">
        <v>330</v>
      </c>
      <c r="D4296" s="428">
        <v>65.680000000000007</v>
      </c>
    </row>
    <row r="4297" spans="1:4" ht="13.5" x14ac:dyDescent="0.25">
      <c r="A4297" s="426">
        <v>96874</v>
      </c>
      <c r="B4297" s="427" t="s">
        <v>4551</v>
      </c>
      <c r="C4297" s="427" t="s">
        <v>330</v>
      </c>
      <c r="D4297" s="428">
        <v>69.03</v>
      </c>
    </row>
    <row r="4298" spans="1:4" ht="13.5" x14ac:dyDescent="0.25">
      <c r="A4298" s="426">
        <v>96875</v>
      </c>
      <c r="B4298" s="427" t="s">
        <v>4552</v>
      </c>
      <c r="C4298" s="427" t="s">
        <v>330</v>
      </c>
      <c r="D4298" s="428">
        <v>83.41</v>
      </c>
    </row>
    <row r="4299" spans="1:4" ht="13.5" x14ac:dyDescent="0.25">
      <c r="A4299" s="426">
        <v>96876</v>
      </c>
      <c r="B4299" s="427" t="s">
        <v>4553</v>
      </c>
      <c r="C4299" s="427" t="s">
        <v>330</v>
      </c>
      <c r="D4299" s="428">
        <v>148.5</v>
      </c>
    </row>
    <row r="4300" spans="1:4" ht="13.5" x14ac:dyDescent="0.25">
      <c r="A4300" s="426">
        <v>96877</v>
      </c>
      <c r="B4300" s="427" t="s">
        <v>4554</v>
      </c>
      <c r="C4300" s="427" t="s">
        <v>330</v>
      </c>
      <c r="D4300" s="428">
        <v>158.94</v>
      </c>
    </row>
    <row r="4301" spans="1:4" ht="13.5" x14ac:dyDescent="0.25">
      <c r="A4301" s="426">
        <v>96878</v>
      </c>
      <c r="B4301" s="427" t="s">
        <v>4555</v>
      </c>
      <c r="C4301" s="427" t="s">
        <v>330</v>
      </c>
      <c r="D4301" s="428">
        <v>160.88999999999999</v>
      </c>
    </row>
    <row r="4302" spans="1:4" ht="13.5" x14ac:dyDescent="0.25">
      <c r="A4302" s="426">
        <v>96879</v>
      </c>
      <c r="B4302" s="427" t="s">
        <v>4556</v>
      </c>
      <c r="C4302" s="427" t="s">
        <v>330</v>
      </c>
      <c r="D4302" s="428">
        <v>161.25</v>
      </c>
    </row>
    <row r="4303" spans="1:4" ht="13.5" x14ac:dyDescent="0.25">
      <c r="A4303" s="426">
        <v>96880</v>
      </c>
      <c r="B4303" s="427" t="s">
        <v>4557</v>
      </c>
      <c r="C4303" s="427" t="s">
        <v>330</v>
      </c>
      <c r="D4303" s="428">
        <v>184.62</v>
      </c>
    </row>
    <row r="4304" spans="1:4" ht="13.5" x14ac:dyDescent="0.25">
      <c r="A4304" s="426">
        <v>96881</v>
      </c>
      <c r="B4304" s="427" t="s">
        <v>4558</v>
      </c>
      <c r="C4304" s="427" t="s">
        <v>330</v>
      </c>
      <c r="D4304" s="428">
        <v>195.21</v>
      </c>
    </row>
    <row r="4305" spans="1:4" ht="13.5" x14ac:dyDescent="0.25">
      <c r="A4305" s="426">
        <v>97425</v>
      </c>
      <c r="B4305" s="427" t="s">
        <v>4559</v>
      </c>
      <c r="C4305" s="427" t="s">
        <v>330</v>
      </c>
      <c r="D4305" s="428">
        <v>18.11</v>
      </c>
    </row>
    <row r="4306" spans="1:4" ht="13.5" x14ac:dyDescent="0.25">
      <c r="A4306" s="426">
        <v>97426</v>
      </c>
      <c r="B4306" s="427" t="s">
        <v>4560</v>
      </c>
      <c r="C4306" s="427" t="s">
        <v>330</v>
      </c>
      <c r="D4306" s="428">
        <v>21.67</v>
      </c>
    </row>
    <row r="4307" spans="1:4" ht="13.5" x14ac:dyDescent="0.25">
      <c r="A4307" s="426">
        <v>97427</v>
      </c>
      <c r="B4307" s="427" t="s">
        <v>4561</v>
      </c>
      <c r="C4307" s="427" t="s">
        <v>330</v>
      </c>
      <c r="D4307" s="428">
        <v>24.37</v>
      </c>
    </row>
    <row r="4308" spans="1:4" ht="13.5" x14ac:dyDescent="0.25">
      <c r="A4308" s="426">
        <v>97428</v>
      </c>
      <c r="B4308" s="427" t="s">
        <v>4562</v>
      </c>
      <c r="C4308" s="427" t="s">
        <v>330</v>
      </c>
      <c r="D4308" s="428">
        <v>30.62</v>
      </c>
    </row>
    <row r="4309" spans="1:4" ht="13.5" x14ac:dyDescent="0.25">
      <c r="A4309" s="426">
        <v>97429</v>
      </c>
      <c r="B4309" s="427" t="s">
        <v>4563</v>
      </c>
      <c r="C4309" s="427" t="s">
        <v>330</v>
      </c>
      <c r="D4309" s="428">
        <v>36.380000000000003</v>
      </c>
    </row>
    <row r="4310" spans="1:4" ht="13.5" x14ac:dyDescent="0.25">
      <c r="A4310" s="426">
        <v>97430</v>
      </c>
      <c r="B4310" s="427" t="s">
        <v>4564</v>
      </c>
      <c r="C4310" s="427" t="s">
        <v>330</v>
      </c>
      <c r="D4310" s="428">
        <v>24.91</v>
      </c>
    </row>
    <row r="4311" spans="1:4" ht="13.5" x14ac:dyDescent="0.25">
      <c r="A4311" s="426">
        <v>97431</v>
      </c>
      <c r="B4311" s="427" t="s">
        <v>4565</v>
      </c>
      <c r="C4311" s="427" t="s">
        <v>330</v>
      </c>
      <c r="D4311" s="428">
        <v>27.82</v>
      </c>
    </row>
    <row r="4312" spans="1:4" ht="13.5" x14ac:dyDescent="0.25">
      <c r="A4312" s="426">
        <v>97432</v>
      </c>
      <c r="B4312" s="427" t="s">
        <v>4566</v>
      </c>
      <c r="C4312" s="427" t="s">
        <v>330</v>
      </c>
      <c r="D4312" s="428">
        <v>31.41</v>
      </c>
    </row>
    <row r="4313" spans="1:4" ht="13.5" x14ac:dyDescent="0.25">
      <c r="A4313" s="426">
        <v>97433</v>
      </c>
      <c r="B4313" s="427" t="s">
        <v>4567</v>
      </c>
      <c r="C4313" s="427" t="s">
        <v>330</v>
      </c>
      <c r="D4313" s="428">
        <v>56.11</v>
      </c>
    </row>
    <row r="4314" spans="1:4" ht="13.5" x14ac:dyDescent="0.25">
      <c r="A4314" s="426">
        <v>97434</v>
      </c>
      <c r="B4314" s="427" t="s">
        <v>4568</v>
      </c>
      <c r="C4314" s="427" t="s">
        <v>330</v>
      </c>
      <c r="D4314" s="428">
        <v>57.13</v>
      </c>
    </row>
    <row r="4315" spans="1:4" ht="13.5" x14ac:dyDescent="0.25">
      <c r="A4315" s="426">
        <v>97435</v>
      </c>
      <c r="B4315" s="427" t="s">
        <v>4569</v>
      </c>
      <c r="C4315" s="427" t="s">
        <v>330</v>
      </c>
      <c r="D4315" s="428">
        <v>65.599999999999994</v>
      </c>
    </row>
    <row r="4316" spans="1:4" ht="13.5" x14ac:dyDescent="0.25">
      <c r="A4316" s="426">
        <v>97436</v>
      </c>
      <c r="B4316" s="427" t="s">
        <v>4570</v>
      </c>
      <c r="C4316" s="427" t="s">
        <v>330</v>
      </c>
      <c r="D4316" s="428">
        <v>67.569999999999993</v>
      </c>
    </row>
    <row r="4317" spans="1:4" ht="13.5" x14ac:dyDescent="0.25">
      <c r="A4317" s="426">
        <v>97437</v>
      </c>
      <c r="B4317" s="427" t="s">
        <v>4571</v>
      </c>
      <c r="C4317" s="427" t="s">
        <v>330</v>
      </c>
      <c r="D4317" s="428">
        <v>75.09</v>
      </c>
    </row>
    <row r="4318" spans="1:4" ht="13.5" x14ac:dyDescent="0.25">
      <c r="A4318" s="426">
        <v>97438</v>
      </c>
      <c r="B4318" s="427" t="s">
        <v>4572</v>
      </c>
      <c r="C4318" s="427" t="s">
        <v>330</v>
      </c>
      <c r="D4318" s="428">
        <v>77.2</v>
      </c>
    </row>
    <row r="4319" spans="1:4" ht="13.5" x14ac:dyDescent="0.25">
      <c r="A4319" s="426">
        <v>97439</v>
      </c>
      <c r="B4319" s="427" t="s">
        <v>4573</v>
      </c>
      <c r="C4319" s="427" t="s">
        <v>330</v>
      </c>
      <c r="D4319" s="428">
        <v>84.65</v>
      </c>
    </row>
    <row r="4320" spans="1:4" ht="13.5" x14ac:dyDescent="0.25">
      <c r="A4320" s="426">
        <v>97440</v>
      </c>
      <c r="B4320" s="427" t="s">
        <v>4574</v>
      </c>
      <c r="C4320" s="427" t="s">
        <v>330</v>
      </c>
      <c r="D4320" s="428">
        <v>101.39</v>
      </c>
    </row>
    <row r="4321" spans="1:4" ht="13.5" x14ac:dyDescent="0.25">
      <c r="A4321" s="426">
        <v>97442</v>
      </c>
      <c r="B4321" s="427" t="s">
        <v>4575</v>
      </c>
      <c r="C4321" s="427" t="s">
        <v>330</v>
      </c>
      <c r="D4321" s="428">
        <v>112.03</v>
      </c>
    </row>
    <row r="4322" spans="1:4" ht="13.5" x14ac:dyDescent="0.25">
      <c r="A4322" s="426">
        <v>97443</v>
      </c>
      <c r="B4322" s="427" t="s">
        <v>4576</v>
      </c>
      <c r="C4322" s="427" t="s">
        <v>330</v>
      </c>
      <c r="D4322" s="428">
        <v>58.59</v>
      </c>
    </row>
    <row r="4323" spans="1:4" ht="13.5" x14ac:dyDescent="0.25">
      <c r="A4323" s="426">
        <v>97444</v>
      </c>
      <c r="B4323" s="427" t="s">
        <v>4577</v>
      </c>
      <c r="C4323" s="427" t="s">
        <v>330</v>
      </c>
      <c r="D4323" s="428">
        <v>67.66</v>
      </c>
    </row>
    <row r="4324" spans="1:4" ht="13.5" x14ac:dyDescent="0.25">
      <c r="A4324" s="426">
        <v>97446</v>
      </c>
      <c r="B4324" s="427" t="s">
        <v>4578</v>
      </c>
      <c r="C4324" s="427" t="s">
        <v>330</v>
      </c>
      <c r="D4324" s="428">
        <v>112.51</v>
      </c>
    </row>
    <row r="4325" spans="1:4" ht="13.5" x14ac:dyDescent="0.25">
      <c r="A4325" s="426">
        <v>97447</v>
      </c>
      <c r="B4325" s="427" t="s">
        <v>4579</v>
      </c>
      <c r="C4325" s="427" t="s">
        <v>330</v>
      </c>
      <c r="D4325" s="428">
        <v>112.51</v>
      </c>
    </row>
    <row r="4326" spans="1:4" ht="13.5" x14ac:dyDescent="0.25">
      <c r="A4326" s="426">
        <v>97449</v>
      </c>
      <c r="B4326" s="427" t="s">
        <v>4580</v>
      </c>
      <c r="C4326" s="427" t="s">
        <v>330</v>
      </c>
      <c r="D4326" s="428">
        <v>120.12</v>
      </c>
    </row>
    <row r="4327" spans="1:4" ht="13.5" x14ac:dyDescent="0.25">
      <c r="A4327" s="426">
        <v>97450</v>
      </c>
      <c r="B4327" s="427" t="s">
        <v>4581</v>
      </c>
      <c r="C4327" s="427" t="s">
        <v>330</v>
      </c>
      <c r="D4327" s="428">
        <v>144.82</v>
      </c>
    </row>
    <row r="4328" spans="1:4" ht="13.5" x14ac:dyDescent="0.25">
      <c r="A4328" s="426">
        <v>97452</v>
      </c>
      <c r="B4328" s="427" t="s">
        <v>4582</v>
      </c>
      <c r="C4328" s="427" t="s">
        <v>330</v>
      </c>
      <c r="D4328" s="428">
        <v>95.29</v>
      </c>
    </row>
    <row r="4329" spans="1:4" ht="13.5" x14ac:dyDescent="0.25">
      <c r="A4329" s="426">
        <v>97453</v>
      </c>
      <c r="B4329" s="427" t="s">
        <v>4583</v>
      </c>
      <c r="C4329" s="427" t="s">
        <v>330</v>
      </c>
      <c r="D4329" s="428">
        <v>100.47</v>
      </c>
    </row>
    <row r="4330" spans="1:4" ht="13.5" x14ac:dyDescent="0.25">
      <c r="A4330" s="426">
        <v>97454</v>
      </c>
      <c r="B4330" s="427" t="s">
        <v>4584</v>
      </c>
      <c r="C4330" s="427" t="s">
        <v>330</v>
      </c>
      <c r="D4330" s="428">
        <v>155.65</v>
      </c>
    </row>
    <row r="4331" spans="1:4" ht="13.5" x14ac:dyDescent="0.25">
      <c r="A4331" s="426">
        <v>97455</v>
      </c>
      <c r="B4331" s="427" t="s">
        <v>4585</v>
      </c>
      <c r="C4331" s="427" t="s">
        <v>330</v>
      </c>
      <c r="D4331" s="428">
        <v>163.93</v>
      </c>
    </row>
    <row r="4332" spans="1:4" ht="13.5" x14ac:dyDescent="0.25">
      <c r="A4332" s="426">
        <v>97456</v>
      </c>
      <c r="B4332" s="427" t="s">
        <v>4586</v>
      </c>
      <c r="C4332" s="427" t="s">
        <v>330</v>
      </c>
      <c r="D4332" s="428">
        <v>338.19</v>
      </c>
    </row>
    <row r="4333" spans="1:4" ht="13.5" x14ac:dyDescent="0.25">
      <c r="A4333" s="426">
        <v>97457</v>
      </c>
      <c r="B4333" s="427" t="s">
        <v>4587</v>
      </c>
      <c r="C4333" s="427" t="s">
        <v>330</v>
      </c>
      <c r="D4333" s="428">
        <v>301.02999999999997</v>
      </c>
    </row>
    <row r="4334" spans="1:4" ht="13.5" x14ac:dyDescent="0.25">
      <c r="A4334" s="426">
        <v>97458</v>
      </c>
      <c r="B4334" s="427" t="s">
        <v>4588</v>
      </c>
      <c r="C4334" s="427" t="s">
        <v>330</v>
      </c>
      <c r="D4334" s="428">
        <v>147.88999999999999</v>
      </c>
    </row>
    <row r="4335" spans="1:4" ht="13.5" x14ac:dyDescent="0.25">
      <c r="A4335" s="426">
        <v>97459</v>
      </c>
      <c r="B4335" s="427" t="s">
        <v>4589</v>
      </c>
      <c r="C4335" s="427" t="s">
        <v>330</v>
      </c>
      <c r="D4335" s="428">
        <v>244.77</v>
      </c>
    </row>
    <row r="4336" spans="1:4" ht="13.5" x14ac:dyDescent="0.25">
      <c r="A4336" s="426">
        <v>97460</v>
      </c>
      <c r="B4336" s="427" t="s">
        <v>4590</v>
      </c>
      <c r="C4336" s="427" t="s">
        <v>330</v>
      </c>
      <c r="D4336" s="428">
        <v>368.97</v>
      </c>
    </row>
    <row r="4337" spans="1:4" ht="13.5" x14ac:dyDescent="0.25">
      <c r="A4337" s="426">
        <v>97461</v>
      </c>
      <c r="B4337" s="427" t="s">
        <v>4591</v>
      </c>
      <c r="C4337" s="427" t="s">
        <v>330</v>
      </c>
      <c r="D4337" s="428">
        <v>18.309999999999999</v>
      </c>
    </row>
    <row r="4338" spans="1:4" ht="13.5" x14ac:dyDescent="0.25">
      <c r="A4338" s="426">
        <v>97462</v>
      </c>
      <c r="B4338" s="427" t="s">
        <v>4592</v>
      </c>
      <c r="C4338" s="427" t="s">
        <v>330</v>
      </c>
      <c r="D4338" s="428">
        <v>15.65</v>
      </c>
    </row>
    <row r="4339" spans="1:4" ht="13.5" x14ac:dyDescent="0.25">
      <c r="A4339" s="426">
        <v>97464</v>
      </c>
      <c r="B4339" s="427" t="s">
        <v>4593</v>
      </c>
      <c r="C4339" s="427" t="s">
        <v>330</v>
      </c>
      <c r="D4339" s="428">
        <v>26.02</v>
      </c>
    </row>
    <row r="4340" spans="1:4" ht="13.5" x14ac:dyDescent="0.25">
      <c r="A4340" s="426">
        <v>97465</v>
      </c>
      <c r="B4340" s="427" t="s">
        <v>4594</v>
      </c>
      <c r="C4340" s="427" t="s">
        <v>330</v>
      </c>
      <c r="D4340" s="428">
        <v>30.51</v>
      </c>
    </row>
    <row r="4341" spans="1:4" ht="13.5" x14ac:dyDescent="0.25">
      <c r="A4341" s="426">
        <v>97467</v>
      </c>
      <c r="B4341" s="427" t="s">
        <v>4595</v>
      </c>
      <c r="C4341" s="427" t="s">
        <v>330</v>
      </c>
      <c r="D4341" s="428">
        <v>32.97</v>
      </c>
    </row>
    <row r="4342" spans="1:4" ht="13.5" x14ac:dyDescent="0.25">
      <c r="A4342" s="426">
        <v>97468</v>
      </c>
      <c r="B4342" s="427" t="s">
        <v>4596</v>
      </c>
      <c r="C4342" s="427" t="s">
        <v>330</v>
      </c>
      <c r="D4342" s="428">
        <v>38.71</v>
      </c>
    </row>
    <row r="4343" spans="1:4" ht="13.5" x14ac:dyDescent="0.25">
      <c r="A4343" s="426">
        <v>97470</v>
      </c>
      <c r="B4343" s="427" t="s">
        <v>4597</v>
      </c>
      <c r="C4343" s="427" t="s">
        <v>330</v>
      </c>
      <c r="D4343" s="428">
        <v>47.91</v>
      </c>
    </row>
    <row r="4344" spans="1:4" ht="13.5" x14ac:dyDescent="0.25">
      <c r="A4344" s="426">
        <v>97471</v>
      </c>
      <c r="B4344" s="427" t="s">
        <v>4598</v>
      </c>
      <c r="C4344" s="427" t="s">
        <v>330</v>
      </c>
      <c r="D4344" s="428">
        <v>56.98</v>
      </c>
    </row>
    <row r="4345" spans="1:4" ht="13.5" x14ac:dyDescent="0.25">
      <c r="A4345" s="426">
        <v>97474</v>
      </c>
      <c r="B4345" s="427" t="s">
        <v>4599</v>
      </c>
      <c r="C4345" s="427" t="s">
        <v>330</v>
      </c>
      <c r="D4345" s="428">
        <v>85.31</v>
      </c>
    </row>
    <row r="4346" spans="1:4" ht="13.5" x14ac:dyDescent="0.25">
      <c r="A4346" s="426">
        <v>97475</v>
      </c>
      <c r="B4346" s="427" t="s">
        <v>4600</v>
      </c>
      <c r="C4346" s="427" t="s">
        <v>330</v>
      </c>
      <c r="D4346" s="428">
        <v>103.65</v>
      </c>
    </row>
    <row r="4347" spans="1:4" ht="13.5" x14ac:dyDescent="0.25">
      <c r="A4347" s="426">
        <v>97477</v>
      </c>
      <c r="B4347" s="427" t="s">
        <v>4601</v>
      </c>
      <c r="C4347" s="427" t="s">
        <v>330</v>
      </c>
      <c r="D4347" s="428">
        <v>113.08</v>
      </c>
    </row>
    <row r="4348" spans="1:4" ht="13.5" x14ac:dyDescent="0.25">
      <c r="A4348" s="426">
        <v>97478</v>
      </c>
      <c r="B4348" s="427" t="s">
        <v>4602</v>
      </c>
      <c r="C4348" s="427" t="s">
        <v>330</v>
      </c>
      <c r="D4348" s="428">
        <v>137.78</v>
      </c>
    </row>
    <row r="4349" spans="1:4" ht="13.5" x14ac:dyDescent="0.25">
      <c r="A4349" s="426">
        <v>97479</v>
      </c>
      <c r="B4349" s="427" t="s">
        <v>4603</v>
      </c>
      <c r="C4349" s="427" t="s">
        <v>330</v>
      </c>
      <c r="D4349" s="428">
        <v>29.27</v>
      </c>
    </row>
    <row r="4350" spans="1:4" ht="13.5" x14ac:dyDescent="0.25">
      <c r="A4350" s="426">
        <v>97480</v>
      </c>
      <c r="B4350" s="427" t="s">
        <v>4604</v>
      </c>
      <c r="C4350" s="427" t="s">
        <v>330</v>
      </c>
      <c r="D4350" s="428">
        <v>29.27</v>
      </c>
    </row>
    <row r="4351" spans="1:4" ht="13.5" x14ac:dyDescent="0.25">
      <c r="A4351" s="426">
        <v>97481</v>
      </c>
      <c r="B4351" s="427" t="s">
        <v>4605</v>
      </c>
      <c r="C4351" s="427" t="s">
        <v>330</v>
      </c>
      <c r="D4351" s="428">
        <v>41.87</v>
      </c>
    </row>
    <row r="4352" spans="1:4" ht="13.5" x14ac:dyDescent="0.25">
      <c r="A4352" s="426">
        <v>97482</v>
      </c>
      <c r="B4352" s="427" t="s">
        <v>4606</v>
      </c>
      <c r="C4352" s="427" t="s">
        <v>330</v>
      </c>
      <c r="D4352" s="428">
        <v>41.87</v>
      </c>
    </row>
    <row r="4353" spans="1:4" ht="13.5" x14ac:dyDescent="0.25">
      <c r="A4353" s="426">
        <v>97483</v>
      </c>
      <c r="B4353" s="427" t="s">
        <v>4607</v>
      </c>
      <c r="C4353" s="427" t="s">
        <v>330</v>
      </c>
      <c r="D4353" s="428">
        <v>57.99</v>
      </c>
    </row>
    <row r="4354" spans="1:4" ht="13.5" x14ac:dyDescent="0.25">
      <c r="A4354" s="426">
        <v>97484</v>
      </c>
      <c r="B4354" s="427" t="s">
        <v>4608</v>
      </c>
      <c r="C4354" s="427" t="s">
        <v>330</v>
      </c>
      <c r="D4354" s="428">
        <v>57.99</v>
      </c>
    </row>
    <row r="4355" spans="1:4" ht="13.5" x14ac:dyDescent="0.25">
      <c r="A4355" s="426">
        <v>97485</v>
      </c>
      <c r="B4355" s="427" t="s">
        <v>4609</v>
      </c>
      <c r="C4355" s="427" t="s">
        <v>330</v>
      </c>
      <c r="D4355" s="428">
        <v>79.28</v>
      </c>
    </row>
    <row r="4356" spans="1:4" ht="13.5" x14ac:dyDescent="0.25">
      <c r="A4356" s="426">
        <v>97486</v>
      </c>
      <c r="B4356" s="427" t="s">
        <v>4610</v>
      </c>
      <c r="C4356" s="427" t="s">
        <v>330</v>
      </c>
      <c r="D4356" s="428">
        <v>84.46</v>
      </c>
    </row>
    <row r="4357" spans="1:4" ht="13.5" x14ac:dyDescent="0.25">
      <c r="A4357" s="426">
        <v>97487</v>
      </c>
      <c r="B4357" s="427" t="s">
        <v>4611</v>
      </c>
      <c r="C4357" s="427" t="s">
        <v>330</v>
      </c>
      <c r="D4357" s="428">
        <v>142.38</v>
      </c>
    </row>
    <row r="4358" spans="1:4" ht="13.5" x14ac:dyDescent="0.25">
      <c r="A4358" s="426">
        <v>97488</v>
      </c>
      <c r="B4358" s="427" t="s">
        <v>4612</v>
      </c>
      <c r="C4358" s="427" t="s">
        <v>330</v>
      </c>
      <c r="D4358" s="428">
        <v>150.66</v>
      </c>
    </row>
    <row r="4359" spans="1:4" ht="13.5" x14ac:dyDescent="0.25">
      <c r="A4359" s="426">
        <v>97489</v>
      </c>
      <c r="B4359" s="427" t="s">
        <v>4613</v>
      </c>
      <c r="C4359" s="427" t="s">
        <v>330</v>
      </c>
      <c r="D4359" s="428">
        <v>327.58999999999997</v>
      </c>
    </row>
    <row r="4360" spans="1:4" ht="13.5" x14ac:dyDescent="0.25">
      <c r="A4360" s="426">
        <v>97490</v>
      </c>
      <c r="B4360" s="427" t="s">
        <v>4614</v>
      </c>
      <c r="C4360" s="427" t="s">
        <v>330</v>
      </c>
      <c r="D4360" s="428">
        <v>290.43</v>
      </c>
    </row>
    <row r="4361" spans="1:4" ht="13.5" x14ac:dyDescent="0.25">
      <c r="A4361" s="426">
        <v>97491</v>
      </c>
      <c r="B4361" s="427" t="s">
        <v>4615</v>
      </c>
      <c r="C4361" s="427" t="s">
        <v>330</v>
      </c>
      <c r="D4361" s="428">
        <v>44.52</v>
      </c>
    </row>
    <row r="4362" spans="1:4" ht="13.5" x14ac:dyDescent="0.25">
      <c r="A4362" s="426">
        <v>97492</v>
      </c>
      <c r="B4362" s="427" t="s">
        <v>4616</v>
      </c>
      <c r="C4362" s="427" t="s">
        <v>330</v>
      </c>
      <c r="D4362" s="428">
        <v>64.489999999999995</v>
      </c>
    </row>
    <row r="4363" spans="1:4" ht="13.5" x14ac:dyDescent="0.25">
      <c r="A4363" s="426">
        <v>97493</v>
      </c>
      <c r="B4363" s="427" t="s">
        <v>4617</v>
      </c>
      <c r="C4363" s="427" t="s">
        <v>330</v>
      </c>
      <c r="D4363" s="428">
        <v>82.95</v>
      </c>
    </row>
    <row r="4364" spans="1:4" ht="13.5" x14ac:dyDescent="0.25">
      <c r="A4364" s="426">
        <v>97494</v>
      </c>
      <c r="B4364" s="427" t="s">
        <v>4618</v>
      </c>
      <c r="C4364" s="427" t="s">
        <v>330</v>
      </c>
      <c r="D4364" s="428">
        <v>126.51</v>
      </c>
    </row>
    <row r="4365" spans="1:4" ht="13.5" x14ac:dyDescent="0.25">
      <c r="A4365" s="426">
        <v>97495</v>
      </c>
      <c r="B4365" s="427" t="s">
        <v>4619</v>
      </c>
      <c r="C4365" s="427" t="s">
        <v>330</v>
      </c>
      <c r="D4365" s="428">
        <v>227.04</v>
      </c>
    </row>
    <row r="4366" spans="1:4" ht="13.5" x14ac:dyDescent="0.25">
      <c r="A4366" s="426">
        <v>97496</v>
      </c>
      <c r="B4366" s="427" t="s">
        <v>4620</v>
      </c>
      <c r="C4366" s="427" t="s">
        <v>330</v>
      </c>
      <c r="D4366" s="428">
        <v>354.89</v>
      </c>
    </row>
    <row r="4367" spans="1:4" ht="13.5" x14ac:dyDescent="0.25">
      <c r="A4367" s="426">
        <v>97499</v>
      </c>
      <c r="B4367" s="427" t="s">
        <v>4621</v>
      </c>
      <c r="C4367" s="427" t="s">
        <v>330</v>
      </c>
      <c r="D4367" s="428">
        <v>16.59</v>
      </c>
    </row>
    <row r="4368" spans="1:4" ht="13.5" x14ac:dyDescent="0.25">
      <c r="A4368" s="426">
        <v>97500</v>
      </c>
      <c r="B4368" s="427" t="s">
        <v>4622</v>
      </c>
      <c r="C4368" s="427" t="s">
        <v>330</v>
      </c>
      <c r="D4368" s="428">
        <v>13.93</v>
      </c>
    </row>
    <row r="4369" spans="1:4" ht="13.5" x14ac:dyDescent="0.25">
      <c r="A4369" s="426">
        <v>97502</v>
      </c>
      <c r="B4369" s="427" t="s">
        <v>4623</v>
      </c>
      <c r="C4369" s="427" t="s">
        <v>330</v>
      </c>
      <c r="D4369" s="428">
        <v>22.83</v>
      </c>
    </row>
    <row r="4370" spans="1:4" ht="13.5" x14ac:dyDescent="0.25">
      <c r="A4370" s="426">
        <v>97503</v>
      </c>
      <c r="B4370" s="427" t="s">
        <v>4624</v>
      </c>
      <c r="C4370" s="427" t="s">
        <v>330</v>
      </c>
      <c r="D4370" s="428">
        <v>27.47</v>
      </c>
    </row>
    <row r="4371" spans="1:4" ht="13.5" x14ac:dyDescent="0.25">
      <c r="A4371" s="426">
        <v>97505</v>
      </c>
      <c r="B4371" s="427" t="s">
        <v>4625</v>
      </c>
      <c r="C4371" s="427" t="s">
        <v>330</v>
      </c>
      <c r="D4371" s="428">
        <v>28.47</v>
      </c>
    </row>
    <row r="4372" spans="1:4" ht="13.5" x14ac:dyDescent="0.25">
      <c r="A4372" s="426">
        <v>97506</v>
      </c>
      <c r="B4372" s="427" t="s">
        <v>4626</v>
      </c>
      <c r="C4372" s="427" t="s">
        <v>330</v>
      </c>
      <c r="D4372" s="428">
        <v>34.21</v>
      </c>
    </row>
    <row r="4373" spans="1:4" ht="13.5" x14ac:dyDescent="0.25">
      <c r="A4373" s="426">
        <v>97508</v>
      </c>
      <c r="B4373" s="427" t="s">
        <v>4627</v>
      </c>
      <c r="C4373" s="427" t="s">
        <v>330</v>
      </c>
      <c r="D4373" s="428">
        <v>41.52</v>
      </c>
    </row>
    <row r="4374" spans="1:4" ht="13.5" x14ac:dyDescent="0.25">
      <c r="A4374" s="426">
        <v>97509</v>
      </c>
      <c r="B4374" s="427" t="s">
        <v>4628</v>
      </c>
      <c r="C4374" s="427" t="s">
        <v>330</v>
      </c>
      <c r="D4374" s="428">
        <v>50.59</v>
      </c>
    </row>
    <row r="4375" spans="1:4" ht="13.5" x14ac:dyDescent="0.25">
      <c r="A4375" s="426">
        <v>97511</v>
      </c>
      <c r="B4375" s="427" t="s">
        <v>4629</v>
      </c>
      <c r="C4375" s="427" t="s">
        <v>330</v>
      </c>
      <c r="D4375" s="428">
        <v>76.13</v>
      </c>
    </row>
    <row r="4376" spans="1:4" ht="13.5" x14ac:dyDescent="0.25">
      <c r="A4376" s="426">
        <v>97512</v>
      </c>
      <c r="B4376" s="427" t="s">
        <v>4630</v>
      </c>
      <c r="C4376" s="427" t="s">
        <v>330</v>
      </c>
      <c r="D4376" s="428">
        <v>94.47</v>
      </c>
    </row>
    <row r="4377" spans="1:4" ht="13.5" x14ac:dyDescent="0.25">
      <c r="A4377" s="426">
        <v>97514</v>
      </c>
      <c r="B4377" s="427" t="s">
        <v>4631</v>
      </c>
      <c r="C4377" s="427" t="s">
        <v>330</v>
      </c>
      <c r="D4377" s="428">
        <v>101.01</v>
      </c>
    </row>
    <row r="4378" spans="1:4" ht="13.5" x14ac:dyDescent="0.25">
      <c r="A4378" s="426">
        <v>97515</v>
      </c>
      <c r="B4378" s="427" t="s">
        <v>4632</v>
      </c>
      <c r="C4378" s="427" t="s">
        <v>330</v>
      </c>
      <c r="D4378" s="428">
        <v>125.71</v>
      </c>
    </row>
    <row r="4379" spans="1:4" ht="13.5" x14ac:dyDescent="0.25">
      <c r="A4379" s="426">
        <v>97517</v>
      </c>
      <c r="B4379" s="427" t="s">
        <v>4633</v>
      </c>
      <c r="C4379" s="427" t="s">
        <v>330</v>
      </c>
      <c r="D4379" s="428">
        <v>26.69</v>
      </c>
    </row>
    <row r="4380" spans="1:4" ht="13.5" x14ac:dyDescent="0.25">
      <c r="A4380" s="426">
        <v>97518</v>
      </c>
      <c r="B4380" s="427" t="s">
        <v>4634</v>
      </c>
      <c r="C4380" s="427" t="s">
        <v>330</v>
      </c>
      <c r="D4380" s="428">
        <v>26.69</v>
      </c>
    </row>
    <row r="4381" spans="1:4" ht="13.5" x14ac:dyDescent="0.25">
      <c r="A4381" s="426">
        <v>97519</v>
      </c>
      <c r="B4381" s="427" t="s">
        <v>4635</v>
      </c>
      <c r="C4381" s="427" t="s">
        <v>330</v>
      </c>
      <c r="D4381" s="428">
        <v>37.299999999999997</v>
      </c>
    </row>
    <row r="4382" spans="1:4" ht="13.5" x14ac:dyDescent="0.25">
      <c r="A4382" s="426">
        <v>97520</v>
      </c>
      <c r="B4382" s="427" t="s">
        <v>4636</v>
      </c>
      <c r="C4382" s="427" t="s">
        <v>330</v>
      </c>
      <c r="D4382" s="428">
        <v>37.299999999999997</v>
      </c>
    </row>
    <row r="4383" spans="1:4" ht="13.5" x14ac:dyDescent="0.25">
      <c r="A4383" s="426">
        <v>97521</v>
      </c>
      <c r="B4383" s="427" t="s">
        <v>4637</v>
      </c>
      <c r="C4383" s="427" t="s">
        <v>330</v>
      </c>
      <c r="D4383" s="428">
        <v>51.2</v>
      </c>
    </row>
    <row r="4384" spans="1:4" ht="13.5" x14ac:dyDescent="0.25">
      <c r="A4384" s="426">
        <v>97522</v>
      </c>
      <c r="B4384" s="427" t="s">
        <v>4638</v>
      </c>
      <c r="C4384" s="427" t="s">
        <v>330</v>
      </c>
      <c r="D4384" s="428">
        <v>51.2</v>
      </c>
    </row>
    <row r="4385" spans="1:4" ht="13.5" x14ac:dyDescent="0.25">
      <c r="A4385" s="426">
        <v>97523</v>
      </c>
      <c r="B4385" s="427" t="s">
        <v>4639</v>
      </c>
      <c r="C4385" s="427" t="s">
        <v>330</v>
      </c>
      <c r="D4385" s="428">
        <v>69.709999999999994</v>
      </c>
    </row>
    <row r="4386" spans="1:4" ht="13.5" x14ac:dyDescent="0.25">
      <c r="A4386" s="426">
        <v>97524</v>
      </c>
      <c r="B4386" s="427" t="s">
        <v>4640</v>
      </c>
      <c r="C4386" s="427" t="s">
        <v>330</v>
      </c>
      <c r="D4386" s="428">
        <v>74.89</v>
      </c>
    </row>
    <row r="4387" spans="1:4" ht="13.5" x14ac:dyDescent="0.25">
      <c r="A4387" s="426">
        <v>97525</v>
      </c>
      <c r="B4387" s="427" t="s">
        <v>4641</v>
      </c>
      <c r="C4387" s="427" t="s">
        <v>330</v>
      </c>
      <c r="D4387" s="428">
        <v>128.54</v>
      </c>
    </row>
    <row r="4388" spans="1:4" ht="13.5" x14ac:dyDescent="0.25">
      <c r="A4388" s="426">
        <v>97526</v>
      </c>
      <c r="B4388" s="427" t="s">
        <v>4642</v>
      </c>
      <c r="C4388" s="427" t="s">
        <v>330</v>
      </c>
      <c r="D4388" s="428">
        <v>136.82</v>
      </c>
    </row>
    <row r="4389" spans="1:4" ht="13.5" x14ac:dyDescent="0.25">
      <c r="A4389" s="426">
        <v>97527</v>
      </c>
      <c r="B4389" s="427" t="s">
        <v>4643</v>
      </c>
      <c r="C4389" s="427" t="s">
        <v>330</v>
      </c>
      <c r="D4389" s="428">
        <v>309.57</v>
      </c>
    </row>
    <row r="4390" spans="1:4" ht="13.5" x14ac:dyDescent="0.25">
      <c r="A4390" s="426">
        <v>97528</v>
      </c>
      <c r="B4390" s="427" t="s">
        <v>4644</v>
      </c>
      <c r="C4390" s="427" t="s">
        <v>330</v>
      </c>
      <c r="D4390" s="428">
        <v>272.41000000000003</v>
      </c>
    </row>
    <row r="4391" spans="1:4" ht="13.5" x14ac:dyDescent="0.25">
      <c r="A4391" s="426">
        <v>97529</v>
      </c>
      <c r="B4391" s="427" t="s">
        <v>4645</v>
      </c>
      <c r="C4391" s="427" t="s">
        <v>330</v>
      </c>
      <c r="D4391" s="428">
        <v>41.12</v>
      </c>
    </row>
    <row r="4392" spans="1:4" ht="13.5" x14ac:dyDescent="0.25">
      <c r="A4392" s="426">
        <v>97530</v>
      </c>
      <c r="B4392" s="427" t="s">
        <v>4646</v>
      </c>
      <c r="C4392" s="427" t="s">
        <v>330</v>
      </c>
      <c r="D4392" s="428">
        <v>58.41</v>
      </c>
    </row>
    <row r="4393" spans="1:4" ht="13.5" x14ac:dyDescent="0.25">
      <c r="A4393" s="426">
        <v>97531</v>
      </c>
      <c r="B4393" s="427" t="s">
        <v>4647</v>
      </c>
      <c r="C4393" s="427" t="s">
        <v>330</v>
      </c>
      <c r="D4393" s="428">
        <v>73.88</v>
      </c>
    </row>
    <row r="4394" spans="1:4" ht="13.5" x14ac:dyDescent="0.25">
      <c r="A4394" s="426">
        <v>97532</v>
      </c>
      <c r="B4394" s="427" t="s">
        <v>4648</v>
      </c>
      <c r="C4394" s="427" t="s">
        <v>330</v>
      </c>
      <c r="D4394" s="428">
        <v>113.74</v>
      </c>
    </row>
    <row r="4395" spans="1:4" ht="13.5" x14ac:dyDescent="0.25">
      <c r="A4395" s="426">
        <v>97533</v>
      </c>
      <c r="B4395" s="427" t="s">
        <v>4649</v>
      </c>
      <c r="C4395" s="427" t="s">
        <v>330</v>
      </c>
      <c r="D4395" s="428">
        <v>211.33</v>
      </c>
    </row>
    <row r="4396" spans="1:4" ht="13.5" x14ac:dyDescent="0.25">
      <c r="A4396" s="426">
        <v>97534</v>
      </c>
      <c r="B4396" s="427" t="s">
        <v>4650</v>
      </c>
      <c r="C4396" s="427" t="s">
        <v>330</v>
      </c>
      <c r="D4396" s="428">
        <v>330.82</v>
      </c>
    </row>
    <row r="4397" spans="1:4" ht="13.5" x14ac:dyDescent="0.25">
      <c r="A4397" s="426">
        <v>97537</v>
      </c>
      <c r="B4397" s="427" t="s">
        <v>4651</v>
      </c>
      <c r="C4397" s="427" t="s">
        <v>330</v>
      </c>
      <c r="D4397" s="428">
        <v>12.84</v>
      </c>
    </row>
    <row r="4398" spans="1:4" ht="13.5" x14ac:dyDescent="0.25">
      <c r="A4398" s="426">
        <v>97540</v>
      </c>
      <c r="B4398" s="427" t="s">
        <v>4652</v>
      </c>
      <c r="C4398" s="427" t="s">
        <v>330</v>
      </c>
      <c r="D4398" s="428">
        <v>17.89</v>
      </c>
    </row>
    <row r="4399" spans="1:4" ht="13.5" x14ac:dyDescent="0.25">
      <c r="A4399" s="426">
        <v>97541</v>
      </c>
      <c r="B4399" s="427" t="s">
        <v>4653</v>
      </c>
      <c r="C4399" s="427" t="s">
        <v>330</v>
      </c>
      <c r="D4399" s="428">
        <v>15.69</v>
      </c>
    </row>
    <row r="4400" spans="1:4" ht="13.5" x14ac:dyDescent="0.25">
      <c r="A4400" s="426">
        <v>97543</v>
      </c>
      <c r="B4400" s="427" t="s">
        <v>4654</v>
      </c>
      <c r="C4400" s="427" t="s">
        <v>330</v>
      </c>
      <c r="D4400" s="428">
        <v>30.02</v>
      </c>
    </row>
    <row r="4401" spans="1:4" ht="13.5" x14ac:dyDescent="0.25">
      <c r="A4401" s="426">
        <v>97544</v>
      </c>
      <c r="B4401" s="427" t="s">
        <v>4655</v>
      </c>
      <c r="C4401" s="427" t="s">
        <v>330</v>
      </c>
      <c r="D4401" s="428">
        <v>27.36</v>
      </c>
    </row>
    <row r="4402" spans="1:4" ht="13.5" x14ac:dyDescent="0.25">
      <c r="A4402" s="426">
        <v>97546</v>
      </c>
      <c r="B4402" s="427" t="s">
        <v>4656</v>
      </c>
      <c r="C4402" s="427" t="s">
        <v>330</v>
      </c>
      <c r="D4402" s="428">
        <v>18.149999999999999</v>
      </c>
    </row>
    <row r="4403" spans="1:4" ht="13.5" x14ac:dyDescent="0.25">
      <c r="A4403" s="426">
        <v>97547</v>
      </c>
      <c r="B4403" s="427" t="s">
        <v>4657</v>
      </c>
      <c r="C4403" s="427" t="s">
        <v>330</v>
      </c>
      <c r="D4403" s="428">
        <v>18.149999999999999</v>
      </c>
    </row>
    <row r="4404" spans="1:4" ht="13.5" x14ac:dyDescent="0.25">
      <c r="A4404" s="426">
        <v>97548</v>
      </c>
      <c r="B4404" s="427" t="s">
        <v>4658</v>
      </c>
      <c r="C4404" s="427" t="s">
        <v>330</v>
      </c>
      <c r="D4404" s="428">
        <v>27.47</v>
      </c>
    </row>
    <row r="4405" spans="1:4" ht="13.5" x14ac:dyDescent="0.25">
      <c r="A4405" s="426">
        <v>97549</v>
      </c>
      <c r="B4405" s="427" t="s">
        <v>4659</v>
      </c>
      <c r="C4405" s="427" t="s">
        <v>330</v>
      </c>
      <c r="D4405" s="428">
        <v>27.47</v>
      </c>
    </row>
    <row r="4406" spans="1:4" ht="13.5" x14ac:dyDescent="0.25">
      <c r="A4406" s="426">
        <v>97550</v>
      </c>
      <c r="B4406" s="427" t="s">
        <v>4660</v>
      </c>
      <c r="C4406" s="427" t="s">
        <v>330</v>
      </c>
      <c r="D4406" s="428">
        <v>46.86</v>
      </c>
    </row>
    <row r="4407" spans="1:4" ht="13.5" x14ac:dyDescent="0.25">
      <c r="A4407" s="426">
        <v>97551</v>
      </c>
      <c r="B4407" s="427" t="s">
        <v>4661</v>
      </c>
      <c r="C4407" s="427" t="s">
        <v>330</v>
      </c>
      <c r="D4407" s="428">
        <v>46.86</v>
      </c>
    </row>
    <row r="4408" spans="1:4" ht="13.5" x14ac:dyDescent="0.25">
      <c r="A4408" s="426">
        <v>97552</v>
      </c>
      <c r="B4408" s="427" t="s">
        <v>4662</v>
      </c>
      <c r="C4408" s="427" t="s">
        <v>330</v>
      </c>
      <c r="D4408" s="428">
        <v>26.12</v>
      </c>
    </row>
    <row r="4409" spans="1:4" ht="13.5" x14ac:dyDescent="0.25">
      <c r="A4409" s="426">
        <v>97553</v>
      </c>
      <c r="B4409" s="427" t="s">
        <v>4663</v>
      </c>
      <c r="C4409" s="427" t="s">
        <v>330</v>
      </c>
      <c r="D4409" s="428">
        <v>38.57</v>
      </c>
    </row>
    <row r="4410" spans="1:4" ht="13.5" x14ac:dyDescent="0.25">
      <c r="A4410" s="426">
        <v>97554</v>
      </c>
      <c r="B4410" s="427" t="s">
        <v>4664</v>
      </c>
      <c r="C4410" s="427" t="s">
        <v>330</v>
      </c>
      <c r="D4410" s="428">
        <v>68.02</v>
      </c>
    </row>
    <row r="4411" spans="1:4" ht="13.5" x14ac:dyDescent="0.25">
      <c r="A4411" s="426">
        <v>98602</v>
      </c>
      <c r="B4411" s="427" t="s">
        <v>4665</v>
      </c>
      <c r="C4411" s="427" t="s">
        <v>330</v>
      </c>
      <c r="D4411" s="428">
        <v>11.18</v>
      </c>
    </row>
    <row r="4412" spans="1:4" ht="13.5" x14ac:dyDescent="0.25">
      <c r="A4412" s="426">
        <v>6171</v>
      </c>
      <c r="B4412" s="427" t="s">
        <v>4666</v>
      </c>
      <c r="C4412" s="427" t="s">
        <v>330</v>
      </c>
      <c r="D4412" s="428">
        <v>25.46</v>
      </c>
    </row>
    <row r="4413" spans="1:4" ht="13.5" x14ac:dyDescent="0.25">
      <c r="A4413" s="427" t="s">
        <v>4667</v>
      </c>
      <c r="B4413" s="427" t="s">
        <v>4668</v>
      </c>
      <c r="C4413" s="427" t="s">
        <v>330</v>
      </c>
      <c r="D4413" s="428">
        <v>227.08</v>
      </c>
    </row>
    <row r="4414" spans="1:4" ht="13.5" x14ac:dyDescent="0.25">
      <c r="A4414" s="427" t="s">
        <v>4669</v>
      </c>
      <c r="B4414" s="427" t="s">
        <v>4670</v>
      </c>
      <c r="C4414" s="427" t="s">
        <v>330</v>
      </c>
      <c r="D4414" s="428">
        <v>321.94</v>
      </c>
    </row>
    <row r="4415" spans="1:4" ht="13.5" x14ac:dyDescent="0.25">
      <c r="A4415" s="426">
        <v>88503</v>
      </c>
      <c r="B4415" s="427" t="s">
        <v>4671</v>
      </c>
      <c r="C4415" s="427" t="s">
        <v>330</v>
      </c>
      <c r="D4415" s="428">
        <v>691.18</v>
      </c>
    </row>
    <row r="4416" spans="1:4" ht="13.5" x14ac:dyDescent="0.25">
      <c r="A4416" s="426">
        <v>88504</v>
      </c>
      <c r="B4416" s="427" t="s">
        <v>4672</v>
      </c>
      <c r="C4416" s="427" t="s">
        <v>330</v>
      </c>
      <c r="D4416" s="428">
        <v>546.41</v>
      </c>
    </row>
    <row r="4417" spans="1:4" ht="13.5" x14ac:dyDescent="0.25">
      <c r="A4417" s="426">
        <v>97900</v>
      </c>
      <c r="B4417" s="427" t="s">
        <v>4673</v>
      </c>
      <c r="C4417" s="427" t="s">
        <v>330</v>
      </c>
      <c r="D4417" s="428">
        <v>139.81</v>
      </c>
    </row>
    <row r="4418" spans="1:4" ht="13.5" x14ac:dyDescent="0.25">
      <c r="A4418" s="426">
        <v>97901</v>
      </c>
      <c r="B4418" s="427" t="s">
        <v>4674</v>
      </c>
      <c r="C4418" s="427" t="s">
        <v>330</v>
      </c>
      <c r="D4418" s="428">
        <v>221.36</v>
      </c>
    </row>
    <row r="4419" spans="1:4" ht="13.5" x14ac:dyDescent="0.25">
      <c r="A4419" s="426">
        <v>97902</v>
      </c>
      <c r="B4419" s="427" t="s">
        <v>4675</v>
      </c>
      <c r="C4419" s="427" t="s">
        <v>330</v>
      </c>
      <c r="D4419" s="428">
        <v>435.9</v>
      </c>
    </row>
    <row r="4420" spans="1:4" ht="13.5" x14ac:dyDescent="0.25">
      <c r="A4420" s="426">
        <v>97903</v>
      </c>
      <c r="B4420" s="427" t="s">
        <v>4676</v>
      </c>
      <c r="C4420" s="427" t="s">
        <v>330</v>
      </c>
      <c r="D4420" s="428">
        <v>605.58000000000004</v>
      </c>
    </row>
    <row r="4421" spans="1:4" ht="13.5" x14ac:dyDescent="0.25">
      <c r="A4421" s="426">
        <v>97904</v>
      </c>
      <c r="B4421" s="427" t="s">
        <v>4677</v>
      </c>
      <c r="C4421" s="427" t="s">
        <v>330</v>
      </c>
      <c r="D4421" s="428">
        <v>723.03</v>
      </c>
    </row>
    <row r="4422" spans="1:4" ht="13.5" x14ac:dyDescent="0.25">
      <c r="A4422" s="426">
        <v>97905</v>
      </c>
      <c r="B4422" s="427" t="s">
        <v>4678</v>
      </c>
      <c r="C4422" s="427" t="s">
        <v>330</v>
      </c>
      <c r="D4422" s="428">
        <v>192.09</v>
      </c>
    </row>
    <row r="4423" spans="1:4" ht="13.5" x14ac:dyDescent="0.25">
      <c r="A4423" s="426">
        <v>97906</v>
      </c>
      <c r="B4423" s="427" t="s">
        <v>4679</v>
      </c>
      <c r="C4423" s="427" t="s">
        <v>330</v>
      </c>
      <c r="D4423" s="428">
        <v>360.2</v>
      </c>
    </row>
    <row r="4424" spans="1:4" ht="13.5" x14ac:dyDescent="0.25">
      <c r="A4424" s="426">
        <v>97907</v>
      </c>
      <c r="B4424" s="427" t="s">
        <v>4680</v>
      </c>
      <c r="C4424" s="427" t="s">
        <v>330</v>
      </c>
      <c r="D4424" s="428">
        <v>508.98</v>
      </c>
    </row>
    <row r="4425" spans="1:4" ht="13.5" x14ac:dyDescent="0.25">
      <c r="A4425" s="426">
        <v>97908</v>
      </c>
      <c r="B4425" s="427" t="s">
        <v>4681</v>
      </c>
      <c r="C4425" s="427" t="s">
        <v>330</v>
      </c>
      <c r="D4425" s="428">
        <v>608.71</v>
      </c>
    </row>
    <row r="4426" spans="1:4" ht="13.5" x14ac:dyDescent="0.25">
      <c r="A4426" s="426">
        <v>98102</v>
      </c>
      <c r="B4426" s="427" t="s">
        <v>4682</v>
      </c>
      <c r="C4426" s="427" t="s">
        <v>330</v>
      </c>
      <c r="D4426" s="428">
        <v>85.19</v>
      </c>
    </row>
    <row r="4427" spans="1:4" ht="13.5" x14ac:dyDescent="0.25">
      <c r="A4427" s="426">
        <v>98103</v>
      </c>
      <c r="B4427" s="427" t="s">
        <v>4683</v>
      </c>
      <c r="C4427" s="427" t="s">
        <v>330</v>
      </c>
      <c r="D4427" s="428">
        <v>179.47</v>
      </c>
    </row>
    <row r="4428" spans="1:4" ht="13.5" x14ac:dyDescent="0.25">
      <c r="A4428" s="426">
        <v>98104</v>
      </c>
      <c r="B4428" s="427" t="s">
        <v>4684</v>
      </c>
      <c r="C4428" s="427" t="s">
        <v>330</v>
      </c>
      <c r="D4428" s="428">
        <v>289.5</v>
      </c>
    </row>
    <row r="4429" spans="1:4" ht="13.5" x14ac:dyDescent="0.25">
      <c r="A4429" s="426">
        <v>98105</v>
      </c>
      <c r="B4429" s="427" t="s">
        <v>4685</v>
      </c>
      <c r="C4429" s="427" t="s">
        <v>330</v>
      </c>
      <c r="D4429" s="428">
        <v>503.25</v>
      </c>
    </row>
    <row r="4430" spans="1:4" ht="13.5" x14ac:dyDescent="0.25">
      <c r="A4430" s="426">
        <v>98106</v>
      </c>
      <c r="B4430" s="427" t="s">
        <v>4686</v>
      </c>
      <c r="C4430" s="427" t="s">
        <v>330</v>
      </c>
      <c r="D4430" s="428">
        <v>829.48</v>
      </c>
    </row>
    <row r="4431" spans="1:4" ht="13.5" x14ac:dyDescent="0.25">
      <c r="A4431" s="426">
        <v>98107</v>
      </c>
      <c r="B4431" s="427" t="s">
        <v>4687</v>
      </c>
      <c r="C4431" s="427" t="s">
        <v>330</v>
      </c>
      <c r="D4431" s="428">
        <v>230.58</v>
      </c>
    </row>
    <row r="4432" spans="1:4" ht="13.5" x14ac:dyDescent="0.25">
      <c r="A4432" s="426">
        <v>98108</v>
      </c>
      <c r="B4432" s="427" t="s">
        <v>4688</v>
      </c>
      <c r="C4432" s="427" t="s">
        <v>330</v>
      </c>
      <c r="D4432" s="428">
        <v>408.28</v>
      </c>
    </row>
    <row r="4433" spans="1:4" ht="13.5" x14ac:dyDescent="0.25">
      <c r="A4433" s="426">
        <v>99250</v>
      </c>
      <c r="B4433" s="427" t="s">
        <v>4689</v>
      </c>
      <c r="C4433" s="427" t="s">
        <v>330</v>
      </c>
      <c r="D4433" s="428">
        <v>136.30000000000001</v>
      </c>
    </row>
    <row r="4434" spans="1:4" ht="13.5" x14ac:dyDescent="0.25">
      <c r="A4434" s="426">
        <v>99251</v>
      </c>
      <c r="B4434" s="427" t="s">
        <v>4690</v>
      </c>
      <c r="C4434" s="427" t="s">
        <v>330</v>
      </c>
      <c r="D4434" s="428">
        <v>215.35</v>
      </c>
    </row>
    <row r="4435" spans="1:4" ht="13.5" x14ac:dyDescent="0.25">
      <c r="A4435" s="426">
        <v>99253</v>
      </c>
      <c r="B4435" s="427" t="s">
        <v>4691</v>
      </c>
      <c r="C4435" s="427" t="s">
        <v>330</v>
      </c>
      <c r="D4435" s="428">
        <v>422.41</v>
      </c>
    </row>
    <row r="4436" spans="1:4" ht="13.5" x14ac:dyDescent="0.25">
      <c r="A4436" s="426">
        <v>99255</v>
      </c>
      <c r="B4436" s="427" t="s">
        <v>4692</v>
      </c>
      <c r="C4436" s="427" t="s">
        <v>330</v>
      </c>
      <c r="D4436" s="428">
        <v>587.08000000000004</v>
      </c>
    </row>
    <row r="4437" spans="1:4" ht="13.5" x14ac:dyDescent="0.25">
      <c r="A4437" s="426">
        <v>99257</v>
      </c>
      <c r="B4437" s="427" t="s">
        <v>4693</v>
      </c>
      <c r="C4437" s="427" t="s">
        <v>330</v>
      </c>
      <c r="D4437" s="428">
        <v>699.1</v>
      </c>
    </row>
    <row r="4438" spans="1:4" ht="13.5" x14ac:dyDescent="0.25">
      <c r="A4438" s="426">
        <v>99258</v>
      </c>
      <c r="B4438" s="427" t="s">
        <v>4694</v>
      </c>
      <c r="C4438" s="427" t="s">
        <v>330</v>
      </c>
      <c r="D4438" s="428">
        <v>187.13</v>
      </c>
    </row>
    <row r="4439" spans="1:4" ht="13.5" x14ac:dyDescent="0.25">
      <c r="A4439" s="426">
        <v>99260</v>
      </c>
      <c r="B4439" s="427" t="s">
        <v>4695</v>
      </c>
      <c r="C4439" s="427" t="s">
        <v>330</v>
      </c>
      <c r="D4439" s="428">
        <v>351.71</v>
      </c>
    </row>
    <row r="4440" spans="1:4" ht="13.5" x14ac:dyDescent="0.25">
      <c r="A4440" s="426">
        <v>99262</v>
      </c>
      <c r="B4440" s="427" t="s">
        <v>4696</v>
      </c>
      <c r="C4440" s="427" t="s">
        <v>330</v>
      </c>
      <c r="D4440" s="428">
        <v>496.85</v>
      </c>
    </row>
    <row r="4441" spans="1:4" ht="13.5" x14ac:dyDescent="0.25">
      <c r="A4441" s="426">
        <v>99264</v>
      </c>
      <c r="B4441" s="427" t="s">
        <v>4697</v>
      </c>
      <c r="C4441" s="427" t="s">
        <v>330</v>
      </c>
      <c r="D4441" s="428">
        <v>592.32000000000005</v>
      </c>
    </row>
    <row r="4442" spans="1:4" ht="13.5" x14ac:dyDescent="0.25">
      <c r="A4442" s="426">
        <v>89482</v>
      </c>
      <c r="B4442" s="427" t="s">
        <v>4698</v>
      </c>
      <c r="C4442" s="427" t="s">
        <v>330</v>
      </c>
      <c r="D4442" s="428">
        <v>18</v>
      </c>
    </row>
    <row r="4443" spans="1:4" ht="13.5" x14ac:dyDescent="0.25">
      <c r="A4443" s="426">
        <v>89491</v>
      </c>
      <c r="B4443" s="427" t="s">
        <v>4699</v>
      </c>
      <c r="C4443" s="427" t="s">
        <v>330</v>
      </c>
      <c r="D4443" s="428">
        <v>43.65</v>
      </c>
    </row>
    <row r="4444" spans="1:4" ht="13.5" x14ac:dyDescent="0.25">
      <c r="A4444" s="426">
        <v>89495</v>
      </c>
      <c r="B4444" s="427" t="s">
        <v>4700</v>
      </c>
      <c r="C4444" s="427" t="s">
        <v>330</v>
      </c>
      <c r="D4444" s="428">
        <v>7.03</v>
      </c>
    </row>
    <row r="4445" spans="1:4" ht="13.5" x14ac:dyDescent="0.25">
      <c r="A4445" s="426">
        <v>89707</v>
      </c>
      <c r="B4445" s="427" t="s">
        <v>4701</v>
      </c>
      <c r="C4445" s="427" t="s">
        <v>330</v>
      </c>
      <c r="D4445" s="428">
        <v>21.79</v>
      </c>
    </row>
    <row r="4446" spans="1:4" ht="13.5" x14ac:dyDescent="0.25">
      <c r="A4446" s="426">
        <v>89708</v>
      </c>
      <c r="B4446" s="427" t="s">
        <v>4702</v>
      </c>
      <c r="C4446" s="427" t="s">
        <v>330</v>
      </c>
      <c r="D4446" s="428">
        <v>48.73</v>
      </c>
    </row>
    <row r="4447" spans="1:4" ht="13.5" x14ac:dyDescent="0.25">
      <c r="A4447" s="426">
        <v>89709</v>
      </c>
      <c r="B4447" s="427" t="s">
        <v>4703</v>
      </c>
      <c r="C4447" s="427" t="s">
        <v>330</v>
      </c>
      <c r="D4447" s="428">
        <v>8.1199999999999992</v>
      </c>
    </row>
    <row r="4448" spans="1:4" ht="13.5" x14ac:dyDescent="0.25">
      <c r="A4448" s="426">
        <v>89710</v>
      </c>
      <c r="B4448" s="427" t="s">
        <v>4704</v>
      </c>
      <c r="C4448" s="427" t="s">
        <v>330</v>
      </c>
      <c r="D4448" s="428">
        <v>7.96</v>
      </c>
    </row>
    <row r="4449" spans="1:4" ht="13.5" x14ac:dyDescent="0.25">
      <c r="A4449" s="426">
        <v>72739</v>
      </c>
      <c r="B4449" s="427" t="s">
        <v>4705</v>
      </c>
      <c r="C4449" s="427" t="s">
        <v>330</v>
      </c>
      <c r="D4449" s="428">
        <v>454.72</v>
      </c>
    </row>
    <row r="4450" spans="1:4" ht="13.5" x14ac:dyDescent="0.25">
      <c r="A4450" s="427" t="s">
        <v>4706</v>
      </c>
      <c r="B4450" s="427" t="s">
        <v>4707</v>
      </c>
      <c r="C4450" s="427" t="s">
        <v>330</v>
      </c>
      <c r="D4450" s="428">
        <v>463.75</v>
      </c>
    </row>
    <row r="4451" spans="1:4" ht="13.5" x14ac:dyDescent="0.25">
      <c r="A4451" s="426">
        <v>86872</v>
      </c>
      <c r="B4451" s="427" t="s">
        <v>4708</v>
      </c>
      <c r="C4451" s="427" t="s">
        <v>330</v>
      </c>
      <c r="D4451" s="428">
        <v>647.23</v>
      </c>
    </row>
    <row r="4452" spans="1:4" ht="13.5" x14ac:dyDescent="0.25">
      <c r="A4452" s="426">
        <v>86874</v>
      </c>
      <c r="B4452" s="427" t="s">
        <v>4709</v>
      </c>
      <c r="C4452" s="427" t="s">
        <v>330</v>
      </c>
      <c r="D4452" s="428">
        <v>397.93</v>
      </c>
    </row>
    <row r="4453" spans="1:4" ht="13.5" x14ac:dyDescent="0.25">
      <c r="A4453" s="426">
        <v>86875</v>
      </c>
      <c r="B4453" s="427" t="s">
        <v>4710</v>
      </c>
      <c r="C4453" s="427" t="s">
        <v>330</v>
      </c>
      <c r="D4453" s="428">
        <v>354.79</v>
      </c>
    </row>
    <row r="4454" spans="1:4" ht="13.5" x14ac:dyDescent="0.25">
      <c r="A4454" s="426">
        <v>86876</v>
      </c>
      <c r="B4454" s="427" t="s">
        <v>4711</v>
      </c>
      <c r="C4454" s="427" t="s">
        <v>330</v>
      </c>
      <c r="D4454" s="428">
        <v>203.65</v>
      </c>
    </row>
    <row r="4455" spans="1:4" ht="13.5" x14ac:dyDescent="0.25">
      <c r="A4455" s="426">
        <v>86877</v>
      </c>
      <c r="B4455" s="427" t="s">
        <v>4712</v>
      </c>
      <c r="C4455" s="427" t="s">
        <v>330</v>
      </c>
      <c r="D4455" s="428">
        <v>22.87</v>
      </c>
    </row>
    <row r="4456" spans="1:4" ht="13.5" x14ac:dyDescent="0.25">
      <c r="A4456" s="426">
        <v>86878</v>
      </c>
      <c r="B4456" s="427" t="s">
        <v>4713</v>
      </c>
      <c r="C4456" s="427" t="s">
        <v>330</v>
      </c>
      <c r="D4456" s="428">
        <v>35.479999999999997</v>
      </c>
    </row>
    <row r="4457" spans="1:4" ht="13.5" x14ac:dyDescent="0.25">
      <c r="A4457" s="426">
        <v>86879</v>
      </c>
      <c r="B4457" s="427" t="s">
        <v>4714</v>
      </c>
      <c r="C4457" s="427" t="s">
        <v>330</v>
      </c>
      <c r="D4457" s="428">
        <v>5.42</v>
      </c>
    </row>
    <row r="4458" spans="1:4" ht="13.5" x14ac:dyDescent="0.25">
      <c r="A4458" s="426">
        <v>86880</v>
      </c>
      <c r="B4458" s="427" t="s">
        <v>4715</v>
      </c>
      <c r="C4458" s="427" t="s">
        <v>330</v>
      </c>
      <c r="D4458" s="428">
        <v>15.53</v>
      </c>
    </row>
    <row r="4459" spans="1:4" ht="13.5" x14ac:dyDescent="0.25">
      <c r="A4459" s="426">
        <v>86881</v>
      </c>
      <c r="B4459" s="427" t="s">
        <v>4716</v>
      </c>
      <c r="C4459" s="427" t="s">
        <v>330</v>
      </c>
      <c r="D4459" s="428">
        <v>98.81</v>
      </c>
    </row>
    <row r="4460" spans="1:4" ht="13.5" x14ac:dyDescent="0.25">
      <c r="A4460" s="426">
        <v>86882</v>
      </c>
      <c r="B4460" s="427" t="s">
        <v>4717</v>
      </c>
      <c r="C4460" s="427" t="s">
        <v>330</v>
      </c>
      <c r="D4460" s="428">
        <v>16.03</v>
      </c>
    </row>
    <row r="4461" spans="1:4" ht="13.5" x14ac:dyDescent="0.25">
      <c r="A4461" s="426">
        <v>86883</v>
      </c>
      <c r="B4461" s="427" t="s">
        <v>4718</v>
      </c>
      <c r="C4461" s="427" t="s">
        <v>330</v>
      </c>
      <c r="D4461" s="428">
        <v>9.15</v>
      </c>
    </row>
    <row r="4462" spans="1:4" ht="13.5" x14ac:dyDescent="0.25">
      <c r="A4462" s="426">
        <v>86884</v>
      </c>
      <c r="B4462" s="427" t="s">
        <v>4719</v>
      </c>
      <c r="C4462" s="427" t="s">
        <v>330</v>
      </c>
      <c r="D4462" s="428">
        <v>6.68</v>
      </c>
    </row>
    <row r="4463" spans="1:4" ht="13.5" x14ac:dyDescent="0.25">
      <c r="A4463" s="426">
        <v>86885</v>
      </c>
      <c r="B4463" s="427" t="s">
        <v>4720</v>
      </c>
      <c r="C4463" s="427" t="s">
        <v>330</v>
      </c>
      <c r="D4463" s="428">
        <v>9.84</v>
      </c>
    </row>
    <row r="4464" spans="1:4" ht="13.5" x14ac:dyDescent="0.25">
      <c r="A4464" s="426">
        <v>86886</v>
      </c>
      <c r="B4464" s="427" t="s">
        <v>4721</v>
      </c>
      <c r="C4464" s="427" t="s">
        <v>330</v>
      </c>
      <c r="D4464" s="428">
        <v>24.68</v>
      </c>
    </row>
    <row r="4465" spans="1:4" ht="13.5" x14ac:dyDescent="0.25">
      <c r="A4465" s="426">
        <v>86887</v>
      </c>
      <c r="B4465" s="427" t="s">
        <v>4722</v>
      </c>
      <c r="C4465" s="427" t="s">
        <v>330</v>
      </c>
      <c r="D4465" s="428">
        <v>26.68</v>
      </c>
    </row>
    <row r="4466" spans="1:4" ht="13.5" x14ac:dyDescent="0.25">
      <c r="A4466" s="426">
        <v>86888</v>
      </c>
      <c r="B4466" s="427" t="s">
        <v>4723</v>
      </c>
      <c r="C4466" s="427" t="s">
        <v>330</v>
      </c>
      <c r="D4466" s="428">
        <v>384.33</v>
      </c>
    </row>
    <row r="4467" spans="1:4" ht="13.5" x14ac:dyDescent="0.25">
      <c r="A4467" s="426">
        <v>86889</v>
      </c>
      <c r="B4467" s="427" t="s">
        <v>4724</v>
      </c>
      <c r="C4467" s="427" t="s">
        <v>330</v>
      </c>
      <c r="D4467" s="428">
        <v>580.34</v>
      </c>
    </row>
    <row r="4468" spans="1:4" ht="13.5" x14ac:dyDescent="0.25">
      <c r="A4468" s="426">
        <v>86893</v>
      </c>
      <c r="B4468" s="427" t="s">
        <v>4725</v>
      </c>
      <c r="C4468" s="427" t="s">
        <v>330</v>
      </c>
      <c r="D4468" s="428">
        <v>571.1</v>
      </c>
    </row>
    <row r="4469" spans="1:4" ht="13.5" x14ac:dyDescent="0.25">
      <c r="A4469" s="426">
        <v>86894</v>
      </c>
      <c r="B4469" s="427" t="s">
        <v>4726</v>
      </c>
      <c r="C4469" s="427" t="s">
        <v>330</v>
      </c>
      <c r="D4469" s="428">
        <v>252.73</v>
      </c>
    </row>
    <row r="4470" spans="1:4" ht="13.5" x14ac:dyDescent="0.25">
      <c r="A4470" s="426">
        <v>86895</v>
      </c>
      <c r="B4470" s="427" t="s">
        <v>4727</v>
      </c>
      <c r="C4470" s="427" t="s">
        <v>330</v>
      </c>
      <c r="D4470" s="428">
        <v>291.11</v>
      </c>
    </row>
    <row r="4471" spans="1:4" ht="13.5" x14ac:dyDescent="0.25">
      <c r="A4471" s="426">
        <v>86899</v>
      </c>
      <c r="B4471" s="427" t="s">
        <v>4728</v>
      </c>
      <c r="C4471" s="427" t="s">
        <v>330</v>
      </c>
      <c r="D4471" s="428">
        <v>287.64999999999998</v>
      </c>
    </row>
    <row r="4472" spans="1:4" ht="13.5" x14ac:dyDescent="0.25">
      <c r="A4472" s="426">
        <v>86900</v>
      </c>
      <c r="B4472" s="427" t="s">
        <v>4729</v>
      </c>
      <c r="C4472" s="427" t="s">
        <v>330</v>
      </c>
      <c r="D4472" s="428">
        <v>161.72</v>
      </c>
    </row>
    <row r="4473" spans="1:4" ht="13.5" x14ac:dyDescent="0.25">
      <c r="A4473" s="426">
        <v>86901</v>
      </c>
      <c r="B4473" s="427" t="s">
        <v>4730</v>
      </c>
      <c r="C4473" s="427" t="s">
        <v>330</v>
      </c>
      <c r="D4473" s="428">
        <v>116.7</v>
      </c>
    </row>
    <row r="4474" spans="1:4" ht="13.5" x14ac:dyDescent="0.25">
      <c r="A4474" s="426">
        <v>86902</v>
      </c>
      <c r="B4474" s="427" t="s">
        <v>4731</v>
      </c>
      <c r="C4474" s="427" t="s">
        <v>330</v>
      </c>
      <c r="D4474" s="428">
        <v>227.31</v>
      </c>
    </row>
    <row r="4475" spans="1:4" ht="13.5" x14ac:dyDescent="0.25">
      <c r="A4475" s="426">
        <v>86903</v>
      </c>
      <c r="B4475" s="427" t="s">
        <v>4732</v>
      </c>
      <c r="C4475" s="427" t="s">
        <v>330</v>
      </c>
      <c r="D4475" s="428">
        <v>296.3</v>
      </c>
    </row>
    <row r="4476" spans="1:4" ht="13.5" x14ac:dyDescent="0.25">
      <c r="A4476" s="426">
        <v>86904</v>
      </c>
      <c r="B4476" s="427" t="s">
        <v>4733</v>
      </c>
      <c r="C4476" s="427" t="s">
        <v>330</v>
      </c>
      <c r="D4476" s="428">
        <v>115.85</v>
      </c>
    </row>
    <row r="4477" spans="1:4" ht="13.5" x14ac:dyDescent="0.25">
      <c r="A4477" s="426">
        <v>86905</v>
      </c>
      <c r="B4477" s="427" t="s">
        <v>4734</v>
      </c>
      <c r="C4477" s="427" t="s">
        <v>330</v>
      </c>
      <c r="D4477" s="428">
        <v>189.52</v>
      </c>
    </row>
    <row r="4478" spans="1:4" ht="13.5" x14ac:dyDescent="0.25">
      <c r="A4478" s="426">
        <v>86906</v>
      </c>
      <c r="B4478" s="427" t="s">
        <v>4735</v>
      </c>
      <c r="C4478" s="427" t="s">
        <v>330</v>
      </c>
      <c r="D4478" s="428">
        <v>44.31</v>
      </c>
    </row>
    <row r="4479" spans="1:4" ht="13.5" x14ac:dyDescent="0.25">
      <c r="A4479" s="426">
        <v>86908</v>
      </c>
      <c r="B4479" s="427" t="s">
        <v>4736</v>
      </c>
      <c r="C4479" s="427" t="s">
        <v>330</v>
      </c>
      <c r="D4479" s="428">
        <v>227.22</v>
      </c>
    </row>
    <row r="4480" spans="1:4" ht="13.5" x14ac:dyDescent="0.25">
      <c r="A4480" s="426">
        <v>86909</v>
      </c>
      <c r="B4480" s="427" t="s">
        <v>4737</v>
      </c>
      <c r="C4480" s="427" t="s">
        <v>330</v>
      </c>
      <c r="D4480" s="428">
        <v>88.54</v>
      </c>
    </row>
    <row r="4481" spans="1:4" ht="13.5" x14ac:dyDescent="0.25">
      <c r="A4481" s="426">
        <v>86910</v>
      </c>
      <c r="B4481" s="427" t="s">
        <v>4738</v>
      </c>
      <c r="C4481" s="427" t="s">
        <v>330</v>
      </c>
      <c r="D4481" s="428">
        <v>84.71</v>
      </c>
    </row>
    <row r="4482" spans="1:4" ht="13.5" x14ac:dyDescent="0.25">
      <c r="A4482" s="426">
        <v>86911</v>
      </c>
      <c r="B4482" s="427" t="s">
        <v>4739</v>
      </c>
      <c r="C4482" s="427" t="s">
        <v>330</v>
      </c>
      <c r="D4482" s="428">
        <v>37.6</v>
      </c>
    </row>
    <row r="4483" spans="1:4" ht="13.5" x14ac:dyDescent="0.25">
      <c r="A4483" s="426">
        <v>86912</v>
      </c>
      <c r="B4483" s="427" t="s">
        <v>4740</v>
      </c>
      <c r="C4483" s="427" t="s">
        <v>330</v>
      </c>
      <c r="D4483" s="428">
        <v>37.6</v>
      </c>
    </row>
    <row r="4484" spans="1:4" ht="13.5" x14ac:dyDescent="0.25">
      <c r="A4484" s="426">
        <v>86913</v>
      </c>
      <c r="B4484" s="427" t="s">
        <v>4741</v>
      </c>
      <c r="C4484" s="427" t="s">
        <v>330</v>
      </c>
      <c r="D4484" s="428">
        <v>16.79</v>
      </c>
    </row>
    <row r="4485" spans="1:4" ht="13.5" x14ac:dyDescent="0.25">
      <c r="A4485" s="426">
        <v>86914</v>
      </c>
      <c r="B4485" s="427" t="s">
        <v>4742</v>
      </c>
      <c r="C4485" s="427" t="s">
        <v>330</v>
      </c>
      <c r="D4485" s="428">
        <v>34.19</v>
      </c>
    </row>
    <row r="4486" spans="1:4" ht="13.5" x14ac:dyDescent="0.25">
      <c r="A4486" s="426">
        <v>86915</v>
      </c>
      <c r="B4486" s="427" t="s">
        <v>4743</v>
      </c>
      <c r="C4486" s="427" t="s">
        <v>330</v>
      </c>
      <c r="D4486" s="428">
        <v>74.56</v>
      </c>
    </row>
    <row r="4487" spans="1:4" ht="13.5" x14ac:dyDescent="0.25">
      <c r="A4487" s="426">
        <v>86916</v>
      </c>
      <c r="B4487" s="427" t="s">
        <v>4744</v>
      </c>
      <c r="C4487" s="427" t="s">
        <v>330</v>
      </c>
      <c r="D4487" s="428">
        <v>31.74</v>
      </c>
    </row>
    <row r="4488" spans="1:4" ht="13.5" x14ac:dyDescent="0.25">
      <c r="A4488" s="426">
        <v>86919</v>
      </c>
      <c r="B4488" s="427" t="s">
        <v>4745</v>
      </c>
      <c r="C4488" s="427" t="s">
        <v>330</v>
      </c>
      <c r="D4488" s="428">
        <v>713.44</v>
      </c>
    </row>
    <row r="4489" spans="1:4" ht="13.5" x14ac:dyDescent="0.25">
      <c r="A4489" s="426">
        <v>86920</v>
      </c>
      <c r="B4489" s="427" t="s">
        <v>4746</v>
      </c>
      <c r="C4489" s="427" t="s">
        <v>330</v>
      </c>
      <c r="D4489" s="428">
        <v>678.59</v>
      </c>
    </row>
    <row r="4490" spans="1:4" ht="13.5" x14ac:dyDescent="0.25">
      <c r="A4490" s="426">
        <v>86921</v>
      </c>
      <c r="B4490" s="427" t="s">
        <v>4747</v>
      </c>
      <c r="C4490" s="427" t="s">
        <v>330</v>
      </c>
      <c r="D4490" s="428">
        <v>693.54</v>
      </c>
    </row>
    <row r="4491" spans="1:4" ht="13.5" x14ac:dyDescent="0.25">
      <c r="A4491" s="426">
        <v>86922</v>
      </c>
      <c r="B4491" s="427" t="s">
        <v>4748</v>
      </c>
      <c r="C4491" s="427" t="s">
        <v>330</v>
      </c>
      <c r="D4491" s="428">
        <v>553.79999999999995</v>
      </c>
    </row>
    <row r="4492" spans="1:4" ht="13.5" x14ac:dyDescent="0.25">
      <c r="A4492" s="426">
        <v>86923</v>
      </c>
      <c r="B4492" s="427" t="s">
        <v>4749</v>
      </c>
      <c r="C4492" s="427" t="s">
        <v>330</v>
      </c>
      <c r="D4492" s="428">
        <v>436.17</v>
      </c>
    </row>
    <row r="4493" spans="1:4" ht="13.5" x14ac:dyDescent="0.25">
      <c r="A4493" s="426">
        <v>86924</v>
      </c>
      <c r="B4493" s="427" t="s">
        <v>4750</v>
      </c>
      <c r="C4493" s="427" t="s">
        <v>330</v>
      </c>
      <c r="D4493" s="428">
        <v>451.12</v>
      </c>
    </row>
    <row r="4494" spans="1:4" ht="13.5" x14ac:dyDescent="0.25">
      <c r="A4494" s="426">
        <v>86925</v>
      </c>
      <c r="B4494" s="427" t="s">
        <v>4751</v>
      </c>
      <c r="C4494" s="427" t="s">
        <v>330</v>
      </c>
      <c r="D4494" s="428">
        <v>386.15</v>
      </c>
    </row>
    <row r="4495" spans="1:4" ht="13.5" x14ac:dyDescent="0.25">
      <c r="A4495" s="426">
        <v>86926</v>
      </c>
      <c r="B4495" s="427" t="s">
        <v>4752</v>
      </c>
      <c r="C4495" s="427" t="s">
        <v>330</v>
      </c>
      <c r="D4495" s="428">
        <v>401.1</v>
      </c>
    </row>
    <row r="4496" spans="1:4" ht="13.5" x14ac:dyDescent="0.25">
      <c r="A4496" s="426">
        <v>86927</v>
      </c>
      <c r="B4496" s="427" t="s">
        <v>4753</v>
      </c>
      <c r="C4496" s="427" t="s">
        <v>330</v>
      </c>
      <c r="D4496" s="428">
        <v>241.89</v>
      </c>
    </row>
    <row r="4497" spans="1:4" ht="13.5" x14ac:dyDescent="0.25">
      <c r="A4497" s="426">
        <v>86928</v>
      </c>
      <c r="B4497" s="427" t="s">
        <v>4754</v>
      </c>
      <c r="C4497" s="427" t="s">
        <v>330</v>
      </c>
      <c r="D4497" s="428">
        <v>256.83999999999997</v>
      </c>
    </row>
    <row r="4498" spans="1:4" ht="13.5" x14ac:dyDescent="0.25">
      <c r="A4498" s="426">
        <v>86929</v>
      </c>
      <c r="B4498" s="427" t="s">
        <v>4755</v>
      </c>
      <c r="C4498" s="427" t="s">
        <v>330</v>
      </c>
      <c r="D4498" s="428">
        <v>235.01</v>
      </c>
    </row>
    <row r="4499" spans="1:4" ht="13.5" x14ac:dyDescent="0.25">
      <c r="A4499" s="426">
        <v>86930</v>
      </c>
      <c r="B4499" s="427" t="s">
        <v>4756</v>
      </c>
      <c r="C4499" s="427" t="s">
        <v>330</v>
      </c>
      <c r="D4499" s="428">
        <v>249.96</v>
      </c>
    </row>
    <row r="4500" spans="1:4" ht="13.5" x14ac:dyDescent="0.25">
      <c r="A4500" s="426">
        <v>86931</v>
      </c>
      <c r="B4500" s="427" t="s">
        <v>4757</v>
      </c>
      <c r="C4500" s="427" t="s">
        <v>330</v>
      </c>
      <c r="D4500" s="428">
        <v>394.17</v>
      </c>
    </row>
    <row r="4501" spans="1:4" ht="13.5" x14ac:dyDescent="0.25">
      <c r="A4501" s="426">
        <v>86932</v>
      </c>
      <c r="B4501" s="427" t="s">
        <v>4758</v>
      </c>
      <c r="C4501" s="427" t="s">
        <v>330</v>
      </c>
      <c r="D4501" s="428">
        <v>411.01</v>
      </c>
    </row>
    <row r="4502" spans="1:4" ht="13.5" x14ac:dyDescent="0.25">
      <c r="A4502" s="426">
        <v>86933</v>
      </c>
      <c r="B4502" s="427" t="s">
        <v>4759</v>
      </c>
      <c r="C4502" s="427" t="s">
        <v>330</v>
      </c>
      <c r="D4502" s="428">
        <v>321.89</v>
      </c>
    </row>
    <row r="4503" spans="1:4" ht="13.5" x14ac:dyDescent="0.25">
      <c r="A4503" s="426">
        <v>86934</v>
      </c>
      <c r="B4503" s="427" t="s">
        <v>4760</v>
      </c>
      <c r="C4503" s="427" t="s">
        <v>330</v>
      </c>
      <c r="D4503" s="428">
        <v>315.01</v>
      </c>
    </row>
    <row r="4504" spans="1:4" ht="13.5" x14ac:dyDescent="0.25">
      <c r="A4504" s="426">
        <v>86935</v>
      </c>
      <c r="B4504" s="427" t="s">
        <v>4761</v>
      </c>
      <c r="C4504" s="427" t="s">
        <v>330</v>
      </c>
      <c r="D4504" s="428">
        <v>206.35</v>
      </c>
    </row>
    <row r="4505" spans="1:4" ht="13.5" x14ac:dyDescent="0.25">
      <c r="A4505" s="426">
        <v>86936</v>
      </c>
      <c r="B4505" s="427" t="s">
        <v>4762</v>
      </c>
      <c r="C4505" s="427" t="s">
        <v>330</v>
      </c>
      <c r="D4505" s="428">
        <v>296.01</v>
      </c>
    </row>
    <row r="4506" spans="1:4" ht="13.5" x14ac:dyDescent="0.25">
      <c r="A4506" s="426">
        <v>86937</v>
      </c>
      <c r="B4506" s="427" t="s">
        <v>4763</v>
      </c>
      <c r="C4506" s="427" t="s">
        <v>330</v>
      </c>
      <c r="D4506" s="428">
        <v>148.72</v>
      </c>
    </row>
    <row r="4507" spans="1:4" ht="13.5" x14ac:dyDescent="0.25">
      <c r="A4507" s="426">
        <v>86938</v>
      </c>
      <c r="B4507" s="427" t="s">
        <v>4764</v>
      </c>
      <c r="C4507" s="427" t="s">
        <v>330</v>
      </c>
      <c r="D4507" s="428">
        <v>238.38</v>
      </c>
    </row>
    <row r="4508" spans="1:4" ht="13.5" x14ac:dyDescent="0.25">
      <c r="A4508" s="426">
        <v>86939</v>
      </c>
      <c r="B4508" s="427" t="s">
        <v>4765</v>
      </c>
      <c r="C4508" s="427" t="s">
        <v>330</v>
      </c>
      <c r="D4508" s="428">
        <v>292.87</v>
      </c>
    </row>
    <row r="4509" spans="1:4" ht="13.5" x14ac:dyDescent="0.25">
      <c r="A4509" s="426">
        <v>86940</v>
      </c>
      <c r="B4509" s="427" t="s">
        <v>4766</v>
      </c>
      <c r="C4509" s="427" t="s">
        <v>330</v>
      </c>
      <c r="D4509" s="428">
        <v>660.86</v>
      </c>
    </row>
    <row r="4510" spans="1:4" ht="13.5" x14ac:dyDescent="0.25">
      <c r="A4510" s="426">
        <v>86941</v>
      </c>
      <c r="B4510" s="427" t="s">
        <v>4767</v>
      </c>
      <c r="C4510" s="427" t="s">
        <v>330</v>
      </c>
      <c r="D4510" s="428">
        <v>519.22</v>
      </c>
    </row>
    <row r="4511" spans="1:4" ht="13.5" x14ac:dyDescent="0.25">
      <c r="A4511" s="426">
        <v>86942</v>
      </c>
      <c r="B4511" s="427" t="s">
        <v>4768</v>
      </c>
      <c r="C4511" s="427" t="s">
        <v>330</v>
      </c>
      <c r="D4511" s="428">
        <v>188.29</v>
      </c>
    </row>
    <row r="4512" spans="1:4" ht="13.5" x14ac:dyDescent="0.25">
      <c r="A4512" s="426">
        <v>86943</v>
      </c>
      <c r="B4512" s="427" t="s">
        <v>4769</v>
      </c>
      <c r="C4512" s="427" t="s">
        <v>330</v>
      </c>
      <c r="D4512" s="428">
        <v>181.41</v>
      </c>
    </row>
    <row r="4513" spans="1:4" ht="13.5" x14ac:dyDescent="0.25">
      <c r="A4513" s="426">
        <v>86947</v>
      </c>
      <c r="B4513" s="427" t="s">
        <v>4770</v>
      </c>
      <c r="C4513" s="427" t="s">
        <v>330</v>
      </c>
      <c r="D4513" s="428">
        <v>768.91</v>
      </c>
    </row>
    <row r="4514" spans="1:4" ht="13.5" x14ac:dyDescent="0.25">
      <c r="A4514" s="426">
        <v>88571</v>
      </c>
      <c r="B4514" s="427" t="s">
        <v>4771</v>
      </c>
      <c r="C4514" s="427" t="s">
        <v>330</v>
      </c>
      <c r="D4514" s="428">
        <v>42.64</v>
      </c>
    </row>
    <row r="4515" spans="1:4" ht="13.5" x14ac:dyDescent="0.25">
      <c r="A4515" s="426">
        <v>93396</v>
      </c>
      <c r="B4515" s="427" t="s">
        <v>4772</v>
      </c>
      <c r="C4515" s="427" t="s">
        <v>330</v>
      </c>
      <c r="D4515" s="428">
        <v>490.82</v>
      </c>
    </row>
    <row r="4516" spans="1:4" ht="13.5" x14ac:dyDescent="0.25">
      <c r="A4516" s="426">
        <v>93441</v>
      </c>
      <c r="B4516" s="427" t="s">
        <v>4773</v>
      </c>
      <c r="C4516" s="427" t="s">
        <v>330</v>
      </c>
      <c r="D4516" s="428">
        <v>830.97</v>
      </c>
    </row>
    <row r="4517" spans="1:4" ht="13.5" x14ac:dyDescent="0.25">
      <c r="A4517" s="426">
        <v>93442</v>
      </c>
      <c r="B4517" s="427" t="s">
        <v>4774</v>
      </c>
      <c r="C4517" s="427" t="s">
        <v>330</v>
      </c>
      <c r="D4517" s="428">
        <v>962.33</v>
      </c>
    </row>
    <row r="4518" spans="1:4" ht="13.5" x14ac:dyDescent="0.25">
      <c r="A4518" s="426">
        <v>95469</v>
      </c>
      <c r="B4518" s="427" t="s">
        <v>4775</v>
      </c>
      <c r="C4518" s="427" t="s">
        <v>330</v>
      </c>
      <c r="D4518" s="428">
        <v>184.37</v>
      </c>
    </row>
    <row r="4519" spans="1:4" ht="13.5" x14ac:dyDescent="0.25">
      <c r="A4519" s="426">
        <v>95470</v>
      </c>
      <c r="B4519" s="427" t="s">
        <v>4776</v>
      </c>
      <c r="C4519" s="427" t="s">
        <v>330</v>
      </c>
      <c r="D4519" s="428">
        <v>190.45</v>
      </c>
    </row>
    <row r="4520" spans="1:4" ht="13.5" x14ac:dyDescent="0.25">
      <c r="A4520" s="426">
        <v>95471</v>
      </c>
      <c r="B4520" s="427" t="s">
        <v>4777</v>
      </c>
      <c r="C4520" s="427" t="s">
        <v>330</v>
      </c>
      <c r="D4520" s="428">
        <v>662.22</v>
      </c>
    </row>
    <row r="4521" spans="1:4" ht="13.5" x14ac:dyDescent="0.25">
      <c r="A4521" s="426">
        <v>95472</v>
      </c>
      <c r="B4521" s="427" t="s">
        <v>4778</v>
      </c>
      <c r="C4521" s="427" t="s">
        <v>330</v>
      </c>
      <c r="D4521" s="428">
        <v>668.3</v>
      </c>
    </row>
    <row r="4522" spans="1:4" ht="13.5" x14ac:dyDescent="0.25">
      <c r="A4522" s="426">
        <v>95542</v>
      </c>
      <c r="B4522" s="427" t="s">
        <v>4779</v>
      </c>
      <c r="C4522" s="427" t="s">
        <v>330</v>
      </c>
      <c r="D4522" s="428">
        <v>24.31</v>
      </c>
    </row>
    <row r="4523" spans="1:4" ht="13.5" x14ac:dyDescent="0.25">
      <c r="A4523" s="426">
        <v>95543</v>
      </c>
      <c r="B4523" s="427" t="s">
        <v>4780</v>
      </c>
      <c r="C4523" s="427" t="s">
        <v>330</v>
      </c>
      <c r="D4523" s="428">
        <v>39.25</v>
      </c>
    </row>
    <row r="4524" spans="1:4" ht="13.5" x14ac:dyDescent="0.25">
      <c r="A4524" s="426">
        <v>95544</v>
      </c>
      <c r="B4524" s="427" t="s">
        <v>4781</v>
      </c>
      <c r="C4524" s="427" t="s">
        <v>330</v>
      </c>
      <c r="D4524" s="428">
        <v>30.84</v>
      </c>
    </row>
    <row r="4525" spans="1:4" ht="13.5" x14ac:dyDescent="0.25">
      <c r="A4525" s="426">
        <v>95545</v>
      </c>
      <c r="B4525" s="427" t="s">
        <v>4782</v>
      </c>
      <c r="C4525" s="427" t="s">
        <v>330</v>
      </c>
      <c r="D4525" s="428">
        <v>30.15</v>
      </c>
    </row>
    <row r="4526" spans="1:4" ht="13.5" x14ac:dyDescent="0.25">
      <c r="A4526" s="426">
        <v>95546</v>
      </c>
      <c r="B4526" s="427" t="s">
        <v>4783</v>
      </c>
      <c r="C4526" s="427" t="s">
        <v>330</v>
      </c>
      <c r="D4526" s="428">
        <v>90.08</v>
      </c>
    </row>
    <row r="4527" spans="1:4" ht="13.5" x14ac:dyDescent="0.25">
      <c r="A4527" s="426">
        <v>95547</v>
      </c>
      <c r="B4527" s="427" t="s">
        <v>4784</v>
      </c>
      <c r="C4527" s="427" t="s">
        <v>330</v>
      </c>
      <c r="D4527" s="428">
        <v>75.3</v>
      </c>
    </row>
    <row r="4528" spans="1:4" ht="13.5" x14ac:dyDescent="0.25">
      <c r="A4528" s="426">
        <v>6087</v>
      </c>
      <c r="B4528" s="427" t="s">
        <v>4785</v>
      </c>
      <c r="C4528" s="427" t="s">
        <v>330</v>
      </c>
      <c r="D4528" s="428">
        <v>25.31</v>
      </c>
    </row>
    <row r="4529" spans="1:4" ht="13.5" x14ac:dyDescent="0.25">
      <c r="A4529" s="426">
        <v>98052</v>
      </c>
      <c r="B4529" s="427" t="s">
        <v>4786</v>
      </c>
      <c r="C4529" s="427" t="s">
        <v>330</v>
      </c>
      <c r="D4529" s="429">
        <v>1385.78</v>
      </c>
    </row>
    <row r="4530" spans="1:4" ht="13.5" x14ac:dyDescent="0.25">
      <c r="A4530" s="426">
        <v>98053</v>
      </c>
      <c r="B4530" s="427" t="s">
        <v>4787</v>
      </c>
      <c r="C4530" s="427" t="s">
        <v>330</v>
      </c>
      <c r="D4530" s="429">
        <v>2045.88</v>
      </c>
    </row>
    <row r="4531" spans="1:4" ht="13.5" x14ac:dyDescent="0.25">
      <c r="A4531" s="426">
        <v>98054</v>
      </c>
      <c r="B4531" s="427" t="s">
        <v>4788</v>
      </c>
      <c r="C4531" s="427" t="s">
        <v>330</v>
      </c>
      <c r="D4531" s="429">
        <v>3052.81</v>
      </c>
    </row>
    <row r="4532" spans="1:4" ht="13.5" x14ac:dyDescent="0.25">
      <c r="A4532" s="426">
        <v>98055</v>
      </c>
      <c r="B4532" s="427" t="s">
        <v>4789</v>
      </c>
      <c r="C4532" s="427" t="s">
        <v>330</v>
      </c>
      <c r="D4532" s="429">
        <v>4050.55</v>
      </c>
    </row>
    <row r="4533" spans="1:4" ht="13.5" x14ac:dyDescent="0.25">
      <c r="A4533" s="426">
        <v>98056</v>
      </c>
      <c r="B4533" s="427" t="s">
        <v>4790</v>
      </c>
      <c r="C4533" s="427" t="s">
        <v>330</v>
      </c>
      <c r="D4533" s="429">
        <v>4691.51</v>
      </c>
    </row>
    <row r="4534" spans="1:4" ht="13.5" x14ac:dyDescent="0.25">
      <c r="A4534" s="426">
        <v>98057</v>
      </c>
      <c r="B4534" s="427" t="s">
        <v>4791</v>
      </c>
      <c r="C4534" s="427" t="s">
        <v>330</v>
      </c>
      <c r="D4534" s="429">
        <v>6226.75</v>
      </c>
    </row>
    <row r="4535" spans="1:4" ht="13.5" x14ac:dyDescent="0.25">
      <c r="A4535" s="426">
        <v>98066</v>
      </c>
      <c r="B4535" s="427" t="s">
        <v>4792</v>
      </c>
      <c r="C4535" s="427" t="s">
        <v>330</v>
      </c>
      <c r="D4535" s="429">
        <v>3800.48</v>
      </c>
    </row>
    <row r="4536" spans="1:4" ht="13.5" x14ac:dyDescent="0.25">
      <c r="A4536" s="426">
        <v>98067</v>
      </c>
      <c r="B4536" s="427" t="s">
        <v>4793</v>
      </c>
      <c r="C4536" s="427" t="s">
        <v>330</v>
      </c>
      <c r="D4536" s="429">
        <v>5072.92</v>
      </c>
    </row>
    <row r="4537" spans="1:4" ht="13.5" x14ac:dyDescent="0.25">
      <c r="A4537" s="426">
        <v>98068</v>
      </c>
      <c r="B4537" s="427" t="s">
        <v>4794</v>
      </c>
      <c r="C4537" s="427" t="s">
        <v>330</v>
      </c>
      <c r="D4537" s="429">
        <v>7172.59</v>
      </c>
    </row>
    <row r="4538" spans="1:4" ht="13.5" x14ac:dyDescent="0.25">
      <c r="A4538" s="426">
        <v>98069</v>
      </c>
      <c r="B4538" s="427" t="s">
        <v>4795</v>
      </c>
      <c r="C4538" s="427" t="s">
        <v>330</v>
      </c>
      <c r="D4538" s="429">
        <v>9641.65</v>
      </c>
    </row>
    <row r="4539" spans="1:4" ht="13.5" x14ac:dyDescent="0.25">
      <c r="A4539" s="426">
        <v>98070</v>
      </c>
      <c r="B4539" s="427" t="s">
        <v>4796</v>
      </c>
      <c r="C4539" s="427" t="s">
        <v>330</v>
      </c>
      <c r="D4539" s="429">
        <v>11026.39</v>
      </c>
    </row>
    <row r="4540" spans="1:4" ht="13.5" x14ac:dyDescent="0.25">
      <c r="A4540" s="426">
        <v>98071</v>
      </c>
      <c r="B4540" s="427" t="s">
        <v>4797</v>
      </c>
      <c r="C4540" s="427" t="s">
        <v>330</v>
      </c>
      <c r="D4540" s="429">
        <v>12051.42</v>
      </c>
    </row>
    <row r="4541" spans="1:4" ht="13.5" x14ac:dyDescent="0.25">
      <c r="A4541" s="426">
        <v>98072</v>
      </c>
      <c r="B4541" s="427" t="s">
        <v>4798</v>
      </c>
      <c r="C4541" s="427" t="s">
        <v>330</v>
      </c>
      <c r="D4541" s="429">
        <v>3178.53</v>
      </c>
    </row>
    <row r="4542" spans="1:4" ht="13.5" x14ac:dyDescent="0.25">
      <c r="A4542" s="426">
        <v>98073</v>
      </c>
      <c r="B4542" s="427" t="s">
        <v>4799</v>
      </c>
      <c r="C4542" s="427" t="s">
        <v>330</v>
      </c>
      <c r="D4542" s="429">
        <v>4989.6899999999996</v>
      </c>
    </row>
    <row r="4543" spans="1:4" ht="13.5" x14ac:dyDescent="0.25">
      <c r="A4543" s="426">
        <v>98074</v>
      </c>
      <c r="B4543" s="427" t="s">
        <v>4800</v>
      </c>
      <c r="C4543" s="427" t="s">
        <v>330</v>
      </c>
      <c r="D4543" s="429">
        <v>7776.96</v>
      </c>
    </row>
    <row r="4544" spans="1:4" ht="13.5" x14ac:dyDescent="0.25">
      <c r="A4544" s="426">
        <v>98075</v>
      </c>
      <c r="B4544" s="427" t="s">
        <v>4801</v>
      </c>
      <c r="C4544" s="427" t="s">
        <v>330</v>
      </c>
      <c r="D4544" s="429">
        <v>10127.91</v>
      </c>
    </row>
    <row r="4545" spans="1:4" ht="13.5" x14ac:dyDescent="0.25">
      <c r="A4545" s="426">
        <v>98076</v>
      </c>
      <c r="B4545" s="427" t="s">
        <v>4802</v>
      </c>
      <c r="C4545" s="427" t="s">
        <v>330</v>
      </c>
      <c r="D4545" s="429">
        <v>11691.37</v>
      </c>
    </row>
    <row r="4546" spans="1:4" ht="13.5" x14ac:dyDescent="0.25">
      <c r="A4546" s="426">
        <v>98077</v>
      </c>
      <c r="B4546" s="427" t="s">
        <v>4803</v>
      </c>
      <c r="C4546" s="427" t="s">
        <v>330</v>
      </c>
      <c r="D4546" s="429">
        <v>13775.28</v>
      </c>
    </row>
    <row r="4547" spans="1:4" ht="13.5" x14ac:dyDescent="0.25">
      <c r="A4547" s="426">
        <v>98078</v>
      </c>
      <c r="B4547" s="427" t="s">
        <v>4804</v>
      </c>
      <c r="C4547" s="427" t="s">
        <v>330</v>
      </c>
      <c r="D4547" s="429">
        <v>2978.3</v>
      </c>
    </row>
    <row r="4548" spans="1:4" ht="13.5" x14ac:dyDescent="0.25">
      <c r="A4548" s="426">
        <v>98079</v>
      </c>
      <c r="B4548" s="427" t="s">
        <v>4805</v>
      </c>
      <c r="C4548" s="427" t="s">
        <v>330</v>
      </c>
      <c r="D4548" s="429">
        <v>5244.63</v>
      </c>
    </row>
    <row r="4549" spans="1:4" ht="13.5" x14ac:dyDescent="0.25">
      <c r="A4549" s="426">
        <v>98080</v>
      </c>
      <c r="B4549" s="427" t="s">
        <v>4806</v>
      </c>
      <c r="C4549" s="427" t="s">
        <v>330</v>
      </c>
      <c r="D4549" s="429">
        <v>6784.86</v>
      </c>
    </row>
    <row r="4550" spans="1:4" ht="13.5" x14ac:dyDescent="0.25">
      <c r="A4550" s="426">
        <v>98081</v>
      </c>
      <c r="B4550" s="427" t="s">
        <v>4807</v>
      </c>
      <c r="C4550" s="427" t="s">
        <v>330</v>
      </c>
      <c r="D4550" s="429">
        <v>10083.02</v>
      </c>
    </row>
    <row r="4551" spans="1:4" ht="13.5" x14ac:dyDescent="0.25">
      <c r="A4551" s="426">
        <v>98082</v>
      </c>
      <c r="B4551" s="427" t="s">
        <v>4808</v>
      </c>
      <c r="C4551" s="427" t="s">
        <v>330</v>
      </c>
      <c r="D4551" s="429">
        <v>3267.43</v>
      </c>
    </row>
    <row r="4552" spans="1:4" ht="13.5" x14ac:dyDescent="0.25">
      <c r="A4552" s="426">
        <v>98083</v>
      </c>
      <c r="B4552" s="427" t="s">
        <v>4809</v>
      </c>
      <c r="C4552" s="427" t="s">
        <v>330</v>
      </c>
      <c r="D4552" s="429">
        <v>4320.9399999999996</v>
      </c>
    </row>
    <row r="4553" spans="1:4" ht="13.5" x14ac:dyDescent="0.25">
      <c r="A4553" s="426">
        <v>98084</v>
      </c>
      <c r="B4553" s="427" t="s">
        <v>4810</v>
      </c>
      <c r="C4553" s="427" t="s">
        <v>330</v>
      </c>
      <c r="D4553" s="429">
        <v>6067.72</v>
      </c>
    </row>
    <row r="4554" spans="1:4" ht="13.5" x14ac:dyDescent="0.25">
      <c r="A4554" s="426">
        <v>98085</v>
      </c>
      <c r="B4554" s="427" t="s">
        <v>4811</v>
      </c>
      <c r="C4554" s="427" t="s">
        <v>330</v>
      </c>
      <c r="D4554" s="429">
        <v>8200.91</v>
      </c>
    </row>
    <row r="4555" spans="1:4" ht="13.5" x14ac:dyDescent="0.25">
      <c r="A4555" s="426">
        <v>98086</v>
      </c>
      <c r="B4555" s="427" t="s">
        <v>4812</v>
      </c>
      <c r="C4555" s="427" t="s">
        <v>330</v>
      </c>
      <c r="D4555" s="429">
        <v>9290.0300000000007</v>
      </c>
    </row>
    <row r="4556" spans="1:4" ht="13.5" x14ac:dyDescent="0.25">
      <c r="A4556" s="426">
        <v>98087</v>
      </c>
      <c r="B4556" s="427" t="s">
        <v>4813</v>
      </c>
      <c r="C4556" s="427" t="s">
        <v>330</v>
      </c>
      <c r="D4556" s="429">
        <v>9984.33</v>
      </c>
    </row>
    <row r="4557" spans="1:4" ht="13.5" x14ac:dyDescent="0.25">
      <c r="A4557" s="426">
        <v>98088</v>
      </c>
      <c r="B4557" s="427" t="s">
        <v>4814</v>
      </c>
      <c r="C4557" s="427" t="s">
        <v>330</v>
      </c>
      <c r="D4557" s="429">
        <v>2784.77</v>
      </c>
    </row>
    <row r="4558" spans="1:4" ht="13.5" x14ac:dyDescent="0.25">
      <c r="A4558" s="426">
        <v>98089</v>
      </c>
      <c r="B4558" s="427" t="s">
        <v>4815</v>
      </c>
      <c r="C4558" s="427" t="s">
        <v>330</v>
      </c>
      <c r="D4558" s="429">
        <v>4386.07</v>
      </c>
    </row>
    <row r="4559" spans="1:4" ht="13.5" x14ac:dyDescent="0.25">
      <c r="A4559" s="426">
        <v>98090</v>
      </c>
      <c r="B4559" s="427" t="s">
        <v>4816</v>
      </c>
      <c r="C4559" s="427" t="s">
        <v>330</v>
      </c>
      <c r="D4559" s="429">
        <v>6868.24</v>
      </c>
    </row>
    <row r="4560" spans="1:4" ht="13.5" x14ac:dyDescent="0.25">
      <c r="A4560" s="426">
        <v>98091</v>
      </c>
      <c r="B4560" s="427" t="s">
        <v>4817</v>
      </c>
      <c r="C4560" s="427" t="s">
        <v>330</v>
      </c>
      <c r="D4560" s="429">
        <v>8868.01</v>
      </c>
    </row>
    <row r="4561" spans="1:4" ht="13.5" x14ac:dyDescent="0.25">
      <c r="A4561" s="426">
        <v>98092</v>
      </c>
      <c r="B4561" s="427" t="s">
        <v>4818</v>
      </c>
      <c r="C4561" s="427" t="s">
        <v>330</v>
      </c>
      <c r="D4561" s="429">
        <v>10391.120000000001</v>
      </c>
    </row>
    <row r="4562" spans="1:4" ht="13.5" x14ac:dyDescent="0.25">
      <c r="A4562" s="426">
        <v>98093</v>
      </c>
      <c r="B4562" s="427" t="s">
        <v>4819</v>
      </c>
      <c r="C4562" s="427" t="s">
        <v>330</v>
      </c>
      <c r="D4562" s="429">
        <v>12258.67</v>
      </c>
    </row>
    <row r="4563" spans="1:4" ht="13.5" x14ac:dyDescent="0.25">
      <c r="A4563" s="426">
        <v>98094</v>
      </c>
      <c r="B4563" s="427" t="s">
        <v>4820</v>
      </c>
      <c r="C4563" s="427" t="s">
        <v>330</v>
      </c>
      <c r="D4563" s="429">
        <v>2361.23</v>
      </c>
    </row>
    <row r="4564" spans="1:4" ht="13.5" x14ac:dyDescent="0.25">
      <c r="A4564" s="426">
        <v>98099</v>
      </c>
      <c r="B4564" s="427" t="s">
        <v>4821</v>
      </c>
      <c r="C4564" s="427" t="s">
        <v>330</v>
      </c>
      <c r="D4564" s="429">
        <v>4045.56</v>
      </c>
    </row>
    <row r="4565" spans="1:4" ht="13.5" x14ac:dyDescent="0.25">
      <c r="A4565" s="426">
        <v>98100</v>
      </c>
      <c r="B4565" s="427" t="s">
        <v>4822</v>
      </c>
      <c r="C4565" s="427" t="s">
        <v>330</v>
      </c>
      <c r="D4565" s="429">
        <v>5262.47</v>
      </c>
    </row>
    <row r="4566" spans="1:4" ht="13.5" x14ac:dyDescent="0.25">
      <c r="A4566" s="426">
        <v>98101</v>
      </c>
      <c r="B4566" s="427" t="s">
        <v>4823</v>
      </c>
      <c r="C4566" s="427" t="s">
        <v>330</v>
      </c>
      <c r="D4566" s="429">
        <v>7769.39</v>
      </c>
    </row>
    <row r="4567" spans="1:4" ht="13.5" x14ac:dyDescent="0.25">
      <c r="A4567" s="426">
        <v>98109</v>
      </c>
      <c r="B4567" s="427" t="s">
        <v>4824</v>
      </c>
      <c r="C4567" s="427" t="s">
        <v>330</v>
      </c>
      <c r="D4567" s="428">
        <v>665.61</v>
      </c>
    </row>
    <row r="4568" spans="1:4" ht="13.5" x14ac:dyDescent="0.25">
      <c r="A4568" s="426">
        <v>98110</v>
      </c>
      <c r="B4568" s="427" t="s">
        <v>4825</v>
      </c>
      <c r="C4568" s="427" t="s">
        <v>330</v>
      </c>
      <c r="D4568" s="428">
        <v>352.87</v>
      </c>
    </row>
    <row r="4569" spans="1:4" ht="13.5" x14ac:dyDescent="0.25">
      <c r="A4569" s="426">
        <v>98111</v>
      </c>
      <c r="B4569" s="427" t="s">
        <v>4826</v>
      </c>
      <c r="C4569" s="427" t="s">
        <v>330</v>
      </c>
      <c r="D4569" s="428">
        <v>18.93</v>
      </c>
    </row>
    <row r="4570" spans="1:4" ht="13.5" x14ac:dyDescent="0.25">
      <c r="A4570" s="426">
        <v>98114</v>
      </c>
      <c r="B4570" s="427" t="s">
        <v>4827</v>
      </c>
      <c r="C4570" s="427" t="s">
        <v>330</v>
      </c>
      <c r="D4570" s="428">
        <v>377.85</v>
      </c>
    </row>
    <row r="4571" spans="1:4" ht="13.5" x14ac:dyDescent="0.25">
      <c r="A4571" s="426">
        <v>98115</v>
      </c>
      <c r="B4571" s="427" t="s">
        <v>4828</v>
      </c>
      <c r="C4571" s="427" t="s">
        <v>330</v>
      </c>
      <c r="D4571" s="428">
        <v>106.36</v>
      </c>
    </row>
    <row r="4572" spans="1:4" ht="13.5" x14ac:dyDescent="0.25">
      <c r="A4572" s="426">
        <v>89957</v>
      </c>
      <c r="B4572" s="427" t="s">
        <v>4829</v>
      </c>
      <c r="C4572" s="427" t="s">
        <v>330</v>
      </c>
      <c r="D4572" s="428">
        <v>96.05</v>
      </c>
    </row>
    <row r="4573" spans="1:4" ht="13.5" x14ac:dyDescent="0.25">
      <c r="A4573" s="426">
        <v>89959</v>
      </c>
      <c r="B4573" s="427" t="s">
        <v>4830</v>
      </c>
      <c r="C4573" s="427" t="s">
        <v>330</v>
      </c>
      <c r="D4573" s="428">
        <v>152.05000000000001</v>
      </c>
    </row>
    <row r="4574" spans="1:4" ht="13.5" x14ac:dyDescent="0.25">
      <c r="A4574" s="427" t="s">
        <v>4831</v>
      </c>
      <c r="B4574" s="427" t="s">
        <v>4832</v>
      </c>
      <c r="C4574" s="427" t="s">
        <v>330</v>
      </c>
      <c r="D4574" s="428">
        <v>72.86</v>
      </c>
    </row>
    <row r="4575" spans="1:4" ht="13.5" x14ac:dyDescent="0.25">
      <c r="A4575" s="427" t="s">
        <v>4833</v>
      </c>
      <c r="B4575" s="427" t="s">
        <v>4834</v>
      </c>
      <c r="C4575" s="427" t="s">
        <v>330</v>
      </c>
      <c r="D4575" s="428">
        <v>185.25</v>
      </c>
    </row>
    <row r="4576" spans="1:4" ht="13.5" x14ac:dyDescent="0.25">
      <c r="A4576" s="426">
        <v>89349</v>
      </c>
      <c r="B4576" s="427" t="s">
        <v>4835</v>
      </c>
      <c r="C4576" s="427" t="s">
        <v>330</v>
      </c>
      <c r="D4576" s="428">
        <v>19.89</v>
      </c>
    </row>
    <row r="4577" spans="1:4" ht="13.5" x14ac:dyDescent="0.25">
      <c r="A4577" s="426">
        <v>89351</v>
      </c>
      <c r="B4577" s="427" t="s">
        <v>4836</v>
      </c>
      <c r="C4577" s="427" t="s">
        <v>330</v>
      </c>
      <c r="D4577" s="428">
        <v>22.51</v>
      </c>
    </row>
    <row r="4578" spans="1:4" ht="13.5" x14ac:dyDescent="0.25">
      <c r="A4578" s="426">
        <v>89352</v>
      </c>
      <c r="B4578" s="427" t="s">
        <v>4837</v>
      </c>
      <c r="C4578" s="427" t="s">
        <v>330</v>
      </c>
      <c r="D4578" s="428">
        <v>25.44</v>
      </c>
    </row>
    <row r="4579" spans="1:4" ht="13.5" x14ac:dyDescent="0.25">
      <c r="A4579" s="426">
        <v>89353</v>
      </c>
      <c r="B4579" s="427" t="s">
        <v>4838</v>
      </c>
      <c r="C4579" s="427" t="s">
        <v>330</v>
      </c>
      <c r="D4579" s="428">
        <v>26.48</v>
      </c>
    </row>
    <row r="4580" spans="1:4" ht="13.5" x14ac:dyDescent="0.25">
      <c r="A4580" s="426">
        <v>89354</v>
      </c>
      <c r="B4580" s="427" t="s">
        <v>4839</v>
      </c>
      <c r="C4580" s="427" t="s">
        <v>330</v>
      </c>
      <c r="D4580" s="428">
        <v>214.55</v>
      </c>
    </row>
    <row r="4581" spans="1:4" ht="13.5" x14ac:dyDescent="0.25">
      <c r="A4581" s="426">
        <v>89969</v>
      </c>
      <c r="B4581" s="427" t="s">
        <v>4840</v>
      </c>
      <c r="C4581" s="427" t="s">
        <v>330</v>
      </c>
      <c r="D4581" s="428">
        <v>30.01</v>
      </c>
    </row>
    <row r="4582" spans="1:4" ht="13.5" x14ac:dyDescent="0.25">
      <c r="A4582" s="426">
        <v>89970</v>
      </c>
      <c r="B4582" s="427" t="s">
        <v>4841</v>
      </c>
      <c r="C4582" s="427" t="s">
        <v>330</v>
      </c>
      <c r="D4582" s="428">
        <v>32.33</v>
      </c>
    </row>
    <row r="4583" spans="1:4" ht="13.5" x14ac:dyDescent="0.25">
      <c r="A4583" s="426">
        <v>89971</v>
      </c>
      <c r="B4583" s="427" t="s">
        <v>4842</v>
      </c>
      <c r="C4583" s="427" t="s">
        <v>330</v>
      </c>
      <c r="D4583" s="428">
        <v>33.26</v>
      </c>
    </row>
    <row r="4584" spans="1:4" ht="13.5" x14ac:dyDescent="0.25">
      <c r="A4584" s="426">
        <v>89972</v>
      </c>
      <c r="B4584" s="427" t="s">
        <v>4843</v>
      </c>
      <c r="C4584" s="427" t="s">
        <v>330</v>
      </c>
      <c r="D4584" s="428">
        <v>35.72</v>
      </c>
    </row>
    <row r="4585" spans="1:4" ht="13.5" x14ac:dyDescent="0.25">
      <c r="A4585" s="426">
        <v>89973</v>
      </c>
      <c r="B4585" s="427" t="s">
        <v>4844</v>
      </c>
      <c r="C4585" s="427" t="s">
        <v>330</v>
      </c>
      <c r="D4585" s="428">
        <v>343.16</v>
      </c>
    </row>
    <row r="4586" spans="1:4" ht="13.5" x14ac:dyDescent="0.25">
      <c r="A4586" s="426">
        <v>89974</v>
      </c>
      <c r="B4586" s="427" t="s">
        <v>4845</v>
      </c>
      <c r="C4586" s="427" t="s">
        <v>330</v>
      </c>
      <c r="D4586" s="428">
        <v>183.38</v>
      </c>
    </row>
    <row r="4587" spans="1:4" ht="13.5" x14ac:dyDescent="0.25">
      <c r="A4587" s="426">
        <v>89984</v>
      </c>
      <c r="B4587" s="427" t="s">
        <v>4846</v>
      </c>
      <c r="C4587" s="427" t="s">
        <v>330</v>
      </c>
      <c r="D4587" s="428">
        <v>53.29</v>
      </c>
    </row>
    <row r="4588" spans="1:4" ht="13.5" x14ac:dyDescent="0.25">
      <c r="A4588" s="426">
        <v>89985</v>
      </c>
      <c r="B4588" s="427" t="s">
        <v>4847</v>
      </c>
      <c r="C4588" s="427" t="s">
        <v>330</v>
      </c>
      <c r="D4588" s="428">
        <v>54.8</v>
      </c>
    </row>
    <row r="4589" spans="1:4" ht="13.5" x14ac:dyDescent="0.25">
      <c r="A4589" s="426">
        <v>89986</v>
      </c>
      <c r="B4589" s="427" t="s">
        <v>4848</v>
      </c>
      <c r="C4589" s="427" t="s">
        <v>330</v>
      </c>
      <c r="D4589" s="428">
        <v>52.02</v>
      </c>
    </row>
    <row r="4590" spans="1:4" ht="13.5" x14ac:dyDescent="0.25">
      <c r="A4590" s="426">
        <v>89987</v>
      </c>
      <c r="B4590" s="427" t="s">
        <v>4849</v>
      </c>
      <c r="C4590" s="427" t="s">
        <v>330</v>
      </c>
      <c r="D4590" s="428">
        <v>57.59</v>
      </c>
    </row>
    <row r="4591" spans="1:4" ht="13.5" x14ac:dyDescent="0.25">
      <c r="A4591" s="426">
        <v>90371</v>
      </c>
      <c r="B4591" s="427" t="s">
        <v>4850</v>
      </c>
      <c r="C4591" s="427" t="s">
        <v>330</v>
      </c>
      <c r="D4591" s="428">
        <v>19.510000000000002</v>
      </c>
    </row>
    <row r="4592" spans="1:4" ht="13.5" x14ac:dyDescent="0.25">
      <c r="A4592" s="426">
        <v>94489</v>
      </c>
      <c r="B4592" s="427" t="s">
        <v>4851</v>
      </c>
      <c r="C4592" s="427" t="s">
        <v>330</v>
      </c>
      <c r="D4592" s="428">
        <v>16.649999999999999</v>
      </c>
    </row>
    <row r="4593" spans="1:4" ht="13.5" x14ac:dyDescent="0.25">
      <c r="A4593" s="426">
        <v>94490</v>
      </c>
      <c r="B4593" s="427" t="s">
        <v>4852</v>
      </c>
      <c r="C4593" s="427" t="s">
        <v>330</v>
      </c>
      <c r="D4593" s="428">
        <v>27.8</v>
      </c>
    </row>
    <row r="4594" spans="1:4" ht="13.5" x14ac:dyDescent="0.25">
      <c r="A4594" s="426">
        <v>94491</v>
      </c>
      <c r="B4594" s="427" t="s">
        <v>4853</v>
      </c>
      <c r="C4594" s="427" t="s">
        <v>330</v>
      </c>
      <c r="D4594" s="428">
        <v>38.47</v>
      </c>
    </row>
    <row r="4595" spans="1:4" ht="13.5" x14ac:dyDescent="0.25">
      <c r="A4595" s="426">
        <v>94492</v>
      </c>
      <c r="B4595" s="427" t="s">
        <v>4854</v>
      </c>
      <c r="C4595" s="427" t="s">
        <v>330</v>
      </c>
      <c r="D4595" s="428">
        <v>39.4</v>
      </c>
    </row>
    <row r="4596" spans="1:4" ht="13.5" x14ac:dyDescent="0.25">
      <c r="A4596" s="426">
        <v>94493</v>
      </c>
      <c r="B4596" s="427" t="s">
        <v>4855</v>
      </c>
      <c r="C4596" s="427" t="s">
        <v>330</v>
      </c>
      <c r="D4596" s="428">
        <v>71.87</v>
      </c>
    </row>
    <row r="4597" spans="1:4" ht="13.5" x14ac:dyDescent="0.25">
      <c r="A4597" s="426">
        <v>94494</v>
      </c>
      <c r="B4597" s="427" t="s">
        <v>4856</v>
      </c>
      <c r="C4597" s="427" t="s">
        <v>330</v>
      </c>
      <c r="D4597" s="428">
        <v>44.42</v>
      </c>
    </row>
    <row r="4598" spans="1:4" ht="13.5" x14ac:dyDescent="0.25">
      <c r="A4598" s="426">
        <v>94495</v>
      </c>
      <c r="B4598" s="427" t="s">
        <v>4857</v>
      </c>
      <c r="C4598" s="427" t="s">
        <v>330</v>
      </c>
      <c r="D4598" s="428">
        <v>56.05</v>
      </c>
    </row>
    <row r="4599" spans="1:4" ht="13.5" x14ac:dyDescent="0.25">
      <c r="A4599" s="426">
        <v>94496</v>
      </c>
      <c r="B4599" s="427" t="s">
        <v>4858</v>
      </c>
      <c r="C4599" s="427" t="s">
        <v>330</v>
      </c>
      <c r="D4599" s="428">
        <v>68.13</v>
      </c>
    </row>
    <row r="4600" spans="1:4" ht="13.5" x14ac:dyDescent="0.25">
      <c r="A4600" s="426">
        <v>94497</v>
      </c>
      <c r="B4600" s="427" t="s">
        <v>4859</v>
      </c>
      <c r="C4600" s="427" t="s">
        <v>330</v>
      </c>
      <c r="D4600" s="428">
        <v>79.48</v>
      </c>
    </row>
    <row r="4601" spans="1:4" ht="13.5" x14ac:dyDescent="0.25">
      <c r="A4601" s="426">
        <v>94498</v>
      </c>
      <c r="B4601" s="427" t="s">
        <v>4860</v>
      </c>
      <c r="C4601" s="427" t="s">
        <v>330</v>
      </c>
      <c r="D4601" s="428">
        <v>102.04</v>
      </c>
    </row>
    <row r="4602" spans="1:4" ht="13.5" x14ac:dyDescent="0.25">
      <c r="A4602" s="426">
        <v>94499</v>
      </c>
      <c r="B4602" s="427" t="s">
        <v>4861</v>
      </c>
      <c r="C4602" s="427" t="s">
        <v>330</v>
      </c>
      <c r="D4602" s="428">
        <v>183.69</v>
      </c>
    </row>
    <row r="4603" spans="1:4" ht="13.5" x14ac:dyDescent="0.25">
      <c r="A4603" s="426">
        <v>94500</v>
      </c>
      <c r="B4603" s="427" t="s">
        <v>4862</v>
      </c>
      <c r="C4603" s="427" t="s">
        <v>330</v>
      </c>
      <c r="D4603" s="428">
        <v>218.02</v>
      </c>
    </row>
    <row r="4604" spans="1:4" ht="13.5" x14ac:dyDescent="0.25">
      <c r="A4604" s="426">
        <v>94501</v>
      </c>
      <c r="B4604" s="427" t="s">
        <v>4863</v>
      </c>
      <c r="C4604" s="427" t="s">
        <v>330</v>
      </c>
      <c r="D4604" s="428">
        <v>424.88</v>
      </c>
    </row>
    <row r="4605" spans="1:4" ht="13.5" x14ac:dyDescent="0.25">
      <c r="A4605" s="426">
        <v>94792</v>
      </c>
      <c r="B4605" s="427" t="s">
        <v>4864</v>
      </c>
      <c r="C4605" s="427" t="s">
        <v>330</v>
      </c>
      <c r="D4605" s="428">
        <v>84.35</v>
      </c>
    </row>
    <row r="4606" spans="1:4" ht="13.5" x14ac:dyDescent="0.25">
      <c r="A4606" s="426">
        <v>94793</v>
      </c>
      <c r="B4606" s="427" t="s">
        <v>4865</v>
      </c>
      <c r="C4606" s="427" t="s">
        <v>330</v>
      </c>
      <c r="D4606" s="428">
        <v>108.34</v>
      </c>
    </row>
    <row r="4607" spans="1:4" ht="13.5" x14ac:dyDescent="0.25">
      <c r="A4607" s="426">
        <v>94794</v>
      </c>
      <c r="B4607" s="427" t="s">
        <v>4866</v>
      </c>
      <c r="C4607" s="427" t="s">
        <v>330</v>
      </c>
      <c r="D4607" s="428">
        <v>112.18</v>
      </c>
    </row>
    <row r="4608" spans="1:4" ht="13.5" x14ac:dyDescent="0.25">
      <c r="A4608" s="426">
        <v>94795</v>
      </c>
      <c r="B4608" s="427" t="s">
        <v>4867</v>
      </c>
      <c r="C4608" s="427" t="s">
        <v>330</v>
      </c>
      <c r="D4608" s="428">
        <v>16.170000000000002</v>
      </c>
    </row>
    <row r="4609" spans="1:4" ht="13.5" x14ac:dyDescent="0.25">
      <c r="A4609" s="426">
        <v>94796</v>
      </c>
      <c r="B4609" s="427" t="s">
        <v>4868</v>
      </c>
      <c r="C4609" s="427" t="s">
        <v>330</v>
      </c>
      <c r="D4609" s="428">
        <v>19.260000000000002</v>
      </c>
    </row>
    <row r="4610" spans="1:4" ht="13.5" x14ac:dyDescent="0.25">
      <c r="A4610" s="426">
        <v>94797</v>
      </c>
      <c r="B4610" s="427" t="s">
        <v>4869</v>
      </c>
      <c r="C4610" s="427" t="s">
        <v>330</v>
      </c>
      <c r="D4610" s="428">
        <v>28.96</v>
      </c>
    </row>
    <row r="4611" spans="1:4" ht="13.5" x14ac:dyDescent="0.25">
      <c r="A4611" s="426">
        <v>94798</v>
      </c>
      <c r="B4611" s="427" t="s">
        <v>4870</v>
      </c>
      <c r="C4611" s="427" t="s">
        <v>330</v>
      </c>
      <c r="D4611" s="428">
        <v>60.4</v>
      </c>
    </row>
    <row r="4612" spans="1:4" ht="13.5" x14ac:dyDescent="0.25">
      <c r="A4612" s="426">
        <v>94799</v>
      </c>
      <c r="B4612" s="427" t="s">
        <v>4871</v>
      </c>
      <c r="C4612" s="427" t="s">
        <v>330</v>
      </c>
      <c r="D4612" s="428">
        <v>59.36</v>
      </c>
    </row>
    <row r="4613" spans="1:4" ht="13.5" x14ac:dyDescent="0.25">
      <c r="A4613" s="426">
        <v>94800</v>
      </c>
      <c r="B4613" s="427" t="s">
        <v>4872</v>
      </c>
      <c r="C4613" s="427" t="s">
        <v>330</v>
      </c>
      <c r="D4613" s="428">
        <v>99.64</v>
      </c>
    </row>
    <row r="4614" spans="1:4" ht="13.5" x14ac:dyDescent="0.25">
      <c r="A4614" s="426">
        <v>95248</v>
      </c>
      <c r="B4614" s="427" t="s">
        <v>4873</v>
      </c>
      <c r="C4614" s="427" t="s">
        <v>330</v>
      </c>
      <c r="D4614" s="428">
        <v>52.89</v>
      </c>
    </row>
    <row r="4615" spans="1:4" ht="13.5" x14ac:dyDescent="0.25">
      <c r="A4615" s="426">
        <v>95249</v>
      </c>
      <c r="B4615" s="427" t="s">
        <v>4874</v>
      </c>
      <c r="C4615" s="427" t="s">
        <v>330</v>
      </c>
      <c r="D4615" s="428">
        <v>57.29</v>
      </c>
    </row>
    <row r="4616" spans="1:4" ht="13.5" x14ac:dyDescent="0.25">
      <c r="A4616" s="426">
        <v>95250</v>
      </c>
      <c r="B4616" s="427" t="s">
        <v>4875</v>
      </c>
      <c r="C4616" s="427" t="s">
        <v>330</v>
      </c>
      <c r="D4616" s="428">
        <v>68.83</v>
      </c>
    </row>
    <row r="4617" spans="1:4" ht="13.5" x14ac:dyDescent="0.25">
      <c r="A4617" s="426">
        <v>95251</v>
      </c>
      <c r="B4617" s="427" t="s">
        <v>4876</v>
      </c>
      <c r="C4617" s="427" t="s">
        <v>330</v>
      </c>
      <c r="D4617" s="428">
        <v>91.23</v>
      </c>
    </row>
    <row r="4618" spans="1:4" ht="13.5" x14ac:dyDescent="0.25">
      <c r="A4618" s="426">
        <v>95252</v>
      </c>
      <c r="B4618" s="427" t="s">
        <v>4877</v>
      </c>
      <c r="C4618" s="427" t="s">
        <v>330</v>
      </c>
      <c r="D4618" s="428">
        <v>104.83</v>
      </c>
    </row>
    <row r="4619" spans="1:4" ht="13.5" x14ac:dyDescent="0.25">
      <c r="A4619" s="426">
        <v>95253</v>
      </c>
      <c r="B4619" s="427" t="s">
        <v>4878</v>
      </c>
      <c r="C4619" s="427" t="s">
        <v>330</v>
      </c>
      <c r="D4619" s="428">
        <v>149.28</v>
      </c>
    </row>
    <row r="4620" spans="1:4" ht="13.5" x14ac:dyDescent="0.25">
      <c r="A4620" s="426">
        <v>99619</v>
      </c>
      <c r="B4620" s="427" t="s">
        <v>4879</v>
      </c>
      <c r="C4620" s="427" t="s">
        <v>330</v>
      </c>
      <c r="D4620" s="428">
        <v>55.25</v>
      </c>
    </row>
    <row r="4621" spans="1:4" ht="13.5" x14ac:dyDescent="0.25">
      <c r="A4621" s="426">
        <v>99620</v>
      </c>
      <c r="B4621" s="427" t="s">
        <v>4880</v>
      </c>
      <c r="C4621" s="427" t="s">
        <v>330</v>
      </c>
      <c r="D4621" s="428">
        <v>90.74</v>
      </c>
    </row>
    <row r="4622" spans="1:4" ht="13.5" x14ac:dyDescent="0.25">
      <c r="A4622" s="426">
        <v>99621</v>
      </c>
      <c r="B4622" s="427" t="s">
        <v>4881</v>
      </c>
      <c r="C4622" s="427" t="s">
        <v>330</v>
      </c>
      <c r="D4622" s="428">
        <v>124.31</v>
      </c>
    </row>
    <row r="4623" spans="1:4" ht="13.5" x14ac:dyDescent="0.25">
      <c r="A4623" s="426">
        <v>99622</v>
      </c>
      <c r="B4623" s="427" t="s">
        <v>4882</v>
      </c>
      <c r="C4623" s="427" t="s">
        <v>330</v>
      </c>
      <c r="D4623" s="428">
        <v>136</v>
      </c>
    </row>
    <row r="4624" spans="1:4" ht="13.5" x14ac:dyDescent="0.25">
      <c r="A4624" s="426">
        <v>99623</v>
      </c>
      <c r="B4624" s="427" t="s">
        <v>4883</v>
      </c>
      <c r="C4624" s="427" t="s">
        <v>330</v>
      </c>
      <c r="D4624" s="428">
        <v>181.67</v>
      </c>
    </row>
    <row r="4625" spans="1:4" ht="13.5" x14ac:dyDescent="0.25">
      <c r="A4625" s="426">
        <v>99624</v>
      </c>
      <c r="B4625" s="427" t="s">
        <v>4884</v>
      </c>
      <c r="C4625" s="427" t="s">
        <v>330</v>
      </c>
      <c r="D4625" s="428">
        <v>248.61</v>
      </c>
    </row>
    <row r="4626" spans="1:4" ht="13.5" x14ac:dyDescent="0.25">
      <c r="A4626" s="426">
        <v>99625</v>
      </c>
      <c r="B4626" s="427" t="s">
        <v>4885</v>
      </c>
      <c r="C4626" s="427" t="s">
        <v>330</v>
      </c>
      <c r="D4626" s="428">
        <v>334.58</v>
      </c>
    </row>
    <row r="4627" spans="1:4" ht="13.5" x14ac:dyDescent="0.25">
      <c r="A4627" s="426">
        <v>99626</v>
      </c>
      <c r="B4627" s="427" t="s">
        <v>4886</v>
      </c>
      <c r="C4627" s="427" t="s">
        <v>330</v>
      </c>
      <c r="D4627" s="428">
        <v>503.99</v>
      </c>
    </row>
    <row r="4628" spans="1:4" ht="13.5" x14ac:dyDescent="0.25">
      <c r="A4628" s="426">
        <v>99627</v>
      </c>
      <c r="B4628" s="427" t="s">
        <v>4887</v>
      </c>
      <c r="C4628" s="427" t="s">
        <v>330</v>
      </c>
      <c r="D4628" s="428">
        <v>54.25</v>
      </c>
    </row>
    <row r="4629" spans="1:4" ht="13.5" x14ac:dyDescent="0.25">
      <c r="A4629" s="426">
        <v>99628</v>
      </c>
      <c r="B4629" s="427" t="s">
        <v>4888</v>
      </c>
      <c r="C4629" s="427" t="s">
        <v>330</v>
      </c>
      <c r="D4629" s="428">
        <v>37.71</v>
      </c>
    </row>
    <row r="4630" spans="1:4" ht="13.5" x14ac:dyDescent="0.25">
      <c r="A4630" s="426">
        <v>99629</v>
      </c>
      <c r="B4630" s="427" t="s">
        <v>4889</v>
      </c>
      <c r="C4630" s="427" t="s">
        <v>330</v>
      </c>
      <c r="D4630" s="428">
        <v>58.55</v>
      </c>
    </row>
    <row r="4631" spans="1:4" ht="13.5" x14ac:dyDescent="0.25">
      <c r="A4631" s="426">
        <v>99630</v>
      </c>
      <c r="B4631" s="427" t="s">
        <v>4890</v>
      </c>
      <c r="C4631" s="427" t="s">
        <v>330</v>
      </c>
      <c r="D4631" s="428">
        <v>76.239999999999995</v>
      </c>
    </row>
    <row r="4632" spans="1:4" ht="13.5" x14ac:dyDescent="0.25">
      <c r="A4632" s="426">
        <v>99631</v>
      </c>
      <c r="B4632" s="427" t="s">
        <v>4891</v>
      </c>
      <c r="C4632" s="427" t="s">
        <v>330</v>
      </c>
      <c r="D4632" s="428">
        <v>84.05</v>
      </c>
    </row>
    <row r="4633" spans="1:4" ht="13.5" x14ac:dyDescent="0.25">
      <c r="A4633" s="426">
        <v>99632</v>
      </c>
      <c r="B4633" s="427" t="s">
        <v>4892</v>
      </c>
      <c r="C4633" s="427" t="s">
        <v>330</v>
      </c>
      <c r="D4633" s="428">
        <v>112.2</v>
      </c>
    </row>
    <row r="4634" spans="1:4" ht="13.5" x14ac:dyDescent="0.25">
      <c r="A4634" s="426">
        <v>99633</v>
      </c>
      <c r="B4634" s="427" t="s">
        <v>4893</v>
      </c>
      <c r="C4634" s="427" t="s">
        <v>330</v>
      </c>
      <c r="D4634" s="428">
        <v>215.71</v>
      </c>
    </row>
    <row r="4635" spans="1:4" ht="13.5" x14ac:dyDescent="0.25">
      <c r="A4635" s="426">
        <v>99634</v>
      </c>
      <c r="B4635" s="427" t="s">
        <v>4894</v>
      </c>
      <c r="C4635" s="427" t="s">
        <v>330</v>
      </c>
      <c r="D4635" s="428">
        <v>354.43</v>
      </c>
    </row>
    <row r="4636" spans="1:4" ht="13.5" x14ac:dyDescent="0.25">
      <c r="A4636" s="426">
        <v>99635</v>
      </c>
      <c r="B4636" s="427" t="s">
        <v>4895</v>
      </c>
      <c r="C4636" s="427" t="s">
        <v>330</v>
      </c>
      <c r="D4636" s="428">
        <v>144.9</v>
      </c>
    </row>
    <row r="4637" spans="1:4" ht="13.5" x14ac:dyDescent="0.25">
      <c r="A4637" s="426">
        <v>95634</v>
      </c>
      <c r="B4637" s="427" t="s">
        <v>4896</v>
      </c>
      <c r="C4637" s="427" t="s">
        <v>330</v>
      </c>
      <c r="D4637" s="428">
        <v>113.5</v>
      </c>
    </row>
    <row r="4638" spans="1:4" ht="13.5" x14ac:dyDescent="0.25">
      <c r="A4638" s="426">
        <v>95635</v>
      </c>
      <c r="B4638" s="427" t="s">
        <v>4897</v>
      </c>
      <c r="C4638" s="427" t="s">
        <v>330</v>
      </c>
      <c r="D4638" s="428">
        <v>122.44</v>
      </c>
    </row>
    <row r="4639" spans="1:4" ht="13.5" x14ac:dyDescent="0.25">
      <c r="A4639" s="426">
        <v>95637</v>
      </c>
      <c r="B4639" s="427" t="s">
        <v>4898</v>
      </c>
      <c r="C4639" s="427" t="s">
        <v>330</v>
      </c>
      <c r="D4639" s="428">
        <v>345.71</v>
      </c>
    </row>
    <row r="4640" spans="1:4" ht="13.5" x14ac:dyDescent="0.25">
      <c r="A4640" s="426">
        <v>95638</v>
      </c>
      <c r="B4640" s="427" t="s">
        <v>4899</v>
      </c>
      <c r="C4640" s="427" t="s">
        <v>330</v>
      </c>
      <c r="D4640" s="428">
        <v>418.05</v>
      </c>
    </row>
    <row r="4641" spans="1:4" ht="13.5" x14ac:dyDescent="0.25">
      <c r="A4641" s="426">
        <v>95639</v>
      </c>
      <c r="B4641" s="427" t="s">
        <v>4900</v>
      </c>
      <c r="C4641" s="427" t="s">
        <v>330</v>
      </c>
      <c r="D4641" s="428">
        <v>528.24</v>
      </c>
    </row>
    <row r="4642" spans="1:4" ht="13.5" x14ac:dyDescent="0.25">
      <c r="A4642" s="426">
        <v>95641</v>
      </c>
      <c r="B4642" s="427" t="s">
        <v>4901</v>
      </c>
      <c r="C4642" s="427" t="s">
        <v>330</v>
      </c>
      <c r="D4642" s="428">
        <v>200.56</v>
      </c>
    </row>
    <row r="4643" spans="1:4" ht="13.5" x14ac:dyDescent="0.25">
      <c r="A4643" s="426">
        <v>95642</v>
      </c>
      <c r="B4643" s="427" t="s">
        <v>4902</v>
      </c>
      <c r="C4643" s="427" t="s">
        <v>330</v>
      </c>
      <c r="D4643" s="428">
        <v>296.36</v>
      </c>
    </row>
    <row r="4644" spans="1:4" ht="13.5" x14ac:dyDescent="0.25">
      <c r="A4644" s="426">
        <v>95643</v>
      </c>
      <c r="B4644" s="427" t="s">
        <v>4903</v>
      </c>
      <c r="C4644" s="427" t="s">
        <v>330</v>
      </c>
      <c r="D4644" s="428">
        <v>387.79</v>
      </c>
    </row>
    <row r="4645" spans="1:4" ht="13.5" x14ac:dyDescent="0.25">
      <c r="A4645" s="426">
        <v>95644</v>
      </c>
      <c r="B4645" s="427" t="s">
        <v>4904</v>
      </c>
      <c r="C4645" s="427" t="s">
        <v>330</v>
      </c>
      <c r="D4645" s="428">
        <v>146.27000000000001</v>
      </c>
    </row>
    <row r="4646" spans="1:4" ht="13.5" x14ac:dyDescent="0.25">
      <c r="A4646" s="426">
        <v>95645</v>
      </c>
      <c r="B4646" s="427" t="s">
        <v>4905</v>
      </c>
      <c r="C4646" s="427" t="s">
        <v>330</v>
      </c>
      <c r="D4646" s="428">
        <v>267.86</v>
      </c>
    </row>
    <row r="4647" spans="1:4" ht="13.5" x14ac:dyDescent="0.25">
      <c r="A4647" s="426">
        <v>95646</v>
      </c>
      <c r="B4647" s="427" t="s">
        <v>4906</v>
      </c>
      <c r="C4647" s="427" t="s">
        <v>330</v>
      </c>
      <c r="D4647" s="428">
        <v>399.11</v>
      </c>
    </row>
    <row r="4648" spans="1:4" ht="13.5" x14ac:dyDescent="0.25">
      <c r="A4648" s="426">
        <v>95647</v>
      </c>
      <c r="B4648" s="427" t="s">
        <v>4907</v>
      </c>
      <c r="C4648" s="427" t="s">
        <v>330</v>
      </c>
      <c r="D4648" s="428">
        <v>523.37</v>
      </c>
    </row>
    <row r="4649" spans="1:4" ht="13.5" x14ac:dyDescent="0.25">
      <c r="A4649" s="426">
        <v>95673</v>
      </c>
      <c r="B4649" s="427" t="s">
        <v>4908</v>
      </c>
      <c r="C4649" s="427" t="s">
        <v>330</v>
      </c>
      <c r="D4649" s="428">
        <v>100.72</v>
      </c>
    </row>
    <row r="4650" spans="1:4" ht="13.5" x14ac:dyDescent="0.25">
      <c r="A4650" s="426">
        <v>95674</v>
      </c>
      <c r="B4650" s="427" t="s">
        <v>4909</v>
      </c>
      <c r="C4650" s="427" t="s">
        <v>330</v>
      </c>
      <c r="D4650" s="428">
        <v>107.06</v>
      </c>
    </row>
    <row r="4651" spans="1:4" ht="13.5" x14ac:dyDescent="0.25">
      <c r="A4651" s="426">
        <v>95675</v>
      </c>
      <c r="B4651" s="427" t="s">
        <v>4910</v>
      </c>
      <c r="C4651" s="427" t="s">
        <v>330</v>
      </c>
      <c r="D4651" s="428">
        <v>130.93</v>
      </c>
    </row>
    <row r="4652" spans="1:4" ht="13.5" x14ac:dyDescent="0.25">
      <c r="A4652" s="426">
        <v>95676</v>
      </c>
      <c r="B4652" s="427" t="s">
        <v>4911</v>
      </c>
      <c r="C4652" s="427" t="s">
        <v>330</v>
      </c>
      <c r="D4652" s="428">
        <v>93.47</v>
      </c>
    </row>
    <row r="4653" spans="1:4" ht="13.5" x14ac:dyDescent="0.25">
      <c r="A4653" s="426">
        <v>97741</v>
      </c>
      <c r="B4653" s="427" t="s">
        <v>4912</v>
      </c>
      <c r="C4653" s="427" t="s">
        <v>330</v>
      </c>
      <c r="D4653" s="428">
        <v>112.26</v>
      </c>
    </row>
    <row r="4654" spans="1:4" ht="13.5" x14ac:dyDescent="0.25">
      <c r="A4654" s="426">
        <v>72285</v>
      </c>
      <c r="B4654" s="427" t="s">
        <v>4913</v>
      </c>
      <c r="C4654" s="427" t="s">
        <v>330</v>
      </c>
      <c r="D4654" s="428">
        <v>82.16</v>
      </c>
    </row>
    <row r="4655" spans="1:4" ht="13.5" x14ac:dyDescent="0.25">
      <c r="A4655" s="426">
        <v>90436</v>
      </c>
      <c r="B4655" s="427" t="s">
        <v>4914</v>
      </c>
      <c r="C4655" s="427" t="s">
        <v>330</v>
      </c>
      <c r="D4655" s="428">
        <v>9.7200000000000006</v>
      </c>
    </row>
    <row r="4656" spans="1:4" ht="13.5" x14ac:dyDescent="0.25">
      <c r="A4656" s="426">
        <v>90437</v>
      </c>
      <c r="B4656" s="427" t="s">
        <v>4915</v>
      </c>
      <c r="C4656" s="427" t="s">
        <v>330</v>
      </c>
      <c r="D4656" s="428">
        <v>23.64</v>
      </c>
    </row>
    <row r="4657" spans="1:4" ht="13.5" x14ac:dyDescent="0.25">
      <c r="A4657" s="426">
        <v>90438</v>
      </c>
      <c r="B4657" s="427" t="s">
        <v>4916</v>
      </c>
      <c r="C4657" s="427" t="s">
        <v>330</v>
      </c>
      <c r="D4657" s="428">
        <v>33.89</v>
      </c>
    </row>
    <row r="4658" spans="1:4" ht="13.5" x14ac:dyDescent="0.25">
      <c r="A4658" s="426">
        <v>90439</v>
      </c>
      <c r="B4658" s="427" t="s">
        <v>4917</v>
      </c>
      <c r="C4658" s="427" t="s">
        <v>330</v>
      </c>
      <c r="D4658" s="428">
        <v>48.25</v>
      </c>
    </row>
    <row r="4659" spans="1:4" ht="13.5" x14ac:dyDescent="0.25">
      <c r="A4659" s="426">
        <v>90440</v>
      </c>
      <c r="B4659" s="427" t="s">
        <v>4918</v>
      </c>
      <c r="C4659" s="427" t="s">
        <v>330</v>
      </c>
      <c r="D4659" s="428">
        <v>77.290000000000006</v>
      </c>
    </row>
    <row r="4660" spans="1:4" ht="13.5" x14ac:dyDescent="0.25">
      <c r="A4660" s="426">
        <v>90441</v>
      </c>
      <c r="B4660" s="427" t="s">
        <v>4919</v>
      </c>
      <c r="C4660" s="427" t="s">
        <v>330</v>
      </c>
      <c r="D4660" s="428">
        <v>98.71</v>
      </c>
    </row>
    <row r="4661" spans="1:4" ht="13.5" x14ac:dyDescent="0.25">
      <c r="A4661" s="426">
        <v>90443</v>
      </c>
      <c r="B4661" s="427" t="s">
        <v>4920</v>
      </c>
      <c r="C4661" s="427" t="s">
        <v>249</v>
      </c>
      <c r="D4661" s="428">
        <v>8.84</v>
      </c>
    </row>
    <row r="4662" spans="1:4" ht="13.5" x14ac:dyDescent="0.25">
      <c r="A4662" s="426">
        <v>90444</v>
      </c>
      <c r="B4662" s="427" t="s">
        <v>4921</v>
      </c>
      <c r="C4662" s="427" t="s">
        <v>249</v>
      </c>
      <c r="D4662" s="428">
        <v>20.7</v>
      </c>
    </row>
    <row r="4663" spans="1:4" ht="13.5" x14ac:dyDescent="0.25">
      <c r="A4663" s="426">
        <v>90445</v>
      </c>
      <c r="B4663" s="427" t="s">
        <v>4922</v>
      </c>
      <c r="C4663" s="427" t="s">
        <v>249</v>
      </c>
      <c r="D4663" s="428">
        <v>22.1</v>
      </c>
    </row>
    <row r="4664" spans="1:4" ht="13.5" x14ac:dyDescent="0.25">
      <c r="A4664" s="426">
        <v>90446</v>
      </c>
      <c r="B4664" s="427" t="s">
        <v>4923</v>
      </c>
      <c r="C4664" s="427" t="s">
        <v>249</v>
      </c>
      <c r="D4664" s="428">
        <v>24.01</v>
      </c>
    </row>
    <row r="4665" spans="1:4" ht="13.5" x14ac:dyDescent="0.25">
      <c r="A4665" s="426">
        <v>90447</v>
      </c>
      <c r="B4665" s="427" t="s">
        <v>4924</v>
      </c>
      <c r="C4665" s="427" t="s">
        <v>249</v>
      </c>
      <c r="D4665" s="428">
        <v>4.58</v>
      </c>
    </row>
    <row r="4666" spans="1:4" ht="13.5" x14ac:dyDescent="0.25">
      <c r="A4666" s="426">
        <v>90451</v>
      </c>
      <c r="B4666" s="427" t="s">
        <v>4925</v>
      </c>
      <c r="C4666" s="427" t="s">
        <v>330</v>
      </c>
      <c r="D4666" s="428">
        <v>3.1</v>
      </c>
    </row>
    <row r="4667" spans="1:4" ht="13.5" x14ac:dyDescent="0.25">
      <c r="A4667" s="426">
        <v>90452</v>
      </c>
      <c r="B4667" s="427" t="s">
        <v>4926</v>
      </c>
      <c r="C4667" s="427" t="s">
        <v>330</v>
      </c>
      <c r="D4667" s="428">
        <v>14.66</v>
      </c>
    </row>
    <row r="4668" spans="1:4" ht="13.5" x14ac:dyDescent="0.25">
      <c r="A4668" s="426">
        <v>90453</v>
      </c>
      <c r="B4668" s="427" t="s">
        <v>4927</v>
      </c>
      <c r="C4668" s="427" t="s">
        <v>330</v>
      </c>
      <c r="D4668" s="428">
        <v>1.83</v>
      </c>
    </row>
    <row r="4669" spans="1:4" ht="13.5" x14ac:dyDescent="0.25">
      <c r="A4669" s="426">
        <v>90454</v>
      </c>
      <c r="B4669" s="427" t="s">
        <v>4928</v>
      </c>
      <c r="C4669" s="427" t="s">
        <v>330</v>
      </c>
      <c r="D4669" s="428">
        <v>3.25</v>
      </c>
    </row>
    <row r="4670" spans="1:4" ht="13.5" x14ac:dyDescent="0.25">
      <c r="A4670" s="426">
        <v>90455</v>
      </c>
      <c r="B4670" s="427" t="s">
        <v>4929</v>
      </c>
      <c r="C4670" s="427" t="s">
        <v>330</v>
      </c>
      <c r="D4670" s="428">
        <v>4.33</v>
      </c>
    </row>
    <row r="4671" spans="1:4" ht="13.5" x14ac:dyDescent="0.25">
      <c r="A4671" s="426">
        <v>90456</v>
      </c>
      <c r="B4671" s="427" t="s">
        <v>4930</v>
      </c>
      <c r="C4671" s="427" t="s">
        <v>330</v>
      </c>
      <c r="D4671" s="428">
        <v>2.84</v>
      </c>
    </row>
    <row r="4672" spans="1:4" ht="13.5" x14ac:dyDescent="0.25">
      <c r="A4672" s="426">
        <v>90457</v>
      </c>
      <c r="B4672" s="427" t="s">
        <v>4931</v>
      </c>
      <c r="C4672" s="427" t="s">
        <v>330</v>
      </c>
      <c r="D4672" s="428">
        <v>6.48</v>
      </c>
    </row>
    <row r="4673" spans="1:4" ht="13.5" x14ac:dyDescent="0.25">
      <c r="A4673" s="426">
        <v>90458</v>
      </c>
      <c r="B4673" s="427" t="s">
        <v>4932</v>
      </c>
      <c r="C4673" s="427" t="s">
        <v>330</v>
      </c>
      <c r="D4673" s="428">
        <v>18.37</v>
      </c>
    </row>
    <row r="4674" spans="1:4" ht="13.5" x14ac:dyDescent="0.25">
      <c r="A4674" s="426">
        <v>90459</v>
      </c>
      <c r="B4674" s="427" t="s">
        <v>4933</v>
      </c>
      <c r="C4674" s="427" t="s">
        <v>330</v>
      </c>
      <c r="D4674" s="428">
        <v>25.91</v>
      </c>
    </row>
    <row r="4675" spans="1:4" ht="13.5" x14ac:dyDescent="0.25">
      <c r="A4675" s="426">
        <v>90460</v>
      </c>
      <c r="B4675" s="427" t="s">
        <v>4934</v>
      </c>
      <c r="C4675" s="427" t="s">
        <v>249</v>
      </c>
      <c r="D4675" s="428">
        <v>26.28</v>
      </c>
    </row>
    <row r="4676" spans="1:4" ht="13.5" x14ac:dyDescent="0.25">
      <c r="A4676" s="426">
        <v>90461</v>
      </c>
      <c r="B4676" s="427" t="s">
        <v>4935</v>
      </c>
      <c r="C4676" s="427" t="s">
        <v>249</v>
      </c>
      <c r="D4676" s="428">
        <v>14.1</v>
      </c>
    </row>
    <row r="4677" spans="1:4" ht="13.5" x14ac:dyDescent="0.25">
      <c r="A4677" s="426">
        <v>90462</v>
      </c>
      <c r="B4677" s="427" t="s">
        <v>4936</v>
      </c>
      <c r="C4677" s="427" t="s">
        <v>249</v>
      </c>
      <c r="D4677" s="428">
        <v>3.12</v>
      </c>
    </row>
    <row r="4678" spans="1:4" ht="13.5" x14ac:dyDescent="0.25">
      <c r="A4678" s="426">
        <v>90463</v>
      </c>
      <c r="B4678" s="427" t="s">
        <v>4937</v>
      </c>
      <c r="C4678" s="427" t="s">
        <v>249</v>
      </c>
      <c r="D4678" s="428">
        <v>2.44</v>
      </c>
    </row>
    <row r="4679" spans="1:4" ht="13.5" x14ac:dyDescent="0.25">
      <c r="A4679" s="426">
        <v>90466</v>
      </c>
      <c r="B4679" s="427" t="s">
        <v>4938</v>
      </c>
      <c r="C4679" s="427" t="s">
        <v>249</v>
      </c>
      <c r="D4679" s="428">
        <v>9.2200000000000006</v>
      </c>
    </row>
    <row r="4680" spans="1:4" ht="13.5" x14ac:dyDescent="0.25">
      <c r="A4680" s="426">
        <v>90467</v>
      </c>
      <c r="B4680" s="427" t="s">
        <v>4939</v>
      </c>
      <c r="C4680" s="427" t="s">
        <v>249</v>
      </c>
      <c r="D4680" s="428">
        <v>14.64</v>
      </c>
    </row>
    <row r="4681" spans="1:4" ht="13.5" x14ac:dyDescent="0.25">
      <c r="A4681" s="426">
        <v>90468</v>
      </c>
      <c r="B4681" s="427" t="s">
        <v>4940</v>
      </c>
      <c r="C4681" s="427" t="s">
        <v>249</v>
      </c>
      <c r="D4681" s="428">
        <v>4.2699999999999996</v>
      </c>
    </row>
    <row r="4682" spans="1:4" ht="13.5" x14ac:dyDescent="0.25">
      <c r="A4682" s="426">
        <v>90469</v>
      </c>
      <c r="B4682" s="427" t="s">
        <v>4941</v>
      </c>
      <c r="C4682" s="427" t="s">
        <v>249</v>
      </c>
      <c r="D4682" s="428">
        <v>6.87</v>
      </c>
    </row>
    <row r="4683" spans="1:4" ht="13.5" x14ac:dyDescent="0.25">
      <c r="A4683" s="426">
        <v>90470</v>
      </c>
      <c r="B4683" s="427" t="s">
        <v>4942</v>
      </c>
      <c r="C4683" s="427" t="s">
        <v>249</v>
      </c>
      <c r="D4683" s="428">
        <v>9.59</v>
      </c>
    </row>
    <row r="4684" spans="1:4" ht="13.5" x14ac:dyDescent="0.25">
      <c r="A4684" s="426">
        <v>91166</v>
      </c>
      <c r="B4684" s="427" t="s">
        <v>4943</v>
      </c>
      <c r="C4684" s="427" t="s">
        <v>249</v>
      </c>
      <c r="D4684" s="428">
        <v>2.2599999999999998</v>
      </c>
    </row>
    <row r="4685" spans="1:4" ht="13.5" x14ac:dyDescent="0.25">
      <c r="A4685" s="426">
        <v>91167</v>
      </c>
      <c r="B4685" s="427" t="s">
        <v>4944</v>
      </c>
      <c r="C4685" s="427" t="s">
        <v>249</v>
      </c>
      <c r="D4685" s="428">
        <v>10.28</v>
      </c>
    </row>
    <row r="4686" spans="1:4" ht="13.5" x14ac:dyDescent="0.25">
      <c r="A4686" s="426">
        <v>91168</v>
      </c>
      <c r="B4686" s="427" t="s">
        <v>4945</v>
      </c>
      <c r="C4686" s="427" t="s">
        <v>249</v>
      </c>
      <c r="D4686" s="428">
        <v>7.88</v>
      </c>
    </row>
    <row r="4687" spans="1:4" ht="13.5" x14ac:dyDescent="0.25">
      <c r="A4687" s="426">
        <v>91169</v>
      </c>
      <c r="B4687" s="427" t="s">
        <v>4946</v>
      </c>
      <c r="C4687" s="427" t="s">
        <v>249</v>
      </c>
      <c r="D4687" s="428">
        <v>9.3000000000000007</v>
      </c>
    </row>
    <row r="4688" spans="1:4" ht="13.5" x14ac:dyDescent="0.25">
      <c r="A4688" s="426">
        <v>91170</v>
      </c>
      <c r="B4688" s="427" t="s">
        <v>4947</v>
      </c>
      <c r="C4688" s="427" t="s">
        <v>249</v>
      </c>
      <c r="D4688" s="428">
        <v>2.64</v>
      </c>
    </row>
    <row r="4689" spans="1:4" ht="13.5" x14ac:dyDescent="0.25">
      <c r="A4689" s="426">
        <v>91171</v>
      </c>
      <c r="B4689" s="427" t="s">
        <v>4948</v>
      </c>
      <c r="C4689" s="427" t="s">
        <v>249</v>
      </c>
      <c r="D4689" s="428">
        <v>3.35</v>
      </c>
    </row>
    <row r="4690" spans="1:4" ht="13.5" x14ac:dyDescent="0.25">
      <c r="A4690" s="426">
        <v>91172</v>
      </c>
      <c r="B4690" s="427" t="s">
        <v>4949</v>
      </c>
      <c r="C4690" s="427" t="s">
        <v>249</v>
      </c>
      <c r="D4690" s="428">
        <v>4.91</v>
      </c>
    </row>
    <row r="4691" spans="1:4" ht="13.5" x14ac:dyDescent="0.25">
      <c r="A4691" s="426">
        <v>91173</v>
      </c>
      <c r="B4691" s="427" t="s">
        <v>4950</v>
      </c>
      <c r="C4691" s="427" t="s">
        <v>249</v>
      </c>
      <c r="D4691" s="428">
        <v>1.33</v>
      </c>
    </row>
    <row r="4692" spans="1:4" ht="13.5" x14ac:dyDescent="0.25">
      <c r="A4692" s="426">
        <v>91174</v>
      </c>
      <c r="B4692" s="427" t="s">
        <v>4951</v>
      </c>
      <c r="C4692" s="427" t="s">
        <v>249</v>
      </c>
      <c r="D4692" s="428">
        <v>2.66</v>
      </c>
    </row>
    <row r="4693" spans="1:4" ht="13.5" x14ac:dyDescent="0.25">
      <c r="A4693" s="426">
        <v>91175</v>
      </c>
      <c r="B4693" s="427" t="s">
        <v>4952</v>
      </c>
      <c r="C4693" s="427" t="s">
        <v>249</v>
      </c>
      <c r="D4693" s="428">
        <v>4.32</v>
      </c>
    </row>
    <row r="4694" spans="1:4" ht="13.5" x14ac:dyDescent="0.25">
      <c r="A4694" s="426">
        <v>91176</v>
      </c>
      <c r="B4694" s="427" t="s">
        <v>4953</v>
      </c>
      <c r="C4694" s="427" t="s">
        <v>249</v>
      </c>
      <c r="D4694" s="428">
        <v>37.4</v>
      </c>
    </row>
    <row r="4695" spans="1:4" ht="13.5" x14ac:dyDescent="0.25">
      <c r="A4695" s="426">
        <v>91177</v>
      </c>
      <c r="B4695" s="427" t="s">
        <v>4954</v>
      </c>
      <c r="C4695" s="427" t="s">
        <v>249</v>
      </c>
      <c r="D4695" s="428">
        <v>16.29</v>
      </c>
    </row>
    <row r="4696" spans="1:4" ht="13.5" x14ac:dyDescent="0.25">
      <c r="A4696" s="426">
        <v>91178</v>
      </c>
      <c r="B4696" s="427" t="s">
        <v>4955</v>
      </c>
      <c r="C4696" s="427" t="s">
        <v>249</v>
      </c>
      <c r="D4696" s="428">
        <v>16.95</v>
      </c>
    </row>
    <row r="4697" spans="1:4" ht="13.5" x14ac:dyDescent="0.25">
      <c r="A4697" s="426">
        <v>91179</v>
      </c>
      <c r="B4697" s="427" t="s">
        <v>4956</v>
      </c>
      <c r="C4697" s="427" t="s">
        <v>249</v>
      </c>
      <c r="D4697" s="428">
        <v>9.59</v>
      </c>
    </row>
    <row r="4698" spans="1:4" ht="13.5" x14ac:dyDescent="0.25">
      <c r="A4698" s="426">
        <v>91180</v>
      </c>
      <c r="B4698" s="427" t="s">
        <v>4957</v>
      </c>
      <c r="C4698" s="427" t="s">
        <v>249</v>
      </c>
      <c r="D4698" s="428">
        <v>7.81</v>
      </c>
    </row>
    <row r="4699" spans="1:4" ht="13.5" x14ac:dyDescent="0.25">
      <c r="A4699" s="426">
        <v>91181</v>
      </c>
      <c r="B4699" s="427" t="s">
        <v>4958</v>
      </c>
      <c r="C4699" s="427" t="s">
        <v>249</v>
      </c>
      <c r="D4699" s="428">
        <v>8.0299999999999994</v>
      </c>
    </row>
    <row r="4700" spans="1:4" ht="13.5" x14ac:dyDescent="0.25">
      <c r="A4700" s="426">
        <v>91182</v>
      </c>
      <c r="B4700" s="427" t="s">
        <v>4959</v>
      </c>
      <c r="C4700" s="427" t="s">
        <v>249</v>
      </c>
      <c r="D4700" s="428">
        <v>19.03</v>
      </c>
    </row>
    <row r="4701" spans="1:4" ht="13.5" x14ac:dyDescent="0.25">
      <c r="A4701" s="426">
        <v>91183</v>
      </c>
      <c r="B4701" s="427" t="s">
        <v>4960</v>
      </c>
      <c r="C4701" s="427" t="s">
        <v>249</v>
      </c>
      <c r="D4701" s="428">
        <v>9.33</v>
      </c>
    </row>
    <row r="4702" spans="1:4" ht="13.5" x14ac:dyDescent="0.25">
      <c r="A4702" s="426">
        <v>91184</v>
      </c>
      <c r="B4702" s="427" t="s">
        <v>4961</v>
      </c>
      <c r="C4702" s="427" t="s">
        <v>249</v>
      </c>
      <c r="D4702" s="428">
        <v>8.66</v>
      </c>
    </row>
    <row r="4703" spans="1:4" ht="13.5" x14ac:dyDescent="0.25">
      <c r="A4703" s="426">
        <v>91185</v>
      </c>
      <c r="B4703" s="427" t="s">
        <v>4962</v>
      </c>
      <c r="C4703" s="427" t="s">
        <v>249</v>
      </c>
      <c r="D4703" s="428">
        <v>4.88</v>
      </c>
    </row>
    <row r="4704" spans="1:4" ht="13.5" x14ac:dyDescent="0.25">
      <c r="A4704" s="426">
        <v>91186</v>
      </c>
      <c r="B4704" s="427" t="s">
        <v>4963</v>
      </c>
      <c r="C4704" s="427" t="s">
        <v>249</v>
      </c>
      <c r="D4704" s="428">
        <v>3.98</v>
      </c>
    </row>
    <row r="4705" spans="1:4" ht="13.5" x14ac:dyDescent="0.25">
      <c r="A4705" s="426">
        <v>91187</v>
      </c>
      <c r="B4705" s="427" t="s">
        <v>4964</v>
      </c>
      <c r="C4705" s="427" t="s">
        <v>249</v>
      </c>
      <c r="D4705" s="428">
        <v>4.57</v>
      </c>
    </row>
    <row r="4706" spans="1:4" ht="13.5" x14ac:dyDescent="0.25">
      <c r="A4706" s="426">
        <v>91188</v>
      </c>
      <c r="B4706" s="427" t="s">
        <v>4965</v>
      </c>
      <c r="C4706" s="427" t="s">
        <v>330</v>
      </c>
      <c r="D4706" s="428">
        <v>5.25</v>
      </c>
    </row>
    <row r="4707" spans="1:4" ht="13.5" x14ac:dyDescent="0.25">
      <c r="A4707" s="426">
        <v>91189</v>
      </c>
      <c r="B4707" s="427" t="s">
        <v>4966</v>
      </c>
      <c r="C4707" s="427" t="s">
        <v>330</v>
      </c>
      <c r="D4707" s="428">
        <v>40.04</v>
      </c>
    </row>
    <row r="4708" spans="1:4" ht="13.5" x14ac:dyDescent="0.25">
      <c r="A4708" s="426">
        <v>91190</v>
      </c>
      <c r="B4708" s="427" t="s">
        <v>4967</v>
      </c>
      <c r="C4708" s="427" t="s">
        <v>330</v>
      </c>
      <c r="D4708" s="428">
        <v>3.55</v>
      </c>
    </row>
    <row r="4709" spans="1:4" ht="13.5" x14ac:dyDescent="0.25">
      <c r="A4709" s="426">
        <v>91191</v>
      </c>
      <c r="B4709" s="427" t="s">
        <v>4968</v>
      </c>
      <c r="C4709" s="427" t="s">
        <v>330</v>
      </c>
      <c r="D4709" s="428">
        <v>3.75</v>
      </c>
    </row>
    <row r="4710" spans="1:4" ht="13.5" x14ac:dyDescent="0.25">
      <c r="A4710" s="426">
        <v>91192</v>
      </c>
      <c r="B4710" s="427" t="s">
        <v>4969</v>
      </c>
      <c r="C4710" s="427" t="s">
        <v>330</v>
      </c>
      <c r="D4710" s="428">
        <v>4.1399999999999997</v>
      </c>
    </row>
    <row r="4711" spans="1:4" ht="13.5" x14ac:dyDescent="0.25">
      <c r="A4711" s="426">
        <v>91222</v>
      </c>
      <c r="B4711" s="427" t="s">
        <v>4970</v>
      </c>
      <c r="C4711" s="427" t="s">
        <v>249</v>
      </c>
      <c r="D4711" s="428">
        <v>9.52</v>
      </c>
    </row>
    <row r="4712" spans="1:4" ht="13.5" x14ac:dyDescent="0.25">
      <c r="A4712" s="426">
        <v>94480</v>
      </c>
      <c r="B4712" s="427" t="s">
        <v>4971</v>
      </c>
      <c r="C4712" s="427" t="s">
        <v>330</v>
      </c>
      <c r="D4712" s="429">
        <v>1570.45</v>
      </c>
    </row>
    <row r="4713" spans="1:4" ht="13.5" x14ac:dyDescent="0.25">
      <c r="A4713" s="426">
        <v>94481</v>
      </c>
      <c r="B4713" s="427" t="s">
        <v>4972</v>
      </c>
      <c r="C4713" s="427" t="s">
        <v>330</v>
      </c>
      <c r="D4713" s="429">
        <v>1122.01</v>
      </c>
    </row>
    <row r="4714" spans="1:4" ht="13.5" x14ac:dyDescent="0.25">
      <c r="A4714" s="426">
        <v>94482</v>
      </c>
      <c r="B4714" s="427" t="s">
        <v>4973</v>
      </c>
      <c r="C4714" s="427" t="s">
        <v>330</v>
      </c>
      <c r="D4714" s="428">
        <v>897.44</v>
      </c>
    </row>
    <row r="4715" spans="1:4" ht="13.5" x14ac:dyDescent="0.25">
      <c r="A4715" s="426">
        <v>94483</v>
      </c>
      <c r="B4715" s="427" t="s">
        <v>4974</v>
      </c>
      <c r="C4715" s="427" t="s">
        <v>330</v>
      </c>
      <c r="D4715" s="428">
        <v>761.31</v>
      </c>
    </row>
    <row r="4716" spans="1:4" ht="13.5" x14ac:dyDescent="0.25">
      <c r="A4716" s="426">
        <v>95541</v>
      </c>
      <c r="B4716" s="427" t="s">
        <v>4975</v>
      </c>
      <c r="C4716" s="427" t="s">
        <v>330</v>
      </c>
      <c r="D4716" s="428">
        <v>3.15</v>
      </c>
    </row>
    <row r="4717" spans="1:4" ht="13.5" x14ac:dyDescent="0.25">
      <c r="A4717" s="426">
        <v>95573</v>
      </c>
      <c r="B4717" s="427" t="s">
        <v>4976</v>
      </c>
      <c r="C4717" s="427" t="s">
        <v>330</v>
      </c>
      <c r="D4717" s="428">
        <v>45.11</v>
      </c>
    </row>
    <row r="4718" spans="1:4" ht="13.5" x14ac:dyDescent="0.25">
      <c r="A4718" s="426">
        <v>95574</v>
      </c>
      <c r="B4718" s="427" t="s">
        <v>4977</v>
      </c>
      <c r="C4718" s="427" t="s">
        <v>330</v>
      </c>
      <c r="D4718" s="428">
        <v>34</v>
      </c>
    </row>
    <row r="4719" spans="1:4" ht="13.5" x14ac:dyDescent="0.25">
      <c r="A4719" s="426">
        <v>96559</v>
      </c>
      <c r="B4719" s="427" t="s">
        <v>4978</v>
      </c>
      <c r="C4719" s="427" t="s">
        <v>501</v>
      </c>
      <c r="D4719" s="428">
        <v>74.400000000000006</v>
      </c>
    </row>
    <row r="4720" spans="1:4" ht="13.5" x14ac:dyDescent="0.25">
      <c r="A4720" s="426">
        <v>96560</v>
      </c>
      <c r="B4720" s="427" t="s">
        <v>4979</v>
      </c>
      <c r="C4720" s="427" t="s">
        <v>501</v>
      </c>
      <c r="D4720" s="428">
        <v>36.799999999999997</v>
      </c>
    </row>
    <row r="4721" spans="1:4" ht="13.5" x14ac:dyDescent="0.25">
      <c r="A4721" s="426">
        <v>96561</v>
      </c>
      <c r="B4721" s="427" t="s">
        <v>4980</v>
      </c>
      <c r="C4721" s="427" t="s">
        <v>501</v>
      </c>
      <c r="D4721" s="428">
        <v>22.17</v>
      </c>
    </row>
    <row r="4722" spans="1:4" ht="13.5" x14ac:dyDescent="0.25">
      <c r="A4722" s="426">
        <v>96562</v>
      </c>
      <c r="B4722" s="427" t="s">
        <v>4981</v>
      </c>
      <c r="C4722" s="427" t="s">
        <v>249</v>
      </c>
      <c r="D4722" s="428">
        <v>37.67</v>
      </c>
    </row>
    <row r="4723" spans="1:4" ht="13.5" x14ac:dyDescent="0.25">
      <c r="A4723" s="426">
        <v>96563</v>
      </c>
      <c r="B4723" s="427" t="s">
        <v>4982</v>
      </c>
      <c r="C4723" s="427" t="s">
        <v>249</v>
      </c>
      <c r="D4723" s="428">
        <v>39.96</v>
      </c>
    </row>
    <row r="4724" spans="1:4" ht="13.5" x14ac:dyDescent="0.25">
      <c r="A4724" s="427" t="s">
        <v>4983</v>
      </c>
      <c r="B4724" s="427" t="s">
        <v>4984</v>
      </c>
      <c r="C4724" s="427" t="s">
        <v>330</v>
      </c>
      <c r="D4724" s="428">
        <v>498.85</v>
      </c>
    </row>
    <row r="4725" spans="1:4" ht="13.5" x14ac:dyDescent="0.25">
      <c r="A4725" s="427" t="s">
        <v>4985</v>
      </c>
      <c r="B4725" s="427" t="s">
        <v>4986</v>
      </c>
      <c r="C4725" s="427" t="s">
        <v>330</v>
      </c>
      <c r="D4725" s="428">
        <v>648.5</v>
      </c>
    </row>
    <row r="4726" spans="1:4" ht="13.5" x14ac:dyDescent="0.25">
      <c r="A4726" s="427" t="s">
        <v>4987</v>
      </c>
      <c r="B4726" s="427" t="s">
        <v>4988</v>
      </c>
      <c r="C4726" s="427" t="s">
        <v>330</v>
      </c>
      <c r="D4726" s="428">
        <v>238.84</v>
      </c>
    </row>
    <row r="4727" spans="1:4" ht="13.5" x14ac:dyDescent="0.25">
      <c r="A4727" s="427" t="s">
        <v>4989</v>
      </c>
      <c r="B4727" s="427" t="s">
        <v>4990</v>
      </c>
      <c r="C4727" s="427" t="s">
        <v>330</v>
      </c>
      <c r="D4727" s="428">
        <v>382.16</v>
      </c>
    </row>
    <row r="4728" spans="1:4" ht="13.5" x14ac:dyDescent="0.25">
      <c r="A4728" s="427" t="s">
        <v>4991</v>
      </c>
      <c r="B4728" s="427" t="s">
        <v>4992</v>
      </c>
      <c r="C4728" s="427" t="s">
        <v>330</v>
      </c>
      <c r="D4728" s="428">
        <v>764.32</v>
      </c>
    </row>
    <row r="4729" spans="1:4" ht="13.5" x14ac:dyDescent="0.25">
      <c r="A4729" s="427" t="s">
        <v>4993</v>
      </c>
      <c r="B4729" s="427" t="s">
        <v>4994</v>
      </c>
      <c r="C4729" s="427" t="s">
        <v>330</v>
      </c>
      <c r="D4729" s="429">
        <v>1146.48</v>
      </c>
    </row>
    <row r="4730" spans="1:4" ht="13.5" x14ac:dyDescent="0.25">
      <c r="A4730" s="427" t="s">
        <v>4995</v>
      </c>
      <c r="B4730" s="427" t="s">
        <v>4996</v>
      </c>
      <c r="C4730" s="427" t="s">
        <v>330</v>
      </c>
      <c r="D4730" s="429">
        <v>1772.12</v>
      </c>
    </row>
    <row r="4731" spans="1:4" ht="13.5" x14ac:dyDescent="0.25">
      <c r="A4731" s="427" t="s">
        <v>4997</v>
      </c>
      <c r="B4731" s="427" t="s">
        <v>4998</v>
      </c>
      <c r="C4731" s="427" t="s">
        <v>330</v>
      </c>
      <c r="D4731" s="429">
        <v>2410.09</v>
      </c>
    </row>
    <row r="4732" spans="1:4" ht="13.5" x14ac:dyDescent="0.25">
      <c r="A4732" s="427" t="s">
        <v>4999</v>
      </c>
      <c r="B4732" s="427" t="s">
        <v>5000</v>
      </c>
      <c r="C4732" s="427" t="s">
        <v>330</v>
      </c>
      <c r="D4732" s="429">
        <v>2693.63</v>
      </c>
    </row>
    <row r="4733" spans="1:4" ht="13.5" x14ac:dyDescent="0.25">
      <c r="A4733" s="427" t="s">
        <v>5001</v>
      </c>
      <c r="B4733" s="427" t="s">
        <v>5002</v>
      </c>
      <c r="C4733" s="427" t="s">
        <v>330</v>
      </c>
      <c r="D4733" s="428">
        <v>708.85</v>
      </c>
    </row>
    <row r="4734" spans="1:4" ht="13.5" x14ac:dyDescent="0.25">
      <c r="A4734" s="427" t="s">
        <v>5003</v>
      </c>
      <c r="B4734" s="427" t="s">
        <v>5004</v>
      </c>
      <c r="C4734" s="427" t="s">
        <v>330</v>
      </c>
      <c r="D4734" s="428">
        <v>921.5</v>
      </c>
    </row>
    <row r="4735" spans="1:4" ht="13.5" x14ac:dyDescent="0.25">
      <c r="A4735" s="427" t="s">
        <v>5005</v>
      </c>
      <c r="B4735" s="427" t="s">
        <v>5006</v>
      </c>
      <c r="C4735" s="427" t="s">
        <v>330</v>
      </c>
      <c r="D4735" s="429">
        <v>1417.7</v>
      </c>
    </row>
    <row r="4736" spans="1:4" ht="13.5" x14ac:dyDescent="0.25">
      <c r="A4736" s="427" t="s">
        <v>5007</v>
      </c>
      <c r="B4736" s="427" t="s">
        <v>5008</v>
      </c>
      <c r="C4736" s="427" t="s">
        <v>330</v>
      </c>
      <c r="D4736" s="429">
        <v>2268.3200000000002</v>
      </c>
    </row>
    <row r="4737" spans="1:4" ht="13.5" x14ac:dyDescent="0.25">
      <c r="A4737" s="427" t="s">
        <v>5009</v>
      </c>
      <c r="B4737" s="427" t="s">
        <v>5010</v>
      </c>
      <c r="C4737" s="427" t="s">
        <v>330</v>
      </c>
      <c r="D4737" s="428">
        <v>238.84</v>
      </c>
    </row>
    <row r="4738" spans="1:4" ht="13.5" x14ac:dyDescent="0.25">
      <c r="A4738" s="427" t="s">
        <v>5011</v>
      </c>
      <c r="B4738" s="427" t="s">
        <v>5012</v>
      </c>
      <c r="C4738" s="427" t="s">
        <v>330</v>
      </c>
      <c r="D4738" s="428">
        <v>477.7</v>
      </c>
    </row>
    <row r="4739" spans="1:4" ht="13.5" x14ac:dyDescent="0.25">
      <c r="A4739" s="427" t="s">
        <v>5013</v>
      </c>
      <c r="B4739" s="427" t="s">
        <v>5014</v>
      </c>
      <c r="C4739" s="427" t="s">
        <v>330</v>
      </c>
      <c r="D4739" s="428">
        <v>955.4</v>
      </c>
    </row>
    <row r="4740" spans="1:4" ht="13.5" x14ac:dyDescent="0.25">
      <c r="A4740" s="426">
        <v>73612</v>
      </c>
      <c r="B4740" s="427" t="s">
        <v>5015</v>
      </c>
      <c r="C4740" s="427" t="s">
        <v>330</v>
      </c>
      <c r="D4740" s="428">
        <v>399.5</v>
      </c>
    </row>
    <row r="4741" spans="1:4" ht="13.5" x14ac:dyDescent="0.25">
      <c r="A4741" s="426">
        <v>73660</v>
      </c>
      <c r="B4741" s="427" t="s">
        <v>5016</v>
      </c>
      <c r="C4741" s="427" t="s">
        <v>501</v>
      </c>
      <c r="D4741" s="428">
        <v>71.47</v>
      </c>
    </row>
    <row r="4742" spans="1:4" ht="13.5" x14ac:dyDescent="0.25">
      <c r="A4742" s="426">
        <v>73693</v>
      </c>
      <c r="B4742" s="427" t="s">
        <v>5017</v>
      </c>
      <c r="C4742" s="427" t="s">
        <v>501</v>
      </c>
      <c r="D4742" s="428">
        <v>20.59</v>
      </c>
    </row>
    <row r="4743" spans="1:4" ht="13.5" x14ac:dyDescent="0.25">
      <c r="A4743" s="426">
        <v>73694</v>
      </c>
      <c r="B4743" s="427" t="s">
        <v>5018</v>
      </c>
      <c r="C4743" s="427" t="s">
        <v>330</v>
      </c>
      <c r="D4743" s="428">
        <v>160.93</v>
      </c>
    </row>
    <row r="4744" spans="1:4" ht="13.5" x14ac:dyDescent="0.25">
      <c r="A4744" s="426">
        <v>73695</v>
      </c>
      <c r="B4744" s="427" t="s">
        <v>5019</v>
      </c>
      <c r="C4744" s="427" t="s">
        <v>330</v>
      </c>
      <c r="D4744" s="428">
        <v>82.76</v>
      </c>
    </row>
    <row r="4745" spans="1:4" ht="13.5" x14ac:dyDescent="0.25">
      <c r="A4745" s="427" t="s">
        <v>5020</v>
      </c>
      <c r="B4745" s="427" t="s">
        <v>5021</v>
      </c>
      <c r="C4745" s="427" t="s">
        <v>330</v>
      </c>
      <c r="D4745" s="428">
        <v>399.5</v>
      </c>
    </row>
    <row r="4746" spans="1:4" ht="13.5" x14ac:dyDescent="0.25">
      <c r="A4746" s="427" t="s">
        <v>5022</v>
      </c>
      <c r="B4746" s="427" t="s">
        <v>5023</v>
      </c>
      <c r="C4746" s="427" t="s">
        <v>501</v>
      </c>
      <c r="D4746" s="428">
        <v>963.78</v>
      </c>
    </row>
    <row r="4747" spans="1:4" ht="13.5" x14ac:dyDescent="0.25">
      <c r="A4747" s="427" t="s">
        <v>5024</v>
      </c>
      <c r="B4747" s="427" t="s">
        <v>5025</v>
      </c>
      <c r="C4747" s="427" t="s">
        <v>1476</v>
      </c>
      <c r="D4747" s="428">
        <v>71.69</v>
      </c>
    </row>
    <row r="4748" spans="1:4" ht="13.5" x14ac:dyDescent="0.25">
      <c r="A4748" s="427" t="s">
        <v>5026</v>
      </c>
      <c r="B4748" s="427" t="s">
        <v>5027</v>
      </c>
      <c r="C4748" s="427" t="s">
        <v>1476</v>
      </c>
      <c r="D4748" s="428">
        <v>182.71</v>
      </c>
    </row>
    <row r="4749" spans="1:4" ht="13.5" x14ac:dyDescent="0.25">
      <c r="A4749" s="427" t="s">
        <v>5028</v>
      </c>
      <c r="B4749" s="427" t="s">
        <v>5029</v>
      </c>
      <c r="C4749" s="427" t="s">
        <v>1476</v>
      </c>
      <c r="D4749" s="428">
        <v>71.69</v>
      </c>
    </row>
    <row r="4750" spans="1:4" ht="13.5" x14ac:dyDescent="0.25">
      <c r="A4750" s="427" t="s">
        <v>5030</v>
      </c>
      <c r="B4750" s="427" t="s">
        <v>5031</v>
      </c>
      <c r="C4750" s="427" t="s">
        <v>1476</v>
      </c>
      <c r="D4750" s="428">
        <v>78.52</v>
      </c>
    </row>
    <row r="4751" spans="1:4" ht="13.5" x14ac:dyDescent="0.25">
      <c r="A4751" s="427" t="s">
        <v>5032</v>
      </c>
      <c r="B4751" s="427" t="s">
        <v>5033</v>
      </c>
      <c r="C4751" s="427" t="s">
        <v>1476</v>
      </c>
      <c r="D4751" s="428">
        <v>71.69</v>
      </c>
    </row>
    <row r="4752" spans="1:4" ht="13.5" x14ac:dyDescent="0.25">
      <c r="A4752" s="427" t="s">
        <v>5034</v>
      </c>
      <c r="B4752" s="427" t="s">
        <v>5035</v>
      </c>
      <c r="C4752" s="427" t="s">
        <v>330</v>
      </c>
      <c r="D4752" s="428">
        <v>75.58</v>
      </c>
    </row>
    <row r="4753" spans="1:4" ht="13.5" x14ac:dyDescent="0.25">
      <c r="A4753" s="427" t="s">
        <v>5036</v>
      </c>
      <c r="B4753" s="427" t="s">
        <v>5037</v>
      </c>
      <c r="C4753" s="427" t="s">
        <v>330</v>
      </c>
      <c r="D4753" s="428">
        <v>75.41</v>
      </c>
    </row>
    <row r="4754" spans="1:4" ht="13.5" x14ac:dyDescent="0.25">
      <c r="A4754" s="427" t="s">
        <v>5038</v>
      </c>
      <c r="B4754" s="427" t="s">
        <v>5039</v>
      </c>
      <c r="C4754" s="427" t="s">
        <v>249</v>
      </c>
      <c r="D4754" s="428">
        <v>22.72</v>
      </c>
    </row>
    <row r="4755" spans="1:4" ht="13.5" x14ac:dyDescent="0.25">
      <c r="A4755" s="426">
        <v>83878</v>
      </c>
      <c r="B4755" s="427" t="s">
        <v>5040</v>
      </c>
      <c r="C4755" s="427" t="s">
        <v>330</v>
      </c>
      <c r="D4755" s="428">
        <v>38.43</v>
      </c>
    </row>
    <row r="4756" spans="1:4" ht="13.5" x14ac:dyDescent="0.25">
      <c r="A4756" s="426">
        <v>83879</v>
      </c>
      <c r="B4756" s="427" t="s">
        <v>5041</v>
      </c>
      <c r="C4756" s="427" t="s">
        <v>330</v>
      </c>
      <c r="D4756" s="428">
        <v>45.26</v>
      </c>
    </row>
    <row r="4757" spans="1:4" ht="13.5" x14ac:dyDescent="0.25">
      <c r="A4757" s="426">
        <v>73658</v>
      </c>
      <c r="B4757" s="427" t="s">
        <v>5042</v>
      </c>
      <c r="C4757" s="427" t="s">
        <v>330</v>
      </c>
      <c r="D4757" s="428">
        <v>495.49</v>
      </c>
    </row>
    <row r="4758" spans="1:4" ht="13.5" x14ac:dyDescent="0.25">
      <c r="A4758" s="426">
        <v>93350</v>
      </c>
      <c r="B4758" s="427" t="s">
        <v>5043</v>
      </c>
      <c r="C4758" s="427" t="s">
        <v>330</v>
      </c>
      <c r="D4758" s="428">
        <v>792.93</v>
      </c>
    </row>
    <row r="4759" spans="1:4" ht="13.5" x14ac:dyDescent="0.25">
      <c r="A4759" s="426">
        <v>93351</v>
      </c>
      <c r="B4759" s="427" t="s">
        <v>5044</v>
      </c>
      <c r="C4759" s="427" t="s">
        <v>330</v>
      </c>
      <c r="D4759" s="428">
        <v>646.99</v>
      </c>
    </row>
    <row r="4760" spans="1:4" ht="13.5" x14ac:dyDescent="0.25">
      <c r="A4760" s="426">
        <v>93352</v>
      </c>
      <c r="B4760" s="427" t="s">
        <v>5045</v>
      </c>
      <c r="C4760" s="427" t="s">
        <v>330</v>
      </c>
      <c r="D4760" s="428">
        <v>502.1</v>
      </c>
    </row>
    <row r="4761" spans="1:4" ht="13.5" x14ac:dyDescent="0.25">
      <c r="A4761" s="426">
        <v>93353</v>
      </c>
      <c r="B4761" s="427" t="s">
        <v>5046</v>
      </c>
      <c r="C4761" s="427" t="s">
        <v>330</v>
      </c>
      <c r="D4761" s="428">
        <v>360.73</v>
      </c>
    </row>
    <row r="4762" spans="1:4" ht="13.5" x14ac:dyDescent="0.25">
      <c r="A4762" s="426">
        <v>93354</v>
      </c>
      <c r="B4762" s="427" t="s">
        <v>5047</v>
      </c>
      <c r="C4762" s="427" t="s">
        <v>330</v>
      </c>
      <c r="D4762" s="428">
        <v>517.4</v>
      </c>
    </row>
    <row r="4763" spans="1:4" ht="13.5" x14ac:dyDescent="0.25">
      <c r="A4763" s="426">
        <v>93355</v>
      </c>
      <c r="B4763" s="427" t="s">
        <v>5048</v>
      </c>
      <c r="C4763" s="427" t="s">
        <v>330</v>
      </c>
      <c r="D4763" s="428">
        <v>429.82</v>
      </c>
    </row>
    <row r="4764" spans="1:4" ht="13.5" x14ac:dyDescent="0.25">
      <c r="A4764" s="426">
        <v>93356</v>
      </c>
      <c r="B4764" s="427" t="s">
        <v>5049</v>
      </c>
      <c r="C4764" s="427" t="s">
        <v>330</v>
      </c>
      <c r="D4764" s="428">
        <v>341.69</v>
      </c>
    </row>
    <row r="4765" spans="1:4" ht="13.5" x14ac:dyDescent="0.25">
      <c r="A4765" s="426">
        <v>93357</v>
      </c>
      <c r="B4765" s="427" t="s">
        <v>5050</v>
      </c>
      <c r="C4765" s="427" t="s">
        <v>330</v>
      </c>
      <c r="D4765" s="428">
        <v>255.41</v>
      </c>
    </row>
    <row r="4766" spans="1:4" ht="13.5" x14ac:dyDescent="0.25">
      <c r="A4766" s="426">
        <v>83335</v>
      </c>
      <c r="B4766" s="427" t="s">
        <v>5051</v>
      </c>
      <c r="C4766" s="427" t="s">
        <v>1476</v>
      </c>
      <c r="D4766" s="428">
        <v>41.42</v>
      </c>
    </row>
    <row r="4767" spans="1:4" ht="13.5" x14ac:dyDescent="0.25">
      <c r="A4767" s="426">
        <v>88548</v>
      </c>
      <c r="B4767" s="427" t="s">
        <v>5052</v>
      </c>
      <c r="C4767" s="427" t="s">
        <v>1476</v>
      </c>
      <c r="D4767" s="428">
        <v>19.14</v>
      </c>
    </row>
    <row r="4768" spans="1:4" ht="13.5" x14ac:dyDescent="0.25">
      <c r="A4768" s="427" t="s">
        <v>5053</v>
      </c>
      <c r="B4768" s="427" t="s">
        <v>5054</v>
      </c>
      <c r="C4768" s="427" t="s">
        <v>501</v>
      </c>
      <c r="D4768" s="428">
        <v>0.35</v>
      </c>
    </row>
    <row r="4769" spans="1:4" ht="13.5" x14ac:dyDescent="0.25">
      <c r="A4769" s="427" t="s">
        <v>5055</v>
      </c>
      <c r="B4769" s="427" t="s">
        <v>5056</v>
      </c>
      <c r="C4769" s="427" t="s">
        <v>1476</v>
      </c>
      <c r="D4769" s="428">
        <v>3.13</v>
      </c>
    </row>
    <row r="4770" spans="1:4" ht="13.5" x14ac:dyDescent="0.25">
      <c r="A4770" s="427" t="s">
        <v>5057</v>
      </c>
      <c r="B4770" s="427" t="s">
        <v>5058</v>
      </c>
      <c r="C4770" s="427" t="s">
        <v>501</v>
      </c>
      <c r="D4770" s="428">
        <v>0.21</v>
      </c>
    </row>
    <row r="4771" spans="1:4" ht="13.5" x14ac:dyDescent="0.25">
      <c r="A4771" s="427" t="s">
        <v>5059</v>
      </c>
      <c r="B4771" s="427" t="s">
        <v>5060</v>
      </c>
      <c r="C4771" s="427" t="s">
        <v>1476</v>
      </c>
      <c r="D4771" s="428">
        <v>4.82</v>
      </c>
    </row>
    <row r="4772" spans="1:4" ht="13.5" x14ac:dyDescent="0.25">
      <c r="A4772" s="427" t="s">
        <v>5061</v>
      </c>
      <c r="B4772" s="427" t="s">
        <v>5062</v>
      </c>
      <c r="C4772" s="427" t="s">
        <v>1476</v>
      </c>
      <c r="D4772" s="428">
        <v>1.52</v>
      </c>
    </row>
    <row r="4773" spans="1:4" ht="13.5" x14ac:dyDescent="0.25">
      <c r="A4773" s="427" t="s">
        <v>5063</v>
      </c>
      <c r="B4773" s="427" t="s">
        <v>5064</v>
      </c>
      <c r="C4773" s="427" t="s">
        <v>1476</v>
      </c>
      <c r="D4773" s="428">
        <v>2.95</v>
      </c>
    </row>
    <row r="4774" spans="1:4" ht="13.5" x14ac:dyDescent="0.25">
      <c r="A4774" s="427" t="s">
        <v>5065</v>
      </c>
      <c r="B4774" s="427" t="s">
        <v>5066</v>
      </c>
      <c r="C4774" s="427" t="s">
        <v>1476</v>
      </c>
      <c r="D4774" s="428">
        <v>1.51</v>
      </c>
    </row>
    <row r="4775" spans="1:4" ht="13.5" x14ac:dyDescent="0.25">
      <c r="A4775" s="426">
        <v>79472</v>
      </c>
      <c r="B4775" s="427" t="s">
        <v>5067</v>
      </c>
      <c r="C4775" s="427" t="s">
        <v>501</v>
      </c>
      <c r="D4775" s="428">
        <v>0.45</v>
      </c>
    </row>
    <row r="4776" spans="1:4" ht="13.5" x14ac:dyDescent="0.25">
      <c r="A4776" s="426">
        <v>79473</v>
      </c>
      <c r="B4776" s="427" t="s">
        <v>5068</v>
      </c>
      <c r="C4776" s="427" t="s">
        <v>1476</v>
      </c>
      <c r="D4776" s="428">
        <v>5.41</v>
      </c>
    </row>
    <row r="4777" spans="1:4" ht="13.5" x14ac:dyDescent="0.25">
      <c r="A4777" s="426">
        <v>79480</v>
      </c>
      <c r="B4777" s="427" t="s">
        <v>5069</v>
      </c>
      <c r="C4777" s="427" t="s">
        <v>1476</v>
      </c>
      <c r="D4777" s="428">
        <v>2.23</v>
      </c>
    </row>
    <row r="4778" spans="1:4" ht="13.5" x14ac:dyDescent="0.25">
      <c r="A4778" s="426">
        <v>83336</v>
      </c>
      <c r="B4778" s="427" t="s">
        <v>5070</v>
      </c>
      <c r="C4778" s="427" t="s">
        <v>1476</v>
      </c>
      <c r="D4778" s="428">
        <v>4.5</v>
      </c>
    </row>
    <row r="4779" spans="1:4" ht="13.5" x14ac:dyDescent="0.25">
      <c r="A4779" s="426">
        <v>83338</v>
      </c>
      <c r="B4779" s="427" t="s">
        <v>5071</v>
      </c>
      <c r="C4779" s="427" t="s">
        <v>1476</v>
      </c>
      <c r="D4779" s="428">
        <v>2.5</v>
      </c>
    </row>
    <row r="4780" spans="1:4" ht="13.5" x14ac:dyDescent="0.25">
      <c r="A4780" s="426">
        <v>89885</v>
      </c>
      <c r="B4780" s="427" t="s">
        <v>5072</v>
      </c>
      <c r="C4780" s="427" t="s">
        <v>1476</v>
      </c>
      <c r="D4780" s="428">
        <v>7.95</v>
      </c>
    </row>
    <row r="4781" spans="1:4" ht="13.5" x14ac:dyDescent="0.25">
      <c r="A4781" s="426">
        <v>89886</v>
      </c>
      <c r="B4781" s="427" t="s">
        <v>5073</v>
      </c>
      <c r="C4781" s="427" t="s">
        <v>1476</v>
      </c>
      <c r="D4781" s="428">
        <v>7.98</v>
      </c>
    </row>
    <row r="4782" spans="1:4" ht="13.5" x14ac:dyDescent="0.25">
      <c r="A4782" s="426">
        <v>89887</v>
      </c>
      <c r="B4782" s="427" t="s">
        <v>5074</v>
      </c>
      <c r="C4782" s="427" t="s">
        <v>1476</v>
      </c>
      <c r="D4782" s="428">
        <v>8.27</v>
      </c>
    </row>
    <row r="4783" spans="1:4" ht="13.5" x14ac:dyDescent="0.25">
      <c r="A4783" s="426">
        <v>89888</v>
      </c>
      <c r="B4783" s="427" t="s">
        <v>5075</v>
      </c>
      <c r="C4783" s="427" t="s">
        <v>1476</v>
      </c>
      <c r="D4783" s="428">
        <v>8.18</v>
      </c>
    </row>
    <row r="4784" spans="1:4" ht="13.5" x14ac:dyDescent="0.25">
      <c r="A4784" s="426">
        <v>89889</v>
      </c>
      <c r="B4784" s="427" t="s">
        <v>5076</v>
      </c>
      <c r="C4784" s="427" t="s">
        <v>1476</v>
      </c>
      <c r="D4784" s="428">
        <v>8.4700000000000006</v>
      </c>
    </row>
    <row r="4785" spans="1:4" ht="13.5" x14ac:dyDescent="0.25">
      <c r="A4785" s="426">
        <v>89890</v>
      </c>
      <c r="B4785" s="427" t="s">
        <v>5077</v>
      </c>
      <c r="C4785" s="427" t="s">
        <v>1476</v>
      </c>
      <c r="D4785" s="428">
        <v>11.78</v>
      </c>
    </row>
    <row r="4786" spans="1:4" ht="13.5" x14ac:dyDescent="0.25">
      <c r="A4786" s="426">
        <v>89893</v>
      </c>
      <c r="B4786" s="427" t="s">
        <v>5078</v>
      </c>
      <c r="C4786" s="427" t="s">
        <v>1476</v>
      </c>
      <c r="D4786" s="428">
        <v>14.48</v>
      </c>
    </row>
    <row r="4787" spans="1:4" ht="13.5" x14ac:dyDescent="0.25">
      <c r="A4787" s="426">
        <v>89894</v>
      </c>
      <c r="B4787" s="427" t="s">
        <v>5079</v>
      </c>
      <c r="C4787" s="427" t="s">
        <v>1476</v>
      </c>
      <c r="D4787" s="428">
        <v>16.09</v>
      </c>
    </row>
    <row r="4788" spans="1:4" ht="13.5" x14ac:dyDescent="0.25">
      <c r="A4788" s="426">
        <v>89895</v>
      </c>
      <c r="B4788" s="427" t="s">
        <v>5080</v>
      </c>
      <c r="C4788" s="427" t="s">
        <v>1476</v>
      </c>
      <c r="D4788" s="428">
        <v>19.54</v>
      </c>
    </row>
    <row r="4789" spans="1:4" ht="13.5" x14ac:dyDescent="0.25">
      <c r="A4789" s="426">
        <v>89903</v>
      </c>
      <c r="B4789" s="427" t="s">
        <v>5081</v>
      </c>
      <c r="C4789" s="427" t="s">
        <v>1476</v>
      </c>
      <c r="D4789" s="428">
        <v>7.06</v>
      </c>
    </row>
    <row r="4790" spans="1:4" ht="13.5" x14ac:dyDescent="0.25">
      <c r="A4790" s="426">
        <v>89904</v>
      </c>
      <c r="B4790" s="427" t="s">
        <v>5082</v>
      </c>
      <c r="C4790" s="427" t="s">
        <v>1476</v>
      </c>
      <c r="D4790" s="428">
        <v>7.1</v>
      </c>
    </row>
    <row r="4791" spans="1:4" ht="13.5" x14ac:dyDescent="0.25">
      <c r="A4791" s="426">
        <v>89905</v>
      </c>
      <c r="B4791" s="427" t="s">
        <v>5083</v>
      </c>
      <c r="C4791" s="427" t="s">
        <v>1476</v>
      </c>
      <c r="D4791" s="428">
        <v>7.33</v>
      </c>
    </row>
    <row r="4792" spans="1:4" ht="13.5" x14ac:dyDescent="0.25">
      <c r="A4792" s="426">
        <v>89906</v>
      </c>
      <c r="B4792" s="427" t="s">
        <v>5084</v>
      </c>
      <c r="C4792" s="427" t="s">
        <v>1476</v>
      </c>
      <c r="D4792" s="428">
        <v>7.25</v>
      </c>
    </row>
    <row r="4793" spans="1:4" ht="13.5" x14ac:dyDescent="0.25">
      <c r="A4793" s="426">
        <v>89907</v>
      </c>
      <c r="B4793" s="427" t="s">
        <v>5085</v>
      </c>
      <c r="C4793" s="427" t="s">
        <v>1476</v>
      </c>
      <c r="D4793" s="428">
        <v>8.1199999999999992</v>
      </c>
    </row>
    <row r="4794" spans="1:4" ht="13.5" x14ac:dyDescent="0.25">
      <c r="A4794" s="426">
        <v>89908</v>
      </c>
      <c r="B4794" s="427" t="s">
        <v>5086</v>
      </c>
      <c r="C4794" s="427" t="s">
        <v>1476</v>
      </c>
      <c r="D4794" s="428">
        <v>11.09</v>
      </c>
    </row>
    <row r="4795" spans="1:4" ht="13.5" x14ac:dyDescent="0.25">
      <c r="A4795" s="426">
        <v>89911</v>
      </c>
      <c r="B4795" s="427" t="s">
        <v>5087</v>
      </c>
      <c r="C4795" s="427" t="s">
        <v>1476</v>
      </c>
      <c r="D4795" s="428">
        <v>13.52</v>
      </c>
    </row>
    <row r="4796" spans="1:4" ht="13.5" x14ac:dyDescent="0.25">
      <c r="A4796" s="426">
        <v>89912</v>
      </c>
      <c r="B4796" s="427" t="s">
        <v>5088</v>
      </c>
      <c r="C4796" s="427" t="s">
        <v>1476</v>
      </c>
      <c r="D4796" s="428">
        <v>14.42</v>
      </c>
    </row>
    <row r="4797" spans="1:4" ht="13.5" x14ac:dyDescent="0.25">
      <c r="A4797" s="426">
        <v>89913</v>
      </c>
      <c r="B4797" s="427" t="s">
        <v>5089</v>
      </c>
      <c r="C4797" s="427" t="s">
        <v>1476</v>
      </c>
      <c r="D4797" s="428">
        <v>17.53</v>
      </c>
    </row>
    <row r="4798" spans="1:4" ht="13.5" x14ac:dyDescent="0.25">
      <c r="A4798" s="426">
        <v>89921</v>
      </c>
      <c r="B4798" s="427" t="s">
        <v>5090</v>
      </c>
      <c r="C4798" s="427" t="s">
        <v>1476</v>
      </c>
      <c r="D4798" s="428">
        <v>6.5</v>
      </c>
    </row>
    <row r="4799" spans="1:4" ht="13.5" x14ac:dyDescent="0.25">
      <c r="A4799" s="426">
        <v>89922</v>
      </c>
      <c r="B4799" s="427" t="s">
        <v>5091</v>
      </c>
      <c r="C4799" s="427" t="s">
        <v>1476</v>
      </c>
      <c r="D4799" s="428">
        <v>6.53</v>
      </c>
    </row>
    <row r="4800" spans="1:4" ht="13.5" x14ac:dyDescent="0.25">
      <c r="A4800" s="426">
        <v>89923</v>
      </c>
      <c r="B4800" s="427" t="s">
        <v>5092</v>
      </c>
      <c r="C4800" s="427" t="s">
        <v>1476</v>
      </c>
      <c r="D4800" s="428">
        <v>6.81</v>
      </c>
    </row>
    <row r="4801" spans="1:4" ht="13.5" x14ac:dyDescent="0.25">
      <c r="A4801" s="426">
        <v>89924</v>
      </c>
      <c r="B4801" s="427" t="s">
        <v>5093</v>
      </c>
      <c r="C4801" s="427" t="s">
        <v>1476</v>
      </c>
      <c r="D4801" s="428">
        <v>6.72</v>
      </c>
    </row>
    <row r="4802" spans="1:4" ht="13.5" x14ac:dyDescent="0.25">
      <c r="A4802" s="426">
        <v>89925</v>
      </c>
      <c r="B4802" s="427" t="s">
        <v>5094</v>
      </c>
      <c r="C4802" s="427" t="s">
        <v>1476</v>
      </c>
      <c r="D4802" s="428">
        <v>7.02</v>
      </c>
    </row>
    <row r="4803" spans="1:4" ht="13.5" x14ac:dyDescent="0.25">
      <c r="A4803" s="426">
        <v>89926</v>
      </c>
      <c r="B4803" s="427" t="s">
        <v>5095</v>
      </c>
      <c r="C4803" s="427" t="s">
        <v>1476</v>
      </c>
      <c r="D4803" s="428">
        <v>10.57</v>
      </c>
    </row>
    <row r="4804" spans="1:4" ht="13.5" x14ac:dyDescent="0.25">
      <c r="A4804" s="426">
        <v>89929</v>
      </c>
      <c r="B4804" s="427" t="s">
        <v>5096</v>
      </c>
      <c r="C4804" s="427" t="s">
        <v>1476</v>
      </c>
      <c r="D4804" s="428">
        <v>13.57</v>
      </c>
    </row>
    <row r="4805" spans="1:4" ht="13.5" x14ac:dyDescent="0.25">
      <c r="A4805" s="426">
        <v>89930</v>
      </c>
      <c r="B4805" s="427" t="s">
        <v>5097</v>
      </c>
      <c r="C4805" s="427" t="s">
        <v>1476</v>
      </c>
      <c r="D4805" s="428">
        <v>14.54</v>
      </c>
    </row>
    <row r="4806" spans="1:4" ht="13.5" x14ac:dyDescent="0.25">
      <c r="A4806" s="426">
        <v>89931</v>
      </c>
      <c r="B4806" s="427" t="s">
        <v>5098</v>
      </c>
      <c r="C4806" s="427" t="s">
        <v>1476</v>
      </c>
      <c r="D4806" s="428">
        <v>18.28</v>
      </c>
    </row>
    <row r="4807" spans="1:4" ht="13.5" x14ac:dyDescent="0.25">
      <c r="A4807" s="426">
        <v>89939</v>
      </c>
      <c r="B4807" s="427" t="s">
        <v>5099</v>
      </c>
      <c r="C4807" s="427" t="s">
        <v>1476</v>
      </c>
      <c r="D4807" s="428">
        <v>6.1</v>
      </c>
    </row>
    <row r="4808" spans="1:4" ht="13.5" x14ac:dyDescent="0.25">
      <c r="A4808" s="426">
        <v>89940</v>
      </c>
      <c r="B4808" s="427" t="s">
        <v>5100</v>
      </c>
      <c r="C4808" s="427" t="s">
        <v>1476</v>
      </c>
      <c r="D4808" s="428">
        <v>6.11</v>
      </c>
    </row>
    <row r="4809" spans="1:4" ht="13.5" x14ac:dyDescent="0.25">
      <c r="A4809" s="426">
        <v>89941</v>
      </c>
      <c r="B4809" s="427" t="s">
        <v>5101</v>
      </c>
      <c r="C4809" s="427" t="s">
        <v>1476</v>
      </c>
      <c r="D4809" s="428">
        <v>6.38</v>
      </c>
    </row>
    <row r="4810" spans="1:4" ht="13.5" x14ac:dyDescent="0.25">
      <c r="A4810" s="426">
        <v>89942</v>
      </c>
      <c r="B4810" s="427" t="s">
        <v>5102</v>
      </c>
      <c r="C4810" s="427" t="s">
        <v>1476</v>
      </c>
      <c r="D4810" s="428">
        <v>6.29</v>
      </c>
    </row>
    <row r="4811" spans="1:4" ht="13.5" x14ac:dyDescent="0.25">
      <c r="A4811" s="426">
        <v>89943</v>
      </c>
      <c r="B4811" s="427" t="s">
        <v>5103</v>
      </c>
      <c r="C4811" s="427" t="s">
        <v>1476</v>
      </c>
      <c r="D4811" s="428">
        <v>6.56</v>
      </c>
    </row>
    <row r="4812" spans="1:4" ht="13.5" x14ac:dyDescent="0.25">
      <c r="A4812" s="426">
        <v>89944</v>
      </c>
      <c r="B4812" s="427" t="s">
        <v>5104</v>
      </c>
      <c r="C4812" s="427" t="s">
        <v>1476</v>
      </c>
      <c r="D4812" s="428">
        <v>9.75</v>
      </c>
    </row>
    <row r="4813" spans="1:4" ht="13.5" x14ac:dyDescent="0.25">
      <c r="A4813" s="426">
        <v>89947</v>
      </c>
      <c r="B4813" s="427" t="s">
        <v>5105</v>
      </c>
      <c r="C4813" s="427" t="s">
        <v>1476</v>
      </c>
      <c r="D4813" s="428">
        <v>12.02</v>
      </c>
    </row>
    <row r="4814" spans="1:4" ht="13.5" x14ac:dyDescent="0.25">
      <c r="A4814" s="426">
        <v>89948</v>
      </c>
      <c r="B4814" s="427" t="s">
        <v>5106</v>
      </c>
      <c r="C4814" s="427" t="s">
        <v>1476</v>
      </c>
      <c r="D4814" s="428">
        <v>13.31</v>
      </c>
    </row>
    <row r="4815" spans="1:4" ht="13.5" x14ac:dyDescent="0.25">
      <c r="A4815" s="426">
        <v>89949</v>
      </c>
      <c r="B4815" s="427" t="s">
        <v>5107</v>
      </c>
      <c r="C4815" s="427" t="s">
        <v>1476</v>
      </c>
      <c r="D4815" s="428">
        <v>16.23</v>
      </c>
    </row>
    <row r="4816" spans="1:4" ht="13.5" x14ac:dyDescent="0.25">
      <c r="A4816" s="426">
        <v>96520</v>
      </c>
      <c r="B4816" s="427" t="s">
        <v>5108</v>
      </c>
      <c r="C4816" s="427" t="s">
        <v>1476</v>
      </c>
      <c r="D4816" s="428">
        <v>72.040000000000006</v>
      </c>
    </row>
    <row r="4817" spans="1:4" ht="13.5" x14ac:dyDescent="0.25">
      <c r="A4817" s="426">
        <v>96521</v>
      </c>
      <c r="B4817" s="427" t="s">
        <v>5109</v>
      </c>
      <c r="C4817" s="427" t="s">
        <v>1476</v>
      </c>
      <c r="D4817" s="428">
        <v>31.58</v>
      </c>
    </row>
    <row r="4818" spans="1:4" ht="13.5" x14ac:dyDescent="0.25">
      <c r="A4818" s="426">
        <v>96522</v>
      </c>
      <c r="B4818" s="427" t="s">
        <v>5110</v>
      </c>
      <c r="C4818" s="427" t="s">
        <v>1476</v>
      </c>
      <c r="D4818" s="428">
        <v>108.88</v>
      </c>
    </row>
    <row r="4819" spans="1:4" ht="13.5" x14ac:dyDescent="0.25">
      <c r="A4819" s="426">
        <v>96523</v>
      </c>
      <c r="B4819" s="427" t="s">
        <v>5111</v>
      </c>
      <c r="C4819" s="427" t="s">
        <v>1476</v>
      </c>
      <c r="D4819" s="428">
        <v>70.099999999999994</v>
      </c>
    </row>
    <row r="4820" spans="1:4" ht="13.5" x14ac:dyDescent="0.25">
      <c r="A4820" s="426">
        <v>96524</v>
      </c>
      <c r="B4820" s="427" t="s">
        <v>5112</v>
      </c>
      <c r="C4820" s="427" t="s">
        <v>1476</v>
      </c>
      <c r="D4820" s="428">
        <v>130.32</v>
      </c>
    </row>
    <row r="4821" spans="1:4" ht="13.5" x14ac:dyDescent="0.25">
      <c r="A4821" s="426">
        <v>96525</v>
      </c>
      <c r="B4821" s="427" t="s">
        <v>5113</v>
      </c>
      <c r="C4821" s="427" t="s">
        <v>1476</v>
      </c>
      <c r="D4821" s="428">
        <v>29.85</v>
      </c>
    </row>
    <row r="4822" spans="1:4" ht="13.5" x14ac:dyDescent="0.25">
      <c r="A4822" s="426">
        <v>96526</v>
      </c>
      <c r="B4822" s="427" t="s">
        <v>5114</v>
      </c>
      <c r="C4822" s="427" t="s">
        <v>1476</v>
      </c>
      <c r="D4822" s="428">
        <v>219.19</v>
      </c>
    </row>
    <row r="4823" spans="1:4" ht="13.5" x14ac:dyDescent="0.25">
      <c r="A4823" s="426">
        <v>96527</v>
      </c>
      <c r="B4823" s="427" t="s">
        <v>5115</v>
      </c>
      <c r="C4823" s="427" t="s">
        <v>1476</v>
      </c>
      <c r="D4823" s="428">
        <v>92.23</v>
      </c>
    </row>
    <row r="4824" spans="1:4" ht="13.5" x14ac:dyDescent="0.25">
      <c r="A4824" s="426">
        <v>96528</v>
      </c>
      <c r="B4824" s="427" t="s">
        <v>5116</v>
      </c>
      <c r="C4824" s="427" t="s">
        <v>501</v>
      </c>
      <c r="D4824" s="428">
        <v>92.28</v>
      </c>
    </row>
    <row r="4825" spans="1:4" ht="13.5" x14ac:dyDescent="0.25">
      <c r="A4825" s="426">
        <v>98116</v>
      </c>
      <c r="B4825" s="427" t="s">
        <v>5117</v>
      </c>
      <c r="C4825" s="427" t="s">
        <v>1476</v>
      </c>
      <c r="D4825" s="428">
        <v>12.3</v>
      </c>
    </row>
    <row r="4826" spans="1:4" ht="13.5" x14ac:dyDescent="0.25">
      <c r="A4826" s="426">
        <v>98117</v>
      </c>
      <c r="B4826" s="427" t="s">
        <v>5118</v>
      </c>
      <c r="C4826" s="427" t="s">
        <v>1476</v>
      </c>
      <c r="D4826" s="428">
        <v>11.54</v>
      </c>
    </row>
    <row r="4827" spans="1:4" ht="13.5" x14ac:dyDescent="0.25">
      <c r="A4827" s="426">
        <v>98118</v>
      </c>
      <c r="B4827" s="427" t="s">
        <v>5119</v>
      </c>
      <c r="C4827" s="427" t="s">
        <v>1476</v>
      </c>
      <c r="D4827" s="428">
        <v>11.54</v>
      </c>
    </row>
    <row r="4828" spans="1:4" ht="13.5" x14ac:dyDescent="0.25">
      <c r="A4828" s="426">
        <v>98119</v>
      </c>
      <c r="B4828" s="427" t="s">
        <v>5120</v>
      </c>
      <c r="C4828" s="427" t="s">
        <v>1476</v>
      </c>
      <c r="D4828" s="428">
        <v>10.210000000000001</v>
      </c>
    </row>
    <row r="4829" spans="1:4" ht="13.5" x14ac:dyDescent="0.25">
      <c r="A4829" s="426">
        <v>72915</v>
      </c>
      <c r="B4829" s="427" t="s">
        <v>5121</v>
      </c>
      <c r="C4829" s="427" t="s">
        <v>1476</v>
      </c>
      <c r="D4829" s="428">
        <v>10.84</v>
      </c>
    </row>
    <row r="4830" spans="1:4" ht="13.5" x14ac:dyDescent="0.25">
      <c r="A4830" s="426">
        <v>72917</v>
      </c>
      <c r="B4830" s="427" t="s">
        <v>5122</v>
      </c>
      <c r="C4830" s="427" t="s">
        <v>1476</v>
      </c>
      <c r="D4830" s="428">
        <v>12.38</v>
      </c>
    </row>
    <row r="4831" spans="1:4" ht="13.5" x14ac:dyDescent="0.25">
      <c r="A4831" s="426">
        <v>72918</v>
      </c>
      <c r="B4831" s="427" t="s">
        <v>5123</v>
      </c>
      <c r="C4831" s="427" t="s">
        <v>1476</v>
      </c>
      <c r="D4831" s="428">
        <v>14.45</v>
      </c>
    </row>
    <row r="4832" spans="1:4" ht="13.5" x14ac:dyDescent="0.25">
      <c r="A4832" s="427" t="s">
        <v>5124</v>
      </c>
      <c r="B4832" s="427" t="s">
        <v>5125</v>
      </c>
      <c r="C4832" s="427" t="s">
        <v>1476</v>
      </c>
      <c r="D4832" s="428">
        <v>158.4</v>
      </c>
    </row>
    <row r="4833" spans="1:4" ht="13.5" x14ac:dyDescent="0.25">
      <c r="A4833" s="427" t="s">
        <v>5126</v>
      </c>
      <c r="B4833" s="427" t="s">
        <v>5127</v>
      </c>
      <c r="C4833" s="427" t="s">
        <v>1476</v>
      </c>
      <c r="D4833" s="428">
        <v>237.6</v>
      </c>
    </row>
    <row r="4834" spans="1:4" ht="13.5" x14ac:dyDescent="0.25">
      <c r="A4834" s="426">
        <v>83343</v>
      </c>
      <c r="B4834" s="427" t="s">
        <v>5128</v>
      </c>
      <c r="C4834" s="427" t="s">
        <v>1476</v>
      </c>
      <c r="D4834" s="428">
        <v>13.33</v>
      </c>
    </row>
    <row r="4835" spans="1:4" ht="13.5" x14ac:dyDescent="0.25">
      <c r="A4835" s="426">
        <v>90082</v>
      </c>
      <c r="B4835" s="427" t="s">
        <v>5129</v>
      </c>
      <c r="C4835" s="427" t="s">
        <v>1476</v>
      </c>
      <c r="D4835" s="428">
        <v>8.5</v>
      </c>
    </row>
    <row r="4836" spans="1:4" ht="13.5" x14ac:dyDescent="0.25">
      <c r="A4836" s="426">
        <v>90084</v>
      </c>
      <c r="B4836" s="427" t="s">
        <v>5130</v>
      </c>
      <c r="C4836" s="427" t="s">
        <v>1476</v>
      </c>
      <c r="D4836" s="428">
        <v>8.26</v>
      </c>
    </row>
    <row r="4837" spans="1:4" ht="13.5" x14ac:dyDescent="0.25">
      <c r="A4837" s="426">
        <v>90085</v>
      </c>
      <c r="B4837" s="427" t="s">
        <v>5131</v>
      </c>
      <c r="C4837" s="427" t="s">
        <v>1476</v>
      </c>
      <c r="D4837" s="428">
        <v>7.76</v>
      </c>
    </row>
    <row r="4838" spans="1:4" ht="13.5" x14ac:dyDescent="0.25">
      <c r="A4838" s="426">
        <v>90086</v>
      </c>
      <c r="B4838" s="427" t="s">
        <v>5132</v>
      </c>
      <c r="C4838" s="427" t="s">
        <v>1476</v>
      </c>
      <c r="D4838" s="428">
        <v>7.85</v>
      </c>
    </row>
    <row r="4839" spans="1:4" ht="13.5" x14ac:dyDescent="0.25">
      <c r="A4839" s="426">
        <v>90087</v>
      </c>
      <c r="B4839" s="427" t="s">
        <v>5133</v>
      </c>
      <c r="C4839" s="427" t="s">
        <v>1476</v>
      </c>
      <c r="D4839" s="428">
        <v>6.83</v>
      </c>
    </row>
    <row r="4840" spans="1:4" ht="13.5" x14ac:dyDescent="0.25">
      <c r="A4840" s="426">
        <v>90088</v>
      </c>
      <c r="B4840" s="427" t="s">
        <v>5134</v>
      </c>
      <c r="C4840" s="427" t="s">
        <v>1476</v>
      </c>
      <c r="D4840" s="428">
        <v>6.97</v>
      </c>
    </row>
    <row r="4841" spans="1:4" ht="13.5" x14ac:dyDescent="0.25">
      <c r="A4841" s="426">
        <v>90090</v>
      </c>
      <c r="B4841" s="427" t="s">
        <v>5135</v>
      </c>
      <c r="C4841" s="427" t="s">
        <v>1476</v>
      </c>
      <c r="D4841" s="428">
        <v>6.7</v>
      </c>
    </row>
    <row r="4842" spans="1:4" ht="13.5" x14ac:dyDescent="0.25">
      <c r="A4842" s="426">
        <v>90091</v>
      </c>
      <c r="B4842" s="427" t="s">
        <v>5136</v>
      </c>
      <c r="C4842" s="427" t="s">
        <v>1476</v>
      </c>
      <c r="D4842" s="428">
        <v>5.08</v>
      </c>
    </row>
    <row r="4843" spans="1:4" ht="13.5" x14ac:dyDescent="0.25">
      <c r="A4843" s="426">
        <v>90092</v>
      </c>
      <c r="B4843" s="427" t="s">
        <v>5137</v>
      </c>
      <c r="C4843" s="427" t="s">
        <v>1476</v>
      </c>
      <c r="D4843" s="428">
        <v>4.92</v>
      </c>
    </row>
    <row r="4844" spans="1:4" ht="13.5" x14ac:dyDescent="0.25">
      <c r="A4844" s="426">
        <v>90093</v>
      </c>
      <c r="B4844" s="427" t="s">
        <v>5138</v>
      </c>
      <c r="C4844" s="427" t="s">
        <v>1476</v>
      </c>
      <c r="D4844" s="428">
        <v>4.63</v>
      </c>
    </row>
    <row r="4845" spans="1:4" ht="13.5" x14ac:dyDescent="0.25">
      <c r="A4845" s="426">
        <v>90094</v>
      </c>
      <c r="B4845" s="427" t="s">
        <v>5139</v>
      </c>
      <c r="C4845" s="427" t="s">
        <v>1476</v>
      </c>
      <c r="D4845" s="428">
        <v>4.67</v>
      </c>
    </row>
    <row r="4846" spans="1:4" ht="13.5" x14ac:dyDescent="0.25">
      <c r="A4846" s="426">
        <v>90095</v>
      </c>
      <c r="B4846" s="427" t="s">
        <v>5140</v>
      </c>
      <c r="C4846" s="427" t="s">
        <v>1476</v>
      </c>
      <c r="D4846" s="428">
        <v>4.08</v>
      </c>
    </row>
    <row r="4847" spans="1:4" ht="13.5" x14ac:dyDescent="0.25">
      <c r="A4847" s="426">
        <v>90096</v>
      </c>
      <c r="B4847" s="427" t="s">
        <v>5141</v>
      </c>
      <c r="C4847" s="427" t="s">
        <v>1476</v>
      </c>
      <c r="D4847" s="428">
        <v>4.16</v>
      </c>
    </row>
    <row r="4848" spans="1:4" ht="13.5" x14ac:dyDescent="0.25">
      <c r="A4848" s="426">
        <v>90098</v>
      </c>
      <c r="B4848" s="427" t="s">
        <v>5142</v>
      </c>
      <c r="C4848" s="427" t="s">
        <v>1476</v>
      </c>
      <c r="D4848" s="428">
        <v>3.99</v>
      </c>
    </row>
    <row r="4849" spans="1:4" ht="13.5" x14ac:dyDescent="0.25">
      <c r="A4849" s="426">
        <v>90099</v>
      </c>
      <c r="B4849" s="427" t="s">
        <v>5143</v>
      </c>
      <c r="C4849" s="427" t="s">
        <v>1476</v>
      </c>
      <c r="D4849" s="428">
        <v>11.08</v>
      </c>
    </row>
    <row r="4850" spans="1:4" ht="13.5" x14ac:dyDescent="0.25">
      <c r="A4850" s="426">
        <v>90100</v>
      </c>
      <c r="B4850" s="427" t="s">
        <v>5144</v>
      </c>
      <c r="C4850" s="427" t="s">
        <v>1476</v>
      </c>
      <c r="D4850" s="428">
        <v>9.42</v>
      </c>
    </row>
    <row r="4851" spans="1:4" ht="13.5" x14ac:dyDescent="0.25">
      <c r="A4851" s="426">
        <v>90101</v>
      </c>
      <c r="B4851" s="427" t="s">
        <v>5145</v>
      </c>
      <c r="C4851" s="427" t="s">
        <v>1476</v>
      </c>
      <c r="D4851" s="428">
        <v>9.3000000000000007</v>
      </c>
    </row>
    <row r="4852" spans="1:4" ht="13.5" x14ac:dyDescent="0.25">
      <c r="A4852" s="426">
        <v>90102</v>
      </c>
      <c r="B4852" s="427" t="s">
        <v>5146</v>
      </c>
      <c r="C4852" s="427" t="s">
        <v>1476</v>
      </c>
      <c r="D4852" s="428">
        <v>8.4600000000000009</v>
      </c>
    </row>
    <row r="4853" spans="1:4" ht="13.5" x14ac:dyDescent="0.25">
      <c r="A4853" s="426">
        <v>90105</v>
      </c>
      <c r="B4853" s="427" t="s">
        <v>5147</v>
      </c>
      <c r="C4853" s="427" t="s">
        <v>1476</v>
      </c>
      <c r="D4853" s="428">
        <v>6.61</v>
      </c>
    </row>
    <row r="4854" spans="1:4" ht="13.5" x14ac:dyDescent="0.25">
      <c r="A4854" s="426">
        <v>90106</v>
      </c>
      <c r="B4854" s="427" t="s">
        <v>5148</v>
      </c>
      <c r="C4854" s="427" t="s">
        <v>1476</v>
      </c>
      <c r="D4854" s="428">
        <v>5.62</v>
      </c>
    </row>
    <row r="4855" spans="1:4" ht="13.5" x14ac:dyDescent="0.25">
      <c r="A4855" s="426">
        <v>90107</v>
      </c>
      <c r="B4855" s="427" t="s">
        <v>5149</v>
      </c>
      <c r="C4855" s="427" t="s">
        <v>1476</v>
      </c>
      <c r="D4855" s="428">
        <v>5.55</v>
      </c>
    </row>
    <row r="4856" spans="1:4" ht="13.5" x14ac:dyDescent="0.25">
      <c r="A4856" s="426">
        <v>90108</v>
      </c>
      <c r="B4856" s="427" t="s">
        <v>5150</v>
      </c>
      <c r="C4856" s="427" t="s">
        <v>1476</v>
      </c>
      <c r="D4856" s="428">
        <v>5.04</v>
      </c>
    </row>
    <row r="4857" spans="1:4" ht="13.5" x14ac:dyDescent="0.25">
      <c r="A4857" s="426">
        <v>93358</v>
      </c>
      <c r="B4857" s="427" t="s">
        <v>5151</v>
      </c>
      <c r="C4857" s="427" t="s">
        <v>1476</v>
      </c>
      <c r="D4857" s="428">
        <v>62.66</v>
      </c>
    </row>
    <row r="4858" spans="1:4" ht="13.5" x14ac:dyDescent="0.25">
      <c r="A4858" s="426">
        <v>79482</v>
      </c>
      <c r="B4858" s="427" t="s">
        <v>5152</v>
      </c>
      <c r="C4858" s="427" t="s">
        <v>1476</v>
      </c>
      <c r="D4858" s="428">
        <v>67.86</v>
      </c>
    </row>
    <row r="4859" spans="1:4" ht="13.5" x14ac:dyDescent="0.25">
      <c r="A4859" s="426">
        <v>94304</v>
      </c>
      <c r="B4859" s="427" t="s">
        <v>5153</v>
      </c>
      <c r="C4859" s="427" t="s">
        <v>1476</v>
      </c>
      <c r="D4859" s="428">
        <v>33.74</v>
      </c>
    </row>
    <row r="4860" spans="1:4" ht="13.5" x14ac:dyDescent="0.25">
      <c r="A4860" s="426">
        <v>94305</v>
      </c>
      <c r="B4860" s="427" t="s">
        <v>5154</v>
      </c>
      <c r="C4860" s="427" t="s">
        <v>1476</v>
      </c>
      <c r="D4860" s="428">
        <v>30.72</v>
      </c>
    </row>
    <row r="4861" spans="1:4" ht="13.5" x14ac:dyDescent="0.25">
      <c r="A4861" s="426">
        <v>94306</v>
      </c>
      <c r="B4861" s="427" t="s">
        <v>5155</v>
      </c>
      <c r="C4861" s="427" t="s">
        <v>1476</v>
      </c>
      <c r="D4861" s="428">
        <v>26.89</v>
      </c>
    </row>
    <row r="4862" spans="1:4" ht="13.5" x14ac:dyDescent="0.25">
      <c r="A4862" s="426">
        <v>94307</v>
      </c>
      <c r="B4862" s="427" t="s">
        <v>5156</v>
      </c>
      <c r="C4862" s="427" t="s">
        <v>1476</v>
      </c>
      <c r="D4862" s="428">
        <v>27.76</v>
      </c>
    </row>
    <row r="4863" spans="1:4" ht="13.5" x14ac:dyDescent="0.25">
      <c r="A4863" s="426">
        <v>94308</v>
      </c>
      <c r="B4863" s="427" t="s">
        <v>5157</v>
      </c>
      <c r="C4863" s="427" t="s">
        <v>1476</v>
      </c>
      <c r="D4863" s="428">
        <v>25.47</v>
      </c>
    </row>
    <row r="4864" spans="1:4" ht="13.5" x14ac:dyDescent="0.25">
      <c r="A4864" s="426">
        <v>94309</v>
      </c>
      <c r="B4864" s="427" t="s">
        <v>5158</v>
      </c>
      <c r="C4864" s="427" t="s">
        <v>1476</v>
      </c>
      <c r="D4864" s="428">
        <v>26.5</v>
      </c>
    </row>
    <row r="4865" spans="1:4" ht="13.5" x14ac:dyDescent="0.25">
      <c r="A4865" s="426">
        <v>94310</v>
      </c>
      <c r="B4865" s="427" t="s">
        <v>5159</v>
      </c>
      <c r="C4865" s="427" t="s">
        <v>1476</v>
      </c>
      <c r="D4865" s="428">
        <v>24.77</v>
      </c>
    </row>
    <row r="4866" spans="1:4" ht="13.5" x14ac:dyDescent="0.25">
      <c r="A4866" s="426">
        <v>94315</v>
      </c>
      <c r="B4866" s="427" t="s">
        <v>5160</v>
      </c>
      <c r="C4866" s="427" t="s">
        <v>1476</v>
      </c>
      <c r="D4866" s="428">
        <v>40.729999999999997</v>
      </c>
    </row>
    <row r="4867" spans="1:4" ht="13.5" x14ac:dyDescent="0.25">
      <c r="A4867" s="426">
        <v>94316</v>
      </c>
      <c r="B4867" s="427" t="s">
        <v>5161</v>
      </c>
      <c r="C4867" s="427" t="s">
        <v>1476</v>
      </c>
      <c r="D4867" s="428">
        <v>33.47</v>
      </c>
    </row>
    <row r="4868" spans="1:4" ht="13.5" x14ac:dyDescent="0.25">
      <c r="A4868" s="426">
        <v>94317</v>
      </c>
      <c r="B4868" s="427" t="s">
        <v>5162</v>
      </c>
      <c r="C4868" s="427" t="s">
        <v>1476</v>
      </c>
      <c r="D4868" s="428">
        <v>30.26</v>
      </c>
    </row>
    <row r="4869" spans="1:4" ht="13.5" x14ac:dyDescent="0.25">
      <c r="A4869" s="426">
        <v>94318</v>
      </c>
      <c r="B4869" s="427" t="s">
        <v>5163</v>
      </c>
      <c r="C4869" s="427" t="s">
        <v>1476</v>
      </c>
      <c r="D4869" s="428">
        <v>26.12</v>
      </c>
    </row>
    <row r="4870" spans="1:4" ht="13.5" x14ac:dyDescent="0.25">
      <c r="A4870" s="426">
        <v>94319</v>
      </c>
      <c r="B4870" s="427" t="s">
        <v>5164</v>
      </c>
      <c r="C4870" s="427" t="s">
        <v>1476</v>
      </c>
      <c r="D4870" s="428">
        <v>43.95</v>
      </c>
    </row>
    <row r="4871" spans="1:4" ht="13.5" x14ac:dyDescent="0.25">
      <c r="A4871" s="426">
        <v>94327</v>
      </c>
      <c r="B4871" s="427" t="s">
        <v>5165</v>
      </c>
      <c r="C4871" s="427" t="s">
        <v>1476</v>
      </c>
      <c r="D4871" s="428">
        <v>71.41</v>
      </c>
    </row>
    <row r="4872" spans="1:4" ht="13.5" x14ac:dyDescent="0.25">
      <c r="A4872" s="426">
        <v>94328</v>
      </c>
      <c r="B4872" s="427" t="s">
        <v>5166</v>
      </c>
      <c r="C4872" s="427" t="s">
        <v>1476</v>
      </c>
      <c r="D4872" s="428">
        <v>68.39</v>
      </c>
    </row>
    <row r="4873" spans="1:4" ht="13.5" x14ac:dyDescent="0.25">
      <c r="A4873" s="426">
        <v>94329</v>
      </c>
      <c r="B4873" s="427" t="s">
        <v>5167</v>
      </c>
      <c r="C4873" s="427" t="s">
        <v>1476</v>
      </c>
      <c r="D4873" s="428">
        <v>64.56</v>
      </c>
    </row>
    <row r="4874" spans="1:4" ht="13.5" x14ac:dyDescent="0.25">
      <c r="A4874" s="426">
        <v>94330</v>
      </c>
      <c r="B4874" s="427" t="s">
        <v>5168</v>
      </c>
      <c r="C4874" s="427" t="s">
        <v>1476</v>
      </c>
      <c r="D4874" s="428">
        <v>65.430000000000007</v>
      </c>
    </row>
    <row r="4875" spans="1:4" ht="13.5" x14ac:dyDescent="0.25">
      <c r="A4875" s="426">
        <v>94331</v>
      </c>
      <c r="B4875" s="427" t="s">
        <v>5169</v>
      </c>
      <c r="C4875" s="427" t="s">
        <v>1476</v>
      </c>
      <c r="D4875" s="428">
        <v>63.14</v>
      </c>
    </row>
    <row r="4876" spans="1:4" ht="13.5" x14ac:dyDescent="0.25">
      <c r="A4876" s="426">
        <v>94332</v>
      </c>
      <c r="B4876" s="427" t="s">
        <v>5170</v>
      </c>
      <c r="C4876" s="427" t="s">
        <v>1476</v>
      </c>
      <c r="D4876" s="428">
        <v>64.17</v>
      </c>
    </row>
    <row r="4877" spans="1:4" ht="13.5" x14ac:dyDescent="0.25">
      <c r="A4877" s="426">
        <v>94333</v>
      </c>
      <c r="B4877" s="427" t="s">
        <v>5171</v>
      </c>
      <c r="C4877" s="427" t="s">
        <v>1476</v>
      </c>
      <c r="D4877" s="428">
        <v>62.44</v>
      </c>
    </row>
    <row r="4878" spans="1:4" ht="13.5" x14ac:dyDescent="0.25">
      <c r="A4878" s="426">
        <v>94338</v>
      </c>
      <c r="B4878" s="427" t="s">
        <v>5172</v>
      </c>
      <c r="C4878" s="427" t="s">
        <v>1476</v>
      </c>
      <c r="D4878" s="428">
        <v>78.400000000000006</v>
      </c>
    </row>
    <row r="4879" spans="1:4" ht="13.5" x14ac:dyDescent="0.25">
      <c r="A4879" s="426">
        <v>94339</v>
      </c>
      <c r="B4879" s="427" t="s">
        <v>5173</v>
      </c>
      <c r="C4879" s="427" t="s">
        <v>1476</v>
      </c>
      <c r="D4879" s="428">
        <v>71.14</v>
      </c>
    </row>
    <row r="4880" spans="1:4" ht="13.5" x14ac:dyDescent="0.25">
      <c r="A4880" s="426">
        <v>94340</v>
      </c>
      <c r="B4880" s="427" t="s">
        <v>5174</v>
      </c>
      <c r="C4880" s="427" t="s">
        <v>1476</v>
      </c>
      <c r="D4880" s="428">
        <v>67.930000000000007</v>
      </c>
    </row>
    <row r="4881" spans="1:4" ht="13.5" x14ac:dyDescent="0.25">
      <c r="A4881" s="426">
        <v>94341</v>
      </c>
      <c r="B4881" s="427" t="s">
        <v>5175</v>
      </c>
      <c r="C4881" s="427" t="s">
        <v>1476</v>
      </c>
      <c r="D4881" s="428">
        <v>63.79</v>
      </c>
    </row>
    <row r="4882" spans="1:4" ht="13.5" x14ac:dyDescent="0.25">
      <c r="A4882" s="426">
        <v>94342</v>
      </c>
      <c r="B4882" s="427" t="s">
        <v>5176</v>
      </c>
      <c r="C4882" s="427" t="s">
        <v>1476</v>
      </c>
      <c r="D4882" s="428">
        <v>81.62</v>
      </c>
    </row>
    <row r="4883" spans="1:4" ht="13.5" x14ac:dyDescent="0.25">
      <c r="A4883" s="426">
        <v>96385</v>
      </c>
      <c r="B4883" s="427" t="s">
        <v>5177</v>
      </c>
      <c r="C4883" s="427" t="s">
        <v>1476</v>
      </c>
      <c r="D4883" s="428">
        <v>5.6</v>
      </c>
    </row>
    <row r="4884" spans="1:4" ht="13.5" x14ac:dyDescent="0.25">
      <c r="A4884" s="426">
        <v>96386</v>
      </c>
      <c r="B4884" s="427" t="s">
        <v>5178</v>
      </c>
      <c r="C4884" s="427" t="s">
        <v>1476</v>
      </c>
      <c r="D4884" s="428">
        <v>5.34</v>
      </c>
    </row>
    <row r="4885" spans="1:4" ht="13.5" x14ac:dyDescent="0.25">
      <c r="A4885" s="426">
        <v>83346</v>
      </c>
      <c r="B4885" s="427" t="s">
        <v>5179</v>
      </c>
      <c r="C4885" s="427" t="s">
        <v>1476</v>
      </c>
      <c r="D4885" s="428">
        <v>0.96</v>
      </c>
    </row>
    <row r="4886" spans="1:4" ht="13.5" x14ac:dyDescent="0.25">
      <c r="A4886" s="426">
        <v>93360</v>
      </c>
      <c r="B4886" s="427" t="s">
        <v>5180</v>
      </c>
      <c r="C4886" s="427" t="s">
        <v>1476</v>
      </c>
      <c r="D4886" s="428">
        <v>16.16</v>
      </c>
    </row>
    <row r="4887" spans="1:4" ht="13.5" x14ac:dyDescent="0.25">
      <c r="A4887" s="426">
        <v>93361</v>
      </c>
      <c r="B4887" s="427" t="s">
        <v>5181</v>
      </c>
      <c r="C4887" s="427" t="s">
        <v>1476</v>
      </c>
      <c r="D4887" s="428">
        <v>13.23</v>
      </c>
    </row>
    <row r="4888" spans="1:4" ht="13.5" x14ac:dyDescent="0.25">
      <c r="A4888" s="426">
        <v>93362</v>
      </c>
      <c r="B4888" s="427" t="s">
        <v>5182</v>
      </c>
      <c r="C4888" s="427" t="s">
        <v>1476</v>
      </c>
      <c r="D4888" s="428">
        <v>9.32</v>
      </c>
    </row>
    <row r="4889" spans="1:4" ht="13.5" x14ac:dyDescent="0.25">
      <c r="A4889" s="426">
        <v>93363</v>
      </c>
      <c r="B4889" s="427" t="s">
        <v>5183</v>
      </c>
      <c r="C4889" s="427" t="s">
        <v>1476</v>
      </c>
      <c r="D4889" s="428">
        <v>10.18</v>
      </c>
    </row>
    <row r="4890" spans="1:4" ht="13.5" x14ac:dyDescent="0.25">
      <c r="A4890" s="426">
        <v>93364</v>
      </c>
      <c r="B4890" s="427" t="s">
        <v>5184</v>
      </c>
      <c r="C4890" s="427" t="s">
        <v>1476</v>
      </c>
      <c r="D4890" s="428">
        <v>7.88</v>
      </c>
    </row>
    <row r="4891" spans="1:4" ht="13.5" x14ac:dyDescent="0.25">
      <c r="A4891" s="426">
        <v>93365</v>
      </c>
      <c r="B4891" s="427" t="s">
        <v>5185</v>
      </c>
      <c r="C4891" s="427" t="s">
        <v>1476</v>
      </c>
      <c r="D4891" s="428">
        <v>8.85</v>
      </c>
    </row>
    <row r="4892" spans="1:4" ht="13.5" x14ac:dyDescent="0.25">
      <c r="A4892" s="426">
        <v>93366</v>
      </c>
      <c r="B4892" s="427" t="s">
        <v>5186</v>
      </c>
      <c r="C4892" s="427" t="s">
        <v>1476</v>
      </c>
      <c r="D4892" s="428">
        <v>7.2</v>
      </c>
    </row>
    <row r="4893" spans="1:4" ht="13.5" x14ac:dyDescent="0.25">
      <c r="A4893" s="426">
        <v>93367</v>
      </c>
      <c r="B4893" s="427" t="s">
        <v>5187</v>
      </c>
      <c r="C4893" s="427" t="s">
        <v>1476</v>
      </c>
      <c r="D4893" s="428">
        <v>15.14</v>
      </c>
    </row>
    <row r="4894" spans="1:4" ht="13.5" x14ac:dyDescent="0.25">
      <c r="A4894" s="426">
        <v>93368</v>
      </c>
      <c r="B4894" s="427" t="s">
        <v>5188</v>
      </c>
      <c r="C4894" s="427" t="s">
        <v>1476</v>
      </c>
      <c r="D4894" s="428">
        <v>12.14</v>
      </c>
    </row>
    <row r="4895" spans="1:4" ht="13.5" x14ac:dyDescent="0.25">
      <c r="A4895" s="426">
        <v>93369</v>
      </c>
      <c r="B4895" s="427" t="s">
        <v>5189</v>
      </c>
      <c r="C4895" s="427" t="s">
        <v>1476</v>
      </c>
      <c r="D4895" s="428">
        <v>8.31</v>
      </c>
    </row>
    <row r="4896" spans="1:4" ht="13.5" x14ac:dyDescent="0.25">
      <c r="A4896" s="426">
        <v>93370</v>
      </c>
      <c r="B4896" s="427" t="s">
        <v>5190</v>
      </c>
      <c r="C4896" s="427" t="s">
        <v>1476</v>
      </c>
      <c r="D4896" s="428">
        <v>9.18</v>
      </c>
    </row>
    <row r="4897" spans="1:4" ht="13.5" x14ac:dyDescent="0.25">
      <c r="A4897" s="426">
        <v>93371</v>
      </c>
      <c r="B4897" s="427" t="s">
        <v>5191</v>
      </c>
      <c r="C4897" s="427" t="s">
        <v>1476</v>
      </c>
      <c r="D4897" s="428">
        <v>6.89</v>
      </c>
    </row>
    <row r="4898" spans="1:4" ht="13.5" x14ac:dyDescent="0.25">
      <c r="A4898" s="426">
        <v>93372</v>
      </c>
      <c r="B4898" s="427" t="s">
        <v>5192</v>
      </c>
      <c r="C4898" s="427" t="s">
        <v>1476</v>
      </c>
      <c r="D4898" s="428">
        <v>7.91</v>
      </c>
    </row>
    <row r="4899" spans="1:4" ht="13.5" x14ac:dyDescent="0.25">
      <c r="A4899" s="426">
        <v>93373</v>
      </c>
      <c r="B4899" s="427" t="s">
        <v>5193</v>
      </c>
      <c r="C4899" s="427" t="s">
        <v>1476</v>
      </c>
      <c r="D4899" s="428">
        <v>6.2</v>
      </c>
    </row>
    <row r="4900" spans="1:4" ht="13.5" x14ac:dyDescent="0.25">
      <c r="A4900" s="426">
        <v>93374</v>
      </c>
      <c r="B4900" s="427" t="s">
        <v>5194</v>
      </c>
      <c r="C4900" s="427" t="s">
        <v>1476</v>
      </c>
      <c r="D4900" s="428">
        <v>19.84</v>
      </c>
    </row>
    <row r="4901" spans="1:4" ht="13.5" x14ac:dyDescent="0.25">
      <c r="A4901" s="426">
        <v>93375</v>
      </c>
      <c r="B4901" s="427" t="s">
        <v>5195</v>
      </c>
      <c r="C4901" s="427" t="s">
        <v>1476</v>
      </c>
      <c r="D4901" s="428">
        <v>15.24</v>
      </c>
    </row>
    <row r="4902" spans="1:4" ht="13.5" x14ac:dyDescent="0.25">
      <c r="A4902" s="426">
        <v>93376</v>
      </c>
      <c r="B4902" s="427" t="s">
        <v>5196</v>
      </c>
      <c r="C4902" s="427" t="s">
        <v>1476</v>
      </c>
      <c r="D4902" s="428">
        <v>12.36</v>
      </c>
    </row>
    <row r="4903" spans="1:4" ht="13.5" x14ac:dyDescent="0.25">
      <c r="A4903" s="426">
        <v>93377</v>
      </c>
      <c r="B4903" s="427" t="s">
        <v>5197</v>
      </c>
      <c r="C4903" s="427" t="s">
        <v>1476</v>
      </c>
      <c r="D4903" s="428">
        <v>8.0299999999999994</v>
      </c>
    </row>
    <row r="4904" spans="1:4" ht="13.5" x14ac:dyDescent="0.25">
      <c r="A4904" s="426">
        <v>93378</v>
      </c>
      <c r="B4904" s="427" t="s">
        <v>5198</v>
      </c>
      <c r="C4904" s="427" t="s">
        <v>1476</v>
      </c>
      <c r="D4904" s="428">
        <v>18.66</v>
      </c>
    </row>
    <row r="4905" spans="1:4" ht="13.5" x14ac:dyDescent="0.25">
      <c r="A4905" s="426">
        <v>93379</v>
      </c>
      <c r="B4905" s="427" t="s">
        <v>5199</v>
      </c>
      <c r="C4905" s="427" t="s">
        <v>1476</v>
      </c>
      <c r="D4905" s="428">
        <v>14.35</v>
      </c>
    </row>
    <row r="4906" spans="1:4" ht="13.5" x14ac:dyDescent="0.25">
      <c r="A4906" s="426">
        <v>93380</v>
      </c>
      <c r="B4906" s="427" t="s">
        <v>5200</v>
      </c>
      <c r="C4906" s="427" t="s">
        <v>1476</v>
      </c>
      <c r="D4906" s="428">
        <v>11.66</v>
      </c>
    </row>
    <row r="4907" spans="1:4" ht="13.5" x14ac:dyDescent="0.25">
      <c r="A4907" s="426">
        <v>93381</v>
      </c>
      <c r="B4907" s="427" t="s">
        <v>5201</v>
      </c>
      <c r="C4907" s="427" t="s">
        <v>1476</v>
      </c>
      <c r="D4907" s="428">
        <v>7.54</v>
      </c>
    </row>
    <row r="4908" spans="1:4" ht="13.5" x14ac:dyDescent="0.25">
      <c r="A4908" s="426">
        <v>93382</v>
      </c>
      <c r="B4908" s="427" t="s">
        <v>5202</v>
      </c>
      <c r="C4908" s="427" t="s">
        <v>1476</v>
      </c>
      <c r="D4908" s="428">
        <v>25.37</v>
      </c>
    </row>
    <row r="4909" spans="1:4" ht="13.5" x14ac:dyDescent="0.25">
      <c r="A4909" s="426">
        <v>96995</v>
      </c>
      <c r="B4909" s="427" t="s">
        <v>5203</v>
      </c>
      <c r="C4909" s="427" t="s">
        <v>1476</v>
      </c>
      <c r="D4909" s="428">
        <v>37.99</v>
      </c>
    </row>
    <row r="4910" spans="1:4" ht="13.5" x14ac:dyDescent="0.25">
      <c r="A4910" s="426">
        <v>72838</v>
      </c>
      <c r="B4910" s="427" t="s">
        <v>5204</v>
      </c>
      <c r="C4910" s="427" t="s">
        <v>5205</v>
      </c>
      <c r="D4910" s="428">
        <v>0.93</v>
      </c>
    </row>
    <row r="4911" spans="1:4" ht="13.5" x14ac:dyDescent="0.25">
      <c r="A4911" s="426">
        <v>72839</v>
      </c>
      <c r="B4911" s="427" t="s">
        <v>5206</v>
      </c>
      <c r="C4911" s="427" t="s">
        <v>5205</v>
      </c>
      <c r="D4911" s="428">
        <v>0.75</v>
      </c>
    </row>
    <row r="4912" spans="1:4" ht="13.5" x14ac:dyDescent="0.25">
      <c r="A4912" s="426">
        <v>72840</v>
      </c>
      <c r="B4912" s="427" t="s">
        <v>5207</v>
      </c>
      <c r="C4912" s="427" t="s">
        <v>5205</v>
      </c>
      <c r="D4912" s="428">
        <v>0.63</v>
      </c>
    </row>
    <row r="4913" spans="1:4" ht="13.5" x14ac:dyDescent="0.25">
      <c r="A4913" s="426">
        <v>72844</v>
      </c>
      <c r="B4913" s="427" t="s">
        <v>5208</v>
      </c>
      <c r="C4913" s="427" t="s">
        <v>5209</v>
      </c>
      <c r="D4913" s="428">
        <v>0.82</v>
      </c>
    </row>
    <row r="4914" spans="1:4" ht="13.5" x14ac:dyDescent="0.25">
      <c r="A4914" s="426">
        <v>72845</v>
      </c>
      <c r="B4914" s="427" t="s">
        <v>5210</v>
      </c>
      <c r="C4914" s="427" t="s">
        <v>5209</v>
      </c>
      <c r="D4914" s="428">
        <v>4.91</v>
      </c>
    </row>
    <row r="4915" spans="1:4" ht="13.5" x14ac:dyDescent="0.25">
      <c r="A4915" s="426">
        <v>72846</v>
      </c>
      <c r="B4915" s="427" t="s">
        <v>5211</v>
      </c>
      <c r="C4915" s="427" t="s">
        <v>5209</v>
      </c>
      <c r="D4915" s="428">
        <v>4.05</v>
      </c>
    </row>
    <row r="4916" spans="1:4" ht="13.5" x14ac:dyDescent="0.25">
      <c r="A4916" s="426">
        <v>72847</v>
      </c>
      <c r="B4916" s="427" t="s">
        <v>5212</v>
      </c>
      <c r="C4916" s="427" t="s">
        <v>5209</v>
      </c>
      <c r="D4916" s="428">
        <v>8.74</v>
      </c>
    </row>
    <row r="4917" spans="1:4" ht="13.5" x14ac:dyDescent="0.25">
      <c r="A4917" s="426">
        <v>72848</v>
      </c>
      <c r="B4917" s="427" t="s">
        <v>5213</v>
      </c>
      <c r="C4917" s="427" t="s">
        <v>5209</v>
      </c>
      <c r="D4917" s="428">
        <v>2.1800000000000002</v>
      </c>
    </row>
    <row r="4918" spans="1:4" ht="13.5" x14ac:dyDescent="0.25">
      <c r="A4918" s="426">
        <v>72849</v>
      </c>
      <c r="B4918" s="427" t="s">
        <v>5214</v>
      </c>
      <c r="C4918" s="427" t="s">
        <v>5209</v>
      </c>
      <c r="D4918" s="428">
        <v>2.79</v>
      </c>
    </row>
    <row r="4919" spans="1:4" ht="13.5" x14ac:dyDescent="0.25">
      <c r="A4919" s="426">
        <v>72850</v>
      </c>
      <c r="B4919" s="427" t="s">
        <v>5215</v>
      </c>
      <c r="C4919" s="427" t="s">
        <v>5209</v>
      </c>
      <c r="D4919" s="428">
        <v>11.81</v>
      </c>
    </row>
    <row r="4920" spans="1:4" ht="13.5" x14ac:dyDescent="0.25">
      <c r="A4920" s="426">
        <v>72882</v>
      </c>
      <c r="B4920" s="427" t="s">
        <v>5204</v>
      </c>
      <c r="C4920" s="427" t="s">
        <v>5216</v>
      </c>
      <c r="D4920" s="428">
        <v>1.4</v>
      </c>
    </row>
    <row r="4921" spans="1:4" ht="13.5" x14ac:dyDescent="0.25">
      <c r="A4921" s="426">
        <v>72883</v>
      </c>
      <c r="B4921" s="427" t="s">
        <v>5206</v>
      </c>
      <c r="C4921" s="427" t="s">
        <v>5216</v>
      </c>
      <c r="D4921" s="428">
        <v>1.1200000000000001</v>
      </c>
    </row>
    <row r="4922" spans="1:4" ht="13.5" x14ac:dyDescent="0.25">
      <c r="A4922" s="426">
        <v>72884</v>
      </c>
      <c r="B4922" s="427" t="s">
        <v>5207</v>
      </c>
      <c r="C4922" s="427" t="s">
        <v>5216</v>
      </c>
      <c r="D4922" s="428">
        <v>0.93</v>
      </c>
    </row>
    <row r="4923" spans="1:4" ht="13.5" x14ac:dyDescent="0.25">
      <c r="A4923" s="426">
        <v>72888</v>
      </c>
      <c r="B4923" s="427" t="s">
        <v>5208</v>
      </c>
      <c r="C4923" s="427" t="s">
        <v>1476</v>
      </c>
      <c r="D4923" s="428">
        <v>1.22</v>
      </c>
    </row>
    <row r="4924" spans="1:4" ht="13.5" x14ac:dyDescent="0.25">
      <c r="A4924" s="426">
        <v>72890</v>
      </c>
      <c r="B4924" s="427" t="s">
        <v>5217</v>
      </c>
      <c r="C4924" s="427" t="s">
        <v>1476</v>
      </c>
      <c r="D4924" s="428">
        <v>7.37</v>
      </c>
    </row>
    <row r="4925" spans="1:4" ht="13.5" x14ac:dyDescent="0.25">
      <c r="A4925" s="426">
        <v>72891</v>
      </c>
      <c r="B4925" s="427" t="s">
        <v>5218</v>
      </c>
      <c r="C4925" s="427" t="s">
        <v>1476</v>
      </c>
      <c r="D4925" s="428">
        <v>6.08</v>
      </c>
    </row>
    <row r="4926" spans="1:4" ht="13.5" x14ac:dyDescent="0.25">
      <c r="A4926" s="426">
        <v>72892</v>
      </c>
      <c r="B4926" s="427" t="s">
        <v>5219</v>
      </c>
      <c r="C4926" s="427" t="s">
        <v>1476</v>
      </c>
      <c r="D4926" s="428">
        <v>13.11</v>
      </c>
    </row>
    <row r="4927" spans="1:4" ht="13.5" x14ac:dyDescent="0.25">
      <c r="A4927" s="426">
        <v>72893</v>
      </c>
      <c r="B4927" s="427" t="s">
        <v>5220</v>
      </c>
      <c r="C4927" s="427" t="s">
        <v>1476</v>
      </c>
      <c r="D4927" s="428">
        <v>3.27</v>
      </c>
    </row>
    <row r="4928" spans="1:4" ht="13.5" x14ac:dyDescent="0.25">
      <c r="A4928" s="426">
        <v>72894</v>
      </c>
      <c r="B4928" s="427" t="s">
        <v>5221</v>
      </c>
      <c r="C4928" s="427" t="s">
        <v>1476</v>
      </c>
      <c r="D4928" s="428">
        <v>4.1900000000000004</v>
      </c>
    </row>
    <row r="4929" spans="1:4" ht="13.5" x14ac:dyDescent="0.25">
      <c r="A4929" s="426">
        <v>72895</v>
      </c>
      <c r="B4929" s="427" t="s">
        <v>5222</v>
      </c>
      <c r="C4929" s="427" t="s">
        <v>1476</v>
      </c>
      <c r="D4929" s="428">
        <v>22.12</v>
      </c>
    </row>
    <row r="4930" spans="1:4" ht="13.5" x14ac:dyDescent="0.25">
      <c r="A4930" s="426">
        <v>72897</v>
      </c>
      <c r="B4930" s="427" t="s">
        <v>5223</v>
      </c>
      <c r="C4930" s="427" t="s">
        <v>1476</v>
      </c>
      <c r="D4930" s="428">
        <v>20.13</v>
      </c>
    </row>
    <row r="4931" spans="1:4" ht="13.5" x14ac:dyDescent="0.25">
      <c r="A4931" s="426">
        <v>72898</v>
      </c>
      <c r="B4931" s="427" t="s">
        <v>5224</v>
      </c>
      <c r="C4931" s="427" t="s">
        <v>1476</v>
      </c>
      <c r="D4931" s="428">
        <v>3.99</v>
      </c>
    </row>
    <row r="4932" spans="1:4" ht="13.5" x14ac:dyDescent="0.25">
      <c r="A4932" s="426">
        <v>72899</v>
      </c>
      <c r="B4932" s="427" t="s">
        <v>5225</v>
      </c>
      <c r="C4932" s="427" t="s">
        <v>1476</v>
      </c>
      <c r="D4932" s="428">
        <v>5.71</v>
      </c>
    </row>
    <row r="4933" spans="1:4" ht="13.5" x14ac:dyDescent="0.25">
      <c r="A4933" s="426">
        <v>72900</v>
      </c>
      <c r="B4933" s="427" t="s">
        <v>5226</v>
      </c>
      <c r="C4933" s="427" t="s">
        <v>1476</v>
      </c>
      <c r="D4933" s="428">
        <v>6.29</v>
      </c>
    </row>
    <row r="4934" spans="1:4" ht="13.5" x14ac:dyDescent="0.25">
      <c r="A4934" s="427" t="s">
        <v>5227</v>
      </c>
      <c r="B4934" s="427" t="s">
        <v>5228</v>
      </c>
      <c r="C4934" s="427" t="s">
        <v>1476</v>
      </c>
      <c r="D4934" s="428">
        <v>1.75</v>
      </c>
    </row>
    <row r="4935" spans="1:4" ht="13.5" x14ac:dyDescent="0.25">
      <c r="A4935" s="426">
        <v>83356</v>
      </c>
      <c r="B4935" s="427" t="s">
        <v>5229</v>
      </c>
      <c r="C4935" s="427" t="s">
        <v>5216</v>
      </c>
      <c r="D4935" s="428">
        <v>0.83</v>
      </c>
    </row>
    <row r="4936" spans="1:4" ht="13.5" x14ac:dyDescent="0.25">
      <c r="A4936" s="426">
        <v>83358</v>
      </c>
      <c r="B4936" s="427" t="s">
        <v>5230</v>
      </c>
      <c r="C4936" s="427" t="s">
        <v>5216</v>
      </c>
      <c r="D4936" s="428">
        <v>1.72</v>
      </c>
    </row>
    <row r="4937" spans="1:4" ht="13.5" x14ac:dyDescent="0.25">
      <c r="A4937" s="426">
        <v>95303</v>
      </c>
      <c r="B4937" s="427" t="s">
        <v>5231</v>
      </c>
      <c r="C4937" s="427" t="s">
        <v>5216</v>
      </c>
      <c r="D4937" s="428">
        <v>1.06</v>
      </c>
    </row>
    <row r="4938" spans="1:4" ht="13.5" x14ac:dyDescent="0.25">
      <c r="A4938" s="426">
        <v>97912</v>
      </c>
      <c r="B4938" s="427" t="s">
        <v>5232</v>
      </c>
      <c r="C4938" s="427" t="s">
        <v>5216</v>
      </c>
      <c r="D4938" s="428">
        <v>2.2999999999999998</v>
      </c>
    </row>
    <row r="4939" spans="1:4" ht="13.5" x14ac:dyDescent="0.25">
      <c r="A4939" s="426">
        <v>97913</v>
      </c>
      <c r="B4939" s="427" t="s">
        <v>5233</v>
      </c>
      <c r="C4939" s="427" t="s">
        <v>5216</v>
      </c>
      <c r="D4939" s="428">
        <v>1.76</v>
      </c>
    </row>
    <row r="4940" spans="1:4" ht="13.5" x14ac:dyDescent="0.25">
      <c r="A4940" s="426">
        <v>97914</v>
      </c>
      <c r="B4940" s="427" t="s">
        <v>5234</v>
      </c>
      <c r="C4940" s="427" t="s">
        <v>5216</v>
      </c>
      <c r="D4940" s="428">
        <v>1.65</v>
      </c>
    </row>
    <row r="4941" spans="1:4" ht="13.5" x14ac:dyDescent="0.25">
      <c r="A4941" s="426">
        <v>97915</v>
      </c>
      <c r="B4941" s="427" t="s">
        <v>5235</v>
      </c>
      <c r="C4941" s="427" t="s">
        <v>5216</v>
      </c>
      <c r="D4941" s="428">
        <v>1.17</v>
      </c>
    </row>
    <row r="4942" spans="1:4" ht="13.5" x14ac:dyDescent="0.25">
      <c r="A4942" s="426">
        <v>97916</v>
      </c>
      <c r="B4942" s="427" t="s">
        <v>5236</v>
      </c>
      <c r="C4942" s="427" t="s">
        <v>5205</v>
      </c>
      <c r="D4942" s="428">
        <v>1.53</v>
      </c>
    </row>
    <row r="4943" spans="1:4" ht="13.5" x14ac:dyDescent="0.25">
      <c r="A4943" s="426">
        <v>97917</v>
      </c>
      <c r="B4943" s="427" t="s">
        <v>5237</v>
      </c>
      <c r="C4943" s="427" t="s">
        <v>5205</v>
      </c>
      <c r="D4943" s="428">
        <v>1.17</v>
      </c>
    </row>
    <row r="4944" spans="1:4" ht="13.5" x14ac:dyDescent="0.25">
      <c r="A4944" s="426">
        <v>97918</v>
      </c>
      <c r="B4944" s="427" t="s">
        <v>5238</v>
      </c>
      <c r="C4944" s="427" t="s">
        <v>5205</v>
      </c>
      <c r="D4944" s="428">
        <v>1.1000000000000001</v>
      </c>
    </row>
    <row r="4945" spans="1:4" ht="13.5" x14ac:dyDescent="0.25">
      <c r="A4945" s="426">
        <v>97919</v>
      </c>
      <c r="B4945" s="427" t="s">
        <v>5239</v>
      </c>
      <c r="C4945" s="427" t="s">
        <v>5205</v>
      </c>
      <c r="D4945" s="428">
        <v>0.78</v>
      </c>
    </row>
    <row r="4946" spans="1:4" ht="13.5" x14ac:dyDescent="0.25">
      <c r="A4946" s="426">
        <v>94097</v>
      </c>
      <c r="B4946" s="427" t="s">
        <v>5240</v>
      </c>
      <c r="C4946" s="427" t="s">
        <v>501</v>
      </c>
      <c r="D4946" s="428">
        <v>4.5199999999999996</v>
      </c>
    </row>
    <row r="4947" spans="1:4" ht="13.5" x14ac:dyDescent="0.25">
      <c r="A4947" s="426">
        <v>94098</v>
      </c>
      <c r="B4947" s="427" t="s">
        <v>5241</v>
      </c>
      <c r="C4947" s="427" t="s">
        <v>501</v>
      </c>
      <c r="D4947" s="428">
        <v>5.15</v>
      </c>
    </row>
    <row r="4948" spans="1:4" ht="13.5" x14ac:dyDescent="0.25">
      <c r="A4948" s="426">
        <v>94099</v>
      </c>
      <c r="B4948" s="427" t="s">
        <v>5242</v>
      </c>
      <c r="C4948" s="427" t="s">
        <v>501</v>
      </c>
      <c r="D4948" s="428">
        <v>2.27</v>
      </c>
    </row>
    <row r="4949" spans="1:4" ht="13.5" x14ac:dyDescent="0.25">
      <c r="A4949" s="426">
        <v>94100</v>
      </c>
      <c r="B4949" s="427" t="s">
        <v>5243</v>
      </c>
      <c r="C4949" s="427" t="s">
        <v>501</v>
      </c>
      <c r="D4949" s="428">
        <v>2.89</v>
      </c>
    </row>
    <row r="4950" spans="1:4" ht="13.5" x14ac:dyDescent="0.25">
      <c r="A4950" s="426">
        <v>94102</v>
      </c>
      <c r="B4950" s="427" t="s">
        <v>5244</v>
      </c>
      <c r="C4950" s="427" t="s">
        <v>1476</v>
      </c>
      <c r="D4950" s="428">
        <v>156.29</v>
      </c>
    </row>
    <row r="4951" spans="1:4" ht="13.5" x14ac:dyDescent="0.25">
      <c r="A4951" s="426">
        <v>94103</v>
      </c>
      <c r="B4951" s="427" t="s">
        <v>5245</v>
      </c>
      <c r="C4951" s="427" t="s">
        <v>1476</v>
      </c>
      <c r="D4951" s="428">
        <v>229.92</v>
      </c>
    </row>
    <row r="4952" spans="1:4" ht="13.5" x14ac:dyDescent="0.25">
      <c r="A4952" s="426">
        <v>94104</v>
      </c>
      <c r="B4952" s="427" t="s">
        <v>5246</v>
      </c>
      <c r="C4952" s="427" t="s">
        <v>1476</v>
      </c>
      <c r="D4952" s="428">
        <v>159.84</v>
      </c>
    </row>
    <row r="4953" spans="1:4" ht="13.5" x14ac:dyDescent="0.25">
      <c r="A4953" s="426">
        <v>94105</v>
      </c>
      <c r="B4953" s="427" t="s">
        <v>5247</v>
      </c>
      <c r="C4953" s="427" t="s">
        <v>1476</v>
      </c>
      <c r="D4953" s="428">
        <v>233.5</v>
      </c>
    </row>
    <row r="4954" spans="1:4" ht="13.5" x14ac:dyDescent="0.25">
      <c r="A4954" s="426">
        <v>94106</v>
      </c>
      <c r="B4954" s="427" t="s">
        <v>5248</v>
      </c>
      <c r="C4954" s="427" t="s">
        <v>1476</v>
      </c>
      <c r="D4954" s="428">
        <v>137.91</v>
      </c>
    </row>
    <row r="4955" spans="1:4" ht="13.5" x14ac:dyDescent="0.25">
      <c r="A4955" s="426">
        <v>94107</v>
      </c>
      <c r="B4955" s="427" t="s">
        <v>5249</v>
      </c>
      <c r="C4955" s="427" t="s">
        <v>1476</v>
      </c>
      <c r="D4955" s="428">
        <v>211.55</v>
      </c>
    </row>
    <row r="4956" spans="1:4" ht="13.5" x14ac:dyDescent="0.25">
      <c r="A4956" s="426">
        <v>94108</v>
      </c>
      <c r="B4956" s="427" t="s">
        <v>5250</v>
      </c>
      <c r="C4956" s="427" t="s">
        <v>1476</v>
      </c>
      <c r="D4956" s="428">
        <v>141.47999999999999</v>
      </c>
    </row>
    <row r="4957" spans="1:4" ht="13.5" x14ac:dyDescent="0.25">
      <c r="A4957" s="426">
        <v>94110</v>
      </c>
      <c r="B4957" s="427" t="s">
        <v>5251</v>
      </c>
      <c r="C4957" s="427" t="s">
        <v>1476</v>
      </c>
      <c r="D4957" s="428">
        <v>215.1</v>
      </c>
    </row>
    <row r="4958" spans="1:4" ht="13.5" x14ac:dyDescent="0.25">
      <c r="A4958" s="426">
        <v>94111</v>
      </c>
      <c r="B4958" s="427" t="s">
        <v>5252</v>
      </c>
      <c r="C4958" s="427" t="s">
        <v>1476</v>
      </c>
      <c r="D4958" s="428">
        <v>133.63</v>
      </c>
    </row>
    <row r="4959" spans="1:4" ht="13.5" x14ac:dyDescent="0.25">
      <c r="A4959" s="426">
        <v>94112</v>
      </c>
      <c r="B4959" s="427" t="s">
        <v>5253</v>
      </c>
      <c r="C4959" s="427" t="s">
        <v>1476</v>
      </c>
      <c r="D4959" s="428">
        <v>201.99</v>
      </c>
    </row>
    <row r="4960" spans="1:4" ht="13.5" x14ac:dyDescent="0.25">
      <c r="A4960" s="426">
        <v>94113</v>
      </c>
      <c r="B4960" s="427" t="s">
        <v>5254</v>
      </c>
      <c r="C4960" s="427" t="s">
        <v>1476</v>
      </c>
      <c r="D4960" s="428">
        <v>139.47999999999999</v>
      </c>
    </row>
    <row r="4961" spans="1:4" ht="13.5" x14ac:dyDescent="0.25">
      <c r="A4961" s="426">
        <v>94114</v>
      </c>
      <c r="B4961" s="427" t="s">
        <v>5255</v>
      </c>
      <c r="C4961" s="427" t="s">
        <v>1476</v>
      </c>
      <c r="D4961" s="428">
        <v>208.59</v>
      </c>
    </row>
    <row r="4962" spans="1:4" ht="13.5" x14ac:dyDescent="0.25">
      <c r="A4962" s="426">
        <v>94115</v>
      </c>
      <c r="B4962" s="427" t="s">
        <v>5256</v>
      </c>
      <c r="C4962" s="427" t="s">
        <v>1476</v>
      </c>
      <c r="D4962" s="428">
        <v>105.72</v>
      </c>
    </row>
    <row r="4963" spans="1:4" ht="13.5" x14ac:dyDescent="0.25">
      <c r="A4963" s="426">
        <v>94116</v>
      </c>
      <c r="B4963" s="427" t="s">
        <v>5257</v>
      </c>
      <c r="C4963" s="427" t="s">
        <v>1476</v>
      </c>
      <c r="D4963" s="428">
        <v>170.08</v>
      </c>
    </row>
    <row r="4964" spans="1:4" ht="13.5" x14ac:dyDescent="0.25">
      <c r="A4964" s="426">
        <v>94117</v>
      </c>
      <c r="B4964" s="427" t="s">
        <v>5258</v>
      </c>
      <c r="C4964" s="427" t="s">
        <v>1476</v>
      </c>
      <c r="D4964" s="428">
        <v>111.16</v>
      </c>
    </row>
    <row r="4965" spans="1:4" ht="13.5" x14ac:dyDescent="0.25">
      <c r="A4965" s="426">
        <v>94118</v>
      </c>
      <c r="B4965" s="427" t="s">
        <v>5259</v>
      </c>
      <c r="C4965" s="427" t="s">
        <v>1476</v>
      </c>
      <c r="D4965" s="428">
        <v>176.5</v>
      </c>
    </row>
    <row r="4966" spans="1:4" ht="13.5" x14ac:dyDescent="0.25">
      <c r="A4966" s="426">
        <v>6514</v>
      </c>
      <c r="B4966" s="427" t="s">
        <v>5260</v>
      </c>
      <c r="C4966" s="427" t="s">
        <v>1476</v>
      </c>
      <c r="D4966" s="428">
        <v>129.04</v>
      </c>
    </row>
    <row r="4967" spans="1:4" ht="13.5" x14ac:dyDescent="0.25">
      <c r="A4967" s="426">
        <v>88549</v>
      </c>
      <c r="B4967" s="427" t="s">
        <v>5261</v>
      </c>
      <c r="C4967" s="427" t="s">
        <v>1476</v>
      </c>
      <c r="D4967" s="428">
        <v>105.09</v>
      </c>
    </row>
    <row r="4968" spans="1:4" ht="13.5" x14ac:dyDescent="0.25">
      <c r="A4968" s="426">
        <v>41721</v>
      </c>
      <c r="B4968" s="427" t="s">
        <v>5262</v>
      </c>
      <c r="C4968" s="427" t="s">
        <v>1476</v>
      </c>
      <c r="D4968" s="428">
        <v>3.16</v>
      </c>
    </row>
    <row r="4969" spans="1:4" ht="13.5" x14ac:dyDescent="0.25">
      <c r="A4969" s="426">
        <v>41722</v>
      </c>
      <c r="B4969" s="427" t="s">
        <v>5263</v>
      </c>
      <c r="C4969" s="427" t="s">
        <v>1476</v>
      </c>
      <c r="D4969" s="428">
        <v>4.59</v>
      </c>
    </row>
    <row r="4970" spans="1:4" ht="13.5" x14ac:dyDescent="0.25">
      <c r="A4970" s="427" t="s">
        <v>5264</v>
      </c>
      <c r="B4970" s="427" t="s">
        <v>5265</v>
      </c>
      <c r="C4970" s="427" t="s">
        <v>1476</v>
      </c>
      <c r="D4970" s="428">
        <v>4.55</v>
      </c>
    </row>
    <row r="4971" spans="1:4" ht="13.5" x14ac:dyDescent="0.25">
      <c r="A4971" s="427" t="s">
        <v>5266</v>
      </c>
      <c r="B4971" s="427" t="s">
        <v>5267</v>
      </c>
      <c r="C4971" s="427" t="s">
        <v>1476</v>
      </c>
      <c r="D4971" s="428">
        <v>5.44</v>
      </c>
    </row>
    <row r="4972" spans="1:4" ht="13.5" x14ac:dyDescent="0.25">
      <c r="A4972" s="427" t="s">
        <v>5268</v>
      </c>
      <c r="B4972" s="427" t="s">
        <v>5269</v>
      </c>
      <c r="C4972" s="427" t="s">
        <v>1476</v>
      </c>
      <c r="D4972" s="428">
        <v>1.68</v>
      </c>
    </row>
    <row r="4973" spans="1:4" ht="13.5" x14ac:dyDescent="0.25">
      <c r="A4973" s="426">
        <v>83344</v>
      </c>
      <c r="B4973" s="427" t="s">
        <v>5270</v>
      </c>
      <c r="C4973" s="427" t="s">
        <v>1476</v>
      </c>
      <c r="D4973" s="428">
        <v>0.93</v>
      </c>
    </row>
    <row r="4974" spans="1:4" ht="13.5" x14ac:dyDescent="0.25">
      <c r="A4974" s="426">
        <v>95606</v>
      </c>
      <c r="B4974" s="427" t="s">
        <v>5271</v>
      </c>
      <c r="C4974" s="427" t="s">
        <v>1476</v>
      </c>
      <c r="D4974" s="428">
        <v>1.3</v>
      </c>
    </row>
    <row r="4975" spans="1:4" ht="13.5" x14ac:dyDescent="0.25">
      <c r="A4975" s="426">
        <v>72131</v>
      </c>
      <c r="B4975" s="427" t="s">
        <v>5272</v>
      </c>
      <c r="C4975" s="427" t="s">
        <v>501</v>
      </c>
      <c r="D4975" s="428">
        <v>107.18</v>
      </c>
    </row>
    <row r="4976" spans="1:4" ht="13.5" x14ac:dyDescent="0.25">
      <c r="A4976" s="426">
        <v>72132</v>
      </c>
      <c r="B4976" s="427" t="s">
        <v>5273</v>
      </c>
      <c r="C4976" s="427" t="s">
        <v>501</v>
      </c>
      <c r="D4976" s="428">
        <v>54.79</v>
      </c>
    </row>
    <row r="4977" spans="1:4" ht="13.5" x14ac:dyDescent="0.25">
      <c r="A4977" s="426">
        <v>72133</v>
      </c>
      <c r="B4977" s="427" t="s">
        <v>5274</v>
      </c>
      <c r="C4977" s="427" t="s">
        <v>501</v>
      </c>
      <c r="D4977" s="428">
        <v>193.48</v>
      </c>
    </row>
    <row r="4978" spans="1:4" ht="13.5" x14ac:dyDescent="0.25">
      <c r="A4978" s="426">
        <v>87471</v>
      </c>
      <c r="B4978" s="427" t="s">
        <v>5275</v>
      </c>
      <c r="C4978" s="427" t="s">
        <v>501</v>
      </c>
      <c r="D4978" s="428">
        <v>35.22</v>
      </c>
    </row>
    <row r="4979" spans="1:4" ht="13.5" x14ac:dyDescent="0.25">
      <c r="A4979" s="426">
        <v>87472</v>
      </c>
      <c r="B4979" s="427" t="s">
        <v>5276</v>
      </c>
      <c r="C4979" s="427" t="s">
        <v>501</v>
      </c>
      <c r="D4979" s="428">
        <v>36.15</v>
      </c>
    </row>
    <row r="4980" spans="1:4" ht="13.5" x14ac:dyDescent="0.25">
      <c r="A4980" s="426">
        <v>87473</v>
      </c>
      <c r="B4980" s="427" t="s">
        <v>5277</v>
      </c>
      <c r="C4980" s="427" t="s">
        <v>501</v>
      </c>
      <c r="D4980" s="428">
        <v>48.7</v>
      </c>
    </row>
    <row r="4981" spans="1:4" ht="13.5" x14ac:dyDescent="0.25">
      <c r="A4981" s="426">
        <v>87474</v>
      </c>
      <c r="B4981" s="427" t="s">
        <v>5278</v>
      </c>
      <c r="C4981" s="427" t="s">
        <v>501</v>
      </c>
      <c r="D4981" s="428">
        <v>49.75</v>
      </c>
    </row>
    <row r="4982" spans="1:4" ht="13.5" x14ac:dyDescent="0.25">
      <c r="A4982" s="426">
        <v>87475</v>
      </c>
      <c r="B4982" s="427" t="s">
        <v>5279</v>
      </c>
      <c r="C4982" s="427" t="s">
        <v>501</v>
      </c>
      <c r="D4982" s="428">
        <v>57.07</v>
      </c>
    </row>
    <row r="4983" spans="1:4" ht="13.5" x14ac:dyDescent="0.25">
      <c r="A4983" s="426">
        <v>87476</v>
      </c>
      <c r="B4983" s="427" t="s">
        <v>5280</v>
      </c>
      <c r="C4983" s="427" t="s">
        <v>501</v>
      </c>
      <c r="D4983" s="428">
        <v>58.3</v>
      </c>
    </row>
    <row r="4984" spans="1:4" ht="13.5" x14ac:dyDescent="0.25">
      <c r="A4984" s="426">
        <v>87477</v>
      </c>
      <c r="B4984" s="427" t="s">
        <v>5281</v>
      </c>
      <c r="C4984" s="427" t="s">
        <v>501</v>
      </c>
      <c r="D4984" s="428">
        <v>31.6</v>
      </c>
    </row>
    <row r="4985" spans="1:4" ht="13.5" x14ac:dyDescent="0.25">
      <c r="A4985" s="426">
        <v>87478</v>
      </c>
      <c r="B4985" s="427" t="s">
        <v>5282</v>
      </c>
      <c r="C4985" s="427" t="s">
        <v>501</v>
      </c>
      <c r="D4985" s="428">
        <v>32.53</v>
      </c>
    </row>
    <row r="4986" spans="1:4" ht="13.5" x14ac:dyDescent="0.25">
      <c r="A4986" s="426">
        <v>87479</v>
      </c>
      <c r="B4986" s="427" t="s">
        <v>5283</v>
      </c>
      <c r="C4986" s="427" t="s">
        <v>501</v>
      </c>
      <c r="D4986" s="428">
        <v>44.56</v>
      </c>
    </row>
    <row r="4987" spans="1:4" ht="13.5" x14ac:dyDescent="0.25">
      <c r="A4987" s="426">
        <v>87480</v>
      </c>
      <c r="B4987" s="427" t="s">
        <v>5284</v>
      </c>
      <c r="C4987" s="427" t="s">
        <v>501</v>
      </c>
      <c r="D4987" s="428">
        <v>45.61</v>
      </c>
    </row>
    <row r="4988" spans="1:4" ht="13.5" x14ac:dyDescent="0.25">
      <c r="A4988" s="426">
        <v>87481</v>
      </c>
      <c r="B4988" s="427" t="s">
        <v>5285</v>
      </c>
      <c r="C4988" s="427" t="s">
        <v>501</v>
      </c>
      <c r="D4988" s="428">
        <v>52.95</v>
      </c>
    </row>
    <row r="4989" spans="1:4" ht="13.5" x14ac:dyDescent="0.25">
      <c r="A4989" s="426">
        <v>87482</v>
      </c>
      <c r="B4989" s="427" t="s">
        <v>5286</v>
      </c>
      <c r="C4989" s="427" t="s">
        <v>501</v>
      </c>
      <c r="D4989" s="428">
        <v>54.18</v>
      </c>
    </row>
    <row r="4990" spans="1:4" ht="13.5" x14ac:dyDescent="0.25">
      <c r="A4990" s="426">
        <v>87483</v>
      </c>
      <c r="B4990" s="427" t="s">
        <v>5287</v>
      </c>
      <c r="C4990" s="427" t="s">
        <v>501</v>
      </c>
      <c r="D4990" s="428">
        <v>40.72</v>
      </c>
    </row>
    <row r="4991" spans="1:4" ht="13.5" x14ac:dyDescent="0.25">
      <c r="A4991" s="426">
        <v>87484</v>
      </c>
      <c r="B4991" s="427" t="s">
        <v>5288</v>
      </c>
      <c r="C4991" s="427" t="s">
        <v>501</v>
      </c>
      <c r="D4991" s="428">
        <v>41.65</v>
      </c>
    </row>
    <row r="4992" spans="1:4" ht="13.5" x14ac:dyDescent="0.25">
      <c r="A4992" s="426">
        <v>87485</v>
      </c>
      <c r="B4992" s="427" t="s">
        <v>5289</v>
      </c>
      <c r="C4992" s="427" t="s">
        <v>501</v>
      </c>
      <c r="D4992" s="428">
        <v>54.29</v>
      </c>
    </row>
    <row r="4993" spans="1:4" ht="13.5" x14ac:dyDescent="0.25">
      <c r="A4993" s="426">
        <v>87487</v>
      </c>
      <c r="B4993" s="427" t="s">
        <v>5290</v>
      </c>
      <c r="C4993" s="427" t="s">
        <v>501</v>
      </c>
      <c r="D4993" s="428">
        <v>62.47</v>
      </c>
    </row>
    <row r="4994" spans="1:4" ht="13.5" x14ac:dyDescent="0.25">
      <c r="A4994" s="426">
        <v>87488</v>
      </c>
      <c r="B4994" s="427" t="s">
        <v>5291</v>
      </c>
      <c r="C4994" s="427" t="s">
        <v>501</v>
      </c>
      <c r="D4994" s="428">
        <v>63.7</v>
      </c>
    </row>
    <row r="4995" spans="1:4" ht="13.5" x14ac:dyDescent="0.25">
      <c r="A4995" s="426">
        <v>87489</v>
      </c>
      <c r="B4995" s="427" t="s">
        <v>5292</v>
      </c>
      <c r="C4995" s="427" t="s">
        <v>501</v>
      </c>
      <c r="D4995" s="428">
        <v>34.74</v>
      </c>
    </row>
    <row r="4996" spans="1:4" ht="13.5" x14ac:dyDescent="0.25">
      <c r="A4996" s="426">
        <v>87490</v>
      </c>
      <c r="B4996" s="427" t="s">
        <v>5293</v>
      </c>
      <c r="C4996" s="427" t="s">
        <v>501</v>
      </c>
      <c r="D4996" s="428">
        <v>35.67</v>
      </c>
    </row>
    <row r="4997" spans="1:4" ht="13.5" x14ac:dyDescent="0.25">
      <c r="A4997" s="426">
        <v>87491</v>
      </c>
      <c r="B4997" s="427" t="s">
        <v>5294</v>
      </c>
      <c r="C4997" s="427" t="s">
        <v>501</v>
      </c>
      <c r="D4997" s="428">
        <v>47.79</v>
      </c>
    </row>
    <row r="4998" spans="1:4" ht="13.5" x14ac:dyDescent="0.25">
      <c r="A4998" s="426">
        <v>87492</v>
      </c>
      <c r="B4998" s="427" t="s">
        <v>5295</v>
      </c>
      <c r="C4998" s="427" t="s">
        <v>501</v>
      </c>
      <c r="D4998" s="428">
        <v>48.84</v>
      </c>
    </row>
    <row r="4999" spans="1:4" ht="13.5" x14ac:dyDescent="0.25">
      <c r="A4999" s="426">
        <v>87493</v>
      </c>
      <c r="B4999" s="427" t="s">
        <v>5296</v>
      </c>
      <c r="C4999" s="427" t="s">
        <v>501</v>
      </c>
      <c r="D4999" s="428">
        <v>56.26</v>
      </c>
    </row>
    <row r="5000" spans="1:4" ht="13.5" x14ac:dyDescent="0.25">
      <c r="A5000" s="426">
        <v>87494</v>
      </c>
      <c r="B5000" s="427" t="s">
        <v>5297</v>
      </c>
      <c r="C5000" s="427" t="s">
        <v>501</v>
      </c>
      <c r="D5000" s="428">
        <v>57.49</v>
      </c>
    </row>
    <row r="5001" spans="1:4" ht="13.5" x14ac:dyDescent="0.25">
      <c r="A5001" s="426">
        <v>87495</v>
      </c>
      <c r="B5001" s="427" t="s">
        <v>5298</v>
      </c>
      <c r="C5001" s="427" t="s">
        <v>501</v>
      </c>
      <c r="D5001" s="428">
        <v>61.92</v>
      </c>
    </row>
    <row r="5002" spans="1:4" ht="13.5" x14ac:dyDescent="0.25">
      <c r="A5002" s="426">
        <v>87496</v>
      </c>
      <c r="B5002" s="427" t="s">
        <v>5299</v>
      </c>
      <c r="C5002" s="427" t="s">
        <v>501</v>
      </c>
      <c r="D5002" s="428">
        <v>62.79</v>
      </c>
    </row>
    <row r="5003" spans="1:4" ht="13.5" x14ac:dyDescent="0.25">
      <c r="A5003" s="426">
        <v>87497</v>
      </c>
      <c r="B5003" s="427" t="s">
        <v>5300</v>
      </c>
      <c r="C5003" s="427" t="s">
        <v>501</v>
      </c>
      <c r="D5003" s="428">
        <v>59.15</v>
      </c>
    </row>
    <row r="5004" spans="1:4" ht="13.5" x14ac:dyDescent="0.25">
      <c r="A5004" s="426">
        <v>87498</v>
      </c>
      <c r="B5004" s="427" t="s">
        <v>5301</v>
      </c>
      <c r="C5004" s="427" t="s">
        <v>501</v>
      </c>
      <c r="D5004" s="428">
        <v>60.27</v>
      </c>
    </row>
    <row r="5005" spans="1:4" ht="13.5" x14ac:dyDescent="0.25">
      <c r="A5005" s="426">
        <v>87499</v>
      </c>
      <c r="B5005" s="427" t="s">
        <v>5302</v>
      </c>
      <c r="C5005" s="427" t="s">
        <v>501</v>
      </c>
      <c r="D5005" s="428">
        <v>68.17</v>
      </c>
    </row>
    <row r="5006" spans="1:4" ht="13.5" x14ac:dyDescent="0.25">
      <c r="A5006" s="426">
        <v>87500</v>
      </c>
      <c r="B5006" s="427" t="s">
        <v>5303</v>
      </c>
      <c r="C5006" s="427" t="s">
        <v>501</v>
      </c>
      <c r="D5006" s="428">
        <v>69.12</v>
      </c>
    </row>
    <row r="5007" spans="1:4" ht="13.5" x14ac:dyDescent="0.25">
      <c r="A5007" s="426">
        <v>87501</v>
      </c>
      <c r="B5007" s="427" t="s">
        <v>5304</v>
      </c>
      <c r="C5007" s="427" t="s">
        <v>501</v>
      </c>
      <c r="D5007" s="428">
        <v>105.89</v>
      </c>
    </row>
    <row r="5008" spans="1:4" ht="13.5" x14ac:dyDescent="0.25">
      <c r="A5008" s="426">
        <v>87502</v>
      </c>
      <c r="B5008" s="427" t="s">
        <v>5305</v>
      </c>
      <c r="C5008" s="427" t="s">
        <v>501</v>
      </c>
      <c r="D5008" s="428">
        <v>107.1</v>
      </c>
    </row>
    <row r="5009" spans="1:4" ht="13.5" x14ac:dyDescent="0.25">
      <c r="A5009" s="426">
        <v>87503</v>
      </c>
      <c r="B5009" s="427" t="s">
        <v>5306</v>
      </c>
      <c r="C5009" s="427" t="s">
        <v>501</v>
      </c>
      <c r="D5009" s="428">
        <v>52.8</v>
      </c>
    </row>
    <row r="5010" spans="1:4" ht="13.5" x14ac:dyDescent="0.25">
      <c r="A5010" s="426">
        <v>87504</v>
      </c>
      <c r="B5010" s="427" t="s">
        <v>5307</v>
      </c>
      <c r="C5010" s="427" t="s">
        <v>501</v>
      </c>
      <c r="D5010" s="428">
        <v>53.67</v>
      </c>
    </row>
    <row r="5011" spans="1:4" ht="13.5" x14ac:dyDescent="0.25">
      <c r="A5011" s="426">
        <v>87505</v>
      </c>
      <c r="B5011" s="427" t="s">
        <v>5308</v>
      </c>
      <c r="C5011" s="427" t="s">
        <v>501</v>
      </c>
      <c r="D5011" s="428">
        <v>50.13</v>
      </c>
    </row>
    <row r="5012" spans="1:4" ht="13.5" x14ac:dyDescent="0.25">
      <c r="A5012" s="426">
        <v>87506</v>
      </c>
      <c r="B5012" s="427" t="s">
        <v>5309</v>
      </c>
      <c r="C5012" s="427" t="s">
        <v>501</v>
      </c>
      <c r="D5012" s="428">
        <v>51.25</v>
      </c>
    </row>
    <row r="5013" spans="1:4" ht="13.5" x14ac:dyDescent="0.25">
      <c r="A5013" s="426">
        <v>87507</v>
      </c>
      <c r="B5013" s="427" t="s">
        <v>5310</v>
      </c>
      <c r="C5013" s="427" t="s">
        <v>501</v>
      </c>
      <c r="D5013" s="428">
        <v>56.09</v>
      </c>
    </row>
    <row r="5014" spans="1:4" ht="13.5" x14ac:dyDescent="0.25">
      <c r="A5014" s="426">
        <v>87508</v>
      </c>
      <c r="B5014" s="427" t="s">
        <v>5311</v>
      </c>
      <c r="C5014" s="427" t="s">
        <v>501</v>
      </c>
      <c r="D5014" s="428">
        <v>57.04</v>
      </c>
    </row>
    <row r="5015" spans="1:4" ht="13.5" x14ac:dyDescent="0.25">
      <c r="A5015" s="426">
        <v>87509</v>
      </c>
      <c r="B5015" s="427" t="s">
        <v>5312</v>
      </c>
      <c r="C5015" s="427" t="s">
        <v>501</v>
      </c>
      <c r="D5015" s="428">
        <v>86.3</v>
      </c>
    </row>
    <row r="5016" spans="1:4" ht="13.5" x14ac:dyDescent="0.25">
      <c r="A5016" s="426">
        <v>87510</v>
      </c>
      <c r="B5016" s="427" t="s">
        <v>5313</v>
      </c>
      <c r="C5016" s="427" t="s">
        <v>501</v>
      </c>
      <c r="D5016" s="428">
        <v>87.51</v>
      </c>
    </row>
    <row r="5017" spans="1:4" ht="13.5" x14ac:dyDescent="0.25">
      <c r="A5017" s="426">
        <v>87511</v>
      </c>
      <c r="B5017" s="427" t="s">
        <v>5314</v>
      </c>
      <c r="C5017" s="427" t="s">
        <v>501</v>
      </c>
      <c r="D5017" s="428">
        <v>69.69</v>
      </c>
    </row>
    <row r="5018" spans="1:4" ht="13.5" x14ac:dyDescent="0.25">
      <c r="A5018" s="426">
        <v>87512</v>
      </c>
      <c r="B5018" s="427" t="s">
        <v>5315</v>
      </c>
      <c r="C5018" s="427" t="s">
        <v>501</v>
      </c>
      <c r="D5018" s="428">
        <v>70.56</v>
      </c>
    </row>
    <row r="5019" spans="1:4" ht="13.5" x14ac:dyDescent="0.25">
      <c r="A5019" s="426">
        <v>87513</v>
      </c>
      <c r="B5019" s="427" t="s">
        <v>5316</v>
      </c>
      <c r="C5019" s="427" t="s">
        <v>501</v>
      </c>
      <c r="D5019" s="428">
        <v>67.22</v>
      </c>
    </row>
    <row r="5020" spans="1:4" ht="13.5" x14ac:dyDescent="0.25">
      <c r="A5020" s="426">
        <v>87514</v>
      </c>
      <c r="B5020" s="427" t="s">
        <v>5317</v>
      </c>
      <c r="C5020" s="427" t="s">
        <v>501</v>
      </c>
      <c r="D5020" s="428">
        <v>68.34</v>
      </c>
    </row>
    <row r="5021" spans="1:4" ht="13.5" x14ac:dyDescent="0.25">
      <c r="A5021" s="426">
        <v>87515</v>
      </c>
      <c r="B5021" s="427" t="s">
        <v>5318</v>
      </c>
      <c r="C5021" s="427" t="s">
        <v>501</v>
      </c>
      <c r="D5021" s="428">
        <v>78.989999999999995</v>
      </c>
    </row>
    <row r="5022" spans="1:4" ht="13.5" x14ac:dyDescent="0.25">
      <c r="A5022" s="426">
        <v>87516</v>
      </c>
      <c r="B5022" s="427" t="s">
        <v>5319</v>
      </c>
      <c r="C5022" s="427" t="s">
        <v>501</v>
      </c>
      <c r="D5022" s="428">
        <v>79.94</v>
      </c>
    </row>
    <row r="5023" spans="1:4" ht="13.5" x14ac:dyDescent="0.25">
      <c r="A5023" s="426">
        <v>87517</v>
      </c>
      <c r="B5023" s="427" t="s">
        <v>5320</v>
      </c>
      <c r="C5023" s="427" t="s">
        <v>501</v>
      </c>
      <c r="D5023" s="428">
        <v>122.71</v>
      </c>
    </row>
    <row r="5024" spans="1:4" ht="13.5" x14ac:dyDescent="0.25">
      <c r="A5024" s="426">
        <v>87518</v>
      </c>
      <c r="B5024" s="427" t="s">
        <v>5321</v>
      </c>
      <c r="C5024" s="427" t="s">
        <v>501</v>
      </c>
      <c r="D5024" s="428">
        <v>123.92</v>
      </c>
    </row>
    <row r="5025" spans="1:4" ht="13.5" x14ac:dyDescent="0.25">
      <c r="A5025" s="426">
        <v>87519</v>
      </c>
      <c r="B5025" s="427" t="s">
        <v>5322</v>
      </c>
      <c r="C5025" s="427" t="s">
        <v>501</v>
      </c>
      <c r="D5025" s="428">
        <v>57.67</v>
      </c>
    </row>
    <row r="5026" spans="1:4" ht="13.5" x14ac:dyDescent="0.25">
      <c r="A5026" s="426">
        <v>87520</v>
      </c>
      <c r="B5026" s="427" t="s">
        <v>5323</v>
      </c>
      <c r="C5026" s="427" t="s">
        <v>501</v>
      </c>
      <c r="D5026" s="428">
        <v>58.54</v>
      </c>
    </row>
    <row r="5027" spans="1:4" ht="13.5" x14ac:dyDescent="0.25">
      <c r="A5027" s="426">
        <v>87521</v>
      </c>
      <c r="B5027" s="427" t="s">
        <v>5324</v>
      </c>
      <c r="C5027" s="427" t="s">
        <v>501</v>
      </c>
      <c r="D5027" s="428">
        <v>55.04</v>
      </c>
    </row>
    <row r="5028" spans="1:4" ht="13.5" x14ac:dyDescent="0.25">
      <c r="A5028" s="426">
        <v>87522</v>
      </c>
      <c r="B5028" s="427" t="s">
        <v>5325</v>
      </c>
      <c r="C5028" s="427" t="s">
        <v>501</v>
      </c>
      <c r="D5028" s="428">
        <v>56.16</v>
      </c>
    </row>
    <row r="5029" spans="1:4" ht="13.5" x14ac:dyDescent="0.25">
      <c r="A5029" s="426">
        <v>87523</v>
      </c>
      <c r="B5029" s="427" t="s">
        <v>5326</v>
      </c>
      <c r="C5029" s="427" t="s">
        <v>501</v>
      </c>
      <c r="D5029" s="428">
        <v>62.68</v>
      </c>
    </row>
    <row r="5030" spans="1:4" ht="13.5" x14ac:dyDescent="0.25">
      <c r="A5030" s="426">
        <v>87524</v>
      </c>
      <c r="B5030" s="427" t="s">
        <v>5327</v>
      </c>
      <c r="C5030" s="427" t="s">
        <v>501</v>
      </c>
      <c r="D5030" s="428">
        <v>63.63</v>
      </c>
    </row>
    <row r="5031" spans="1:4" ht="13.5" x14ac:dyDescent="0.25">
      <c r="A5031" s="426">
        <v>87525</v>
      </c>
      <c r="B5031" s="427" t="s">
        <v>5328</v>
      </c>
      <c r="C5031" s="427" t="s">
        <v>501</v>
      </c>
      <c r="D5031" s="428">
        <v>96.49</v>
      </c>
    </row>
    <row r="5032" spans="1:4" ht="13.5" x14ac:dyDescent="0.25">
      <c r="A5032" s="426">
        <v>87526</v>
      </c>
      <c r="B5032" s="427" t="s">
        <v>5329</v>
      </c>
      <c r="C5032" s="427" t="s">
        <v>501</v>
      </c>
      <c r="D5032" s="428">
        <v>97.7</v>
      </c>
    </row>
    <row r="5033" spans="1:4" ht="13.5" x14ac:dyDescent="0.25">
      <c r="A5033" s="426">
        <v>89043</v>
      </c>
      <c r="B5033" s="427" t="s">
        <v>5330</v>
      </c>
      <c r="C5033" s="427" t="s">
        <v>501</v>
      </c>
      <c r="D5033" s="428">
        <v>58.86</v>
      </c>
    </row>
    <row r="5034" spans="1:4" ht="13.5" x14ac:dyDescent="0.25">
      <c r="A5034" s="426">
        <v>89168</v>
      </c>
      <c r="B5034" s="427" t="s">
        <v>5331</v>
      </c>
      <c r="C5034" s="427" t="s">
        <v>501</v>
      </c>
      <c r="D5034" s="428">
        <v>60.62</v>
      </c>
    </row>
    <row r="5035" spans="1:4" ht="13.5" x14ac:dyDescent="0.25">
      <c r="A5035" s="426">
        <v>89977</v>
      </c>
      <c r="B5035" s="427" t="s">
        <v>5332</v>
      </c>
      <c r="C5035" s="427" t="s">
        <v>501</v>
      </c>
      <c r="D5035" s="428">
        <v>103.07</v>
      </c>
    </row>
    <row r="5036" spans="1:4" ht="13.5" x14ac:dyDescent="0.25">
      <c r="A5036" s="426">
        <v>90112</v>
      </c>
      <c r="B5036" s="427" t="s">
        <v>5333</v>
      </c>
      <c r="C5036" s="427" t="s">
        <v>501</v>
      </c>
      <c r="D5036" s="428">
        <v>55.34</v>
      </c>
    </row>
    <row r="5037" spans="1:4" ht="13.5" x14ac:dyDescent="0.25">
      <c r="A5037" s="426">
        <v>95474</v>
      </c>
      <c r="B5037" s="427" t="s">
        <v>5334</v>
      </c>
      <c r="C5037" s="427" t="s">
        <v>1476</v>
      </c>
      <c r="D5037" s="428">
        <v>567.25</v>
      </c>
    </row>
    <row r="5038" spans="1:4" ht="13.5" x14ac:dyDescent="0.25">
      <c r="A5038" s="426">
        <v>89282</v>
      </c>
      <c r="B5038" s="427" t="s">
        <v>5335</v>
      </c>
      <c r="C5038" s="427" t="s">
        <v>501</v>
      </c>
      <c r="D5038" s="428">
        <v>45.69</v>
      </c>
    </row>
    <row r="5039" spans="1:4" ht="13.5" x14ac:dyDescent="0.25">
      <c r="A5039" s="426">
        <v>89283</v>
      </c>
      <c r="B5039" s="427" t="s">
        <v>5336</v>
      </c>
      <c r="C5039" s="427" t="s">
        <v>501</v>
      </c>
      <c r="D5039" s="428">
        <v>46.75</v>
      </c>
    </row>
    <row r="5040" spans="1:4" ht="13.5" x14ac:dyDescent="0.25">
      <c r="A5040" s="426">
        <v>89284</v>
      </c>
      <c r="B5040" s="427" t="s">
        <v>5337</v>
      </c>
      <c r="C5040" s="427" t="s">
        <v>501</v>
      </c>
      <c r="D5040" s="428">
        <v>41.36</v>
      </c>
    </row>
    <row r="5041" spans="1:4" ht="13.5" x14ac:dyDescent="0.25">
      <c r="A5041" s="426">
        <v>89285</v>
      </c>
      <c r="B5041" s="427" t="s">
        <v>5338</v>
      </c>
      <c r="C5041" s="427" t="s">
        <v>501</v>
      </c>
      <c r="D5041" s="428">
        <v>42.42</v>
      </c>
    </row>
    <row r="5042" spans="1:4" ht="13.5" x14ac:dyDescent="0.25">
      <c r="A5042" s="426">
        <v>89286</v>
      </c>
      <c r="B5042" s="427" t="s">
        <v>5339</v>
      </c>
      <c r="C5042" s="427" t="s">
        <v>501</v>
      </c>
      <c r="D5042" s="428">
        <v>49.49</v>
      </c>
    </row>
    <row r="5043" spans="1:4" ht="13.5" x14ac:dyDescent="0.25">
      <c r="A5043" s="426">
        <v>89287</v>
      </c>
      <c r="B5043" s="427" t="s">
        <v>5340</v>
      </c>
      <c r="C5043" s="427" t="s">
        <v>501</v>
      </c>
      <c r="D5043" s="428">
        <v>50.55</v>
      </c>
    </row>
    <row r="5044" spans="1:4" ht="13.5" x14ac:dyDescent="0.25">
      <c r="A5044" s="426">
        <v>89288</v>
      </c>
      <c r="B5044" s="427" t="s">
        <v>5341</v>
      </c>
      <c r="C5044" s="427" t="s">
        <v>501</v>
      </c>
      <c r="D5044" s="428">
        <v>43.59</v>
      </c>
    </row>
    <row r="5045" spans="1:4" ht="13.5" x14ac:dyDescent="0.25">
      <c r="A5045" s="426">
        <v>89289</v>
      </c>
      <c r="B5045" s="427" t="s">
        <v>5342</v>
      </c>
      <c r="C5045" s="427" t="s">
        <v>501</v>
      </c>
      <c r="D5045" s="428">
        <v>44.65</v>
      </c>
    </row>
    <row r="5046" spans="1:4" ht="13.5" x14ac:dyDescent="0.25">
      <c r="A5046" s="426">
        <v>89290</v>
      </c>
      <c r="B5046" s="427" t="s">
        <v>5343</v>
      </c>
      <c r="C5046" s="427" t="s">
        <v>501</v>
      </c>
      <c r="D5046" s="428">
        <v>53.68</v>
      </c>
    </row>
    <row r="5047" spans="1:4" ht="13.5" x14ac:dyDescent="0.25">
      <c r="A5047" s="426">
        <v>89291</v>
      </c>
      <c r="B5047" s="427" t="s">
        <v>5344</v>
      </c>
      <c r="C5047" s="427" t="s">
        <v>501</v>
      </c>
      <c r="D5047" s="428">
        <v>54.85</v>
      </c>
    </row>
    <row r="5048" spans="1:4" ht="13.5" x14ac:dyDescent="0.25">
      <c r="A5048" s="426">
        <v>89292</v>
      </c>
      <c r="B5048" s="427" t="s">
        <v>5345</v>
      </c>
      <c r="C5048" s="427" t="s">
        <v>501</v>
      </c>
      <c r="D5048" s="428">
        <v>49.39</v>
      </c>
    </row>
    <row r="5049" spans="1:4" ht="13.5" x14ac:dyDescent="0.25">
      <c r="A5049" s="426">
        <v>89293</v>
      </c>
      <c r="B5049" s="427" t="s">
        <v>5346</v>
      </c>
      <c r="C5049" s="427" t="s">
        <v>501</v>
      </c>
      <c r="D5049" s="428">
        <v>50.56</v>
      </c>
    </row>
    <row r="5050" spans="1:4" ht="13.5" x14ac:dyDescent="0.25">
      <c r="A5050" s="426">
        <v>89294</v>
      </c>
      <c r="B5050" s="427" t="s">
        <v>5347</v>
      </c>
      <c r="C5050" s="427" t="s">
        <v>501</v>
      </c>
      <c r="D5050" s="428">
        <v>58.93</v>
      </c>
    </row>
    <row r="5051" spans="1:4" ht="13.5" x14ac:dyDescent="0.25">
      <c r="A5051" s="426">
        <v>89295</v>
      </c>
      <c r="B5051" s="427" t="s">
        <v>5348</v>
      </c>
      <c r="C5051" s="427" t="s">
        <v>501</v>
      </c>
      <c r="D5051" s="428">
        <v>60.1</v>
      </c>
    </row>
    <row r="5052" spans="1:4" ht="13.5" x14ac:dyDescent="0.25">
      <c r="A5052" s="426">
        <v>89296</v>
      </c>
      <c r="B5052" s="427" t="s">
        <v>5349</v>
      </c>
      <c r="C5052" s="427" t="s">
        <v>501</v>
      </c>
      <c r="D5052" s="428">
        <v>52.38</v>
      </c>
    </row>
    <row r="5053" spans="1:4" ht="13.5" x14ac:dyDescent="0.25">
      <c r="A5053" s="426">
        <v>89297</v>
      </c>
      <c r="B5053" s="427" t="s">
        <v>5350</v>
      </c>
      <c r="C5053" s="427" t="s">
        <v>501</v>
      </c>
      <c r="D5053" s="428">
        <v>53.55</v>
      </c>
    </row>
    <row r="5054" spans="1:4" ht="13.5" x14ac:dyDescent="0.25">
      <c r="A5054" s="426">
        <v>89298</v>
      </c>
      <c r="B5054" s="427" t="s">
        <v>5351</v>
      </c>
      <c r="C5054" s="427" t="s">
        <v>501</v>
      </c>
      <c r="D5054" s="428">
        <v>55.6</v>
      </c>
    </row>
    <row r="5055" spans="1:4" ht="13.5" x14ac:dyDescent="0.25">
      <c r="A5055" s="426">
        <v>89299</v>
      </c>
      <c r="B5055" s="427" t="s">
        <v>5352</v>
      </c>
      <c r="C5055" s="427" t="s">
        <v>501</v>
      </c>
      <c r="D5055" s="428">
        <v>57.1</v>
      </c>
    </row>
    <row r="5056" spans="1:4" ht="13.5" x14ac:dyDescent="0.25">
      <c r="A5056" s="426">
        <v>89300</v>
      </c>
      <c r="B5056" s="427" t="s">
        <v>5353</v>
      </c>
      <c r="C5056" s="427" t="s">
        <v>501</v>
      </c>
      <c r="D5056" s="428">
        <v>51.27</v>
      </c>
    </row>
    <row r="5057" spans="1:4" ht="13.5" x14ac:dyDescent="0.25">
      <c r="A5057" s="426">
        <v>89301</v>
      </c>
      <c r="B5057" s="427" t="s">
        <v>5354</v>
      </c>
      <c r="C5057" s="427" t="s">
        <v>501</v>
      </c>
      <c r="D5057" s="428">
        <v>52.77</v>
      </c>
    </row>
    <row r="5058" spans="1:4" ht="13.5" x14ac:dyDescent="0.25">
      <c r="A5058" s="426">
        <v>89302</v>
      </c>
      <c r="B5058" s="427" t="s">
        <v>5355</v>
      </c>
      <c r="C5058" s="427" t="s">
        <v>501</v>
      </c>
      <c r="D5058" s="428">
        <v>62.17</v>
      </c>
    </row>
    <row r="5059" spans="1:4" ht="13.5" x14ac:dyDescent="0.25">
      <c r="A5059" s="426">
        <v>89303</v>
      </c>
      <c r="B5059" s="427" t="s">
        <v>5356</v>
      </c>
      <c r="C5059" s="427" t="s">
        <v>501</v>
      </c>
      <c r="D5059" s="428">
        <v>63.67</v>
      </c>
    </row>
    <row r="5060" spans="1:4" ht="13.5" x14ac:dyDescent="0.25">
      <c r="A5060" s="426">
        <v>89304</v>
      </c>
      <c r="B5060" s="427" t="s">
        <v>5357</v>
      </c>
      <c r="C5060" s="427" t="s">
        <v>501</v>
      </c>
      <c r="D5060" s="428">
        <v>55.22</v>
      </c>
    </row>
    <row r="5061" spans="1:4" ht="13.5" x14ac:dyDescent="0.25">
      <c r="A5061" s="426">
        <v>89305</v>
      </c>
      <c r="B5061" s="427" t="s">
        <v>5358</v>
      </c>
      <c r="C5061" s="427" t="s">
        <v>501</v>
      </c>
      <c r="D5061" s="428">
        <v>56.72</v>
      </c>
    </row>
    <row r="5062" spans="1:4" ht="13.5" x14ac:dyDescent="0.25">
      <c r="A5062" s="426">
        <v>89306</v>
      </c>
      <c r="B5062" s="427" t="s">
        <v>5359</v>
      </c>
      <c r="C5062" s="427" t="s">
        <v>501</v>
      </c>
      <c r="D5062" s="428">
        <v>63.86</v>
      </c>
    </row>
    <row r="5063" spans="1:4" ht="13.5" x14ac:dyDescent="0.25">
      <c r="A5063" s="426">
        <v>89307</v>
      </c>
      <c r="B5063" s="427" t="s">
        <v>5360</v>
      </c>
      <c r="C5063" s="427" t="s">
        <v>501</v>
      </c>
      <c r="D5063" s="428">
        <v>65.53</v>
      </c>
    </row>
    <row r="5064" spans="1:4" ht="13.5" x14ac:dyDescent="0.25">
      <c r="A5064" s="426">
        <v>89308</v>
      </c>
      <c r="B5064" s="427" t="s">
        <v>5361</v>
      </c>
      <c r="C5064" s="427" t="s">
        <v>501</v>
      </c>
      <c r="D5064" s="428">
        <v>59.57</v>
      </c>
    </row>
    <row r="5065" spans="1:4" ht="13.5" x14ac:dyDescent="0.25">
      <c r="A5065" s="426">
        <v>89309</v>
      </c>
      <c r="B5065" s="427" t="s">
        <v>5362</v>
      </c>
      <c r="C5065" s="427" t="s">
        <v>501</v>
      </c>
      <c r="D5065" s="428">
        <v>61.24</v>
      </c>
    </row>
    <row r="5066" spans="1:4" ht="13.5" x14ac:dyDescent="0.25">
      <c r="A5066" s="426">
        <v>89310</v>
      </c>
      <c r="B5066" s="427" t="s">
        <v>5363</v>
      </c>
      <c r="C5066" s="427" t="s">
        <v>501</v>
      </c>
      <c r="D5066" s="428">
        <v>71.83</v>
      </c>
    </row>
    <row r="5067" spans="1:4" ht="13.5" x14ac:dyDescent="0.25">
      <c r="A5067" s="426">
        <v>89311</v>
      </c>
      <c r="B5067" s="427" t="s">
        <v>5364</v>
      </c>
      <c r="C5067" s="427" t="s">
        <v>501</v>
      </c>
      <c r="D5067" s="428">
        <v>73.5</v>
      </c>
    </row>
    <row r="5068" spans="1:4" ht="13.5" x14ac:dyDescent="0.25">
      <c r="A5068" s="426">
        <v>89312</v>
      </c>
      <c r="B5068" s="427" t="s">
        <v>5365</v>
      </c>
      <c r="C5068" s="427" t="s">
        <v>501</v>
      </c>
      <c r="D5068" s="428">
        <v>64.28</v>
      </c>
    </row>
    <row r="5069" spans="1:4" ht="13.5" x14ac:dyDescent="0.25">
      <c r="A5069" s="426">
        <v>89313</v>
      </c>
      <c r="B5069" s="427" t="s">
        <v>5366</v>
      </c>
      <c r="C5069" s="427" t="s">
        <v>501</v>
      </c>
      <c r="D5069" s="428">
        <v>65.95</v>
      </c>
    </row>
    <row r="5070" spans="1:4" ht="13.5" x14ac:dyDescent="0.25">
      <c r="A5070" s="426">
        <v>95465</v>
      </c>
      <c r="B5070" s="427" t="s">
        <v>5367</v>
      </c>
      <c r="C5070" s="427" t="s">
        <v>501</v>
      </c>
      <c r="D5070" s="428">
        <v>109.52</v>
      </c>
    </row>
    <row r="5071" spans="1:4" ht="13.5" x14ac:dyDescent="0.25">
      <c r="A5071" s="426">
        <v>87447</v>
      </c>
      <c r="B5071" s="427" t="s">
        <v>5368</v>
      </c>
      <c r="C5071" s="427" t="s">
        <v>501</v>
      </c>
      <c r="D5071" s="428">
        <v>58.07</v>
      </c>
    </row>
    <row r="5072" spans="1:4" ht="13.5" x14ac:dyDescent="0.25">
      <c r="A5072" s="426">
        <v>87448</v>
      </c>
      <c r="B5072" s="427" t="s">
        <v>5369</v>
      </c>
      <c r="C5072" s="427" t="s">
        <v>501</v>
      </c>
      <c r="D5072" s="428">
        <v>58.43</v>
      </c>
    </row>
    <row r="5073" spans="1:4" ht="13.5" x14ac:dyDescent="0.25">
      <c r="A5073" s="426">
        <v>87449</v>
      </c>
      <c r="B5073" s="427" t="s">
        <v>5370</v>
      </c>
      <c r="C5073" s="427" t="s">
        <v>501</v>
      </c>
      <c r="D5073" s="428">
        <v>72.86</v>
      </c>
    </row>
    <row r="5074" spans="1:4" ht="13.5" x14ac:dyDescent="0.25">
      <c r="A5074" s="426">
        <v>87450</v>
      </c>
      <c r="B5074" s="427" t="s">
        <v>5371</v>
      </c>
      <c r="C5074" s="427" t="s">
        <v>501</v>
      </c>
      <c r="D5074" s="428">
        <v>73.78</v>
      </c>
    </row>
    <row r="5075" spans="1:4" ht="13.5" x14ac:dyDescent="0.25">
      <c r="A5075" s="426">
        <v>87451</v>
      </c>
      <c r="B5075" s="427" t="s">
        <v>5372</v>
      </c>
      <c r="C5075" s="427" t="s">
        <v>501</v>
      </c>
      <c r="D5075" s="428">
        <v>89.41</v>
      </c>
    </row>
    <row r="5076" spans="1:4" ht="13.5" x14ac:dyDescent="0.25">
      <c r="A5076" s="426">
        <v>87452</v>
      </c>
      <c r="B5076" s="427" t="s">
        <v>5373</v>
      </c>
      <c r="C5076" s="427" t="s">
        <v>501</v>
      </c>
      <c r="D5076" s="428">
        <v>89.98</v>
      </c>
    </row>
    <row r="5077" spans="1:4" ht="13.5" x14ac:dyDescent="0.25">
      <c r="A5077" s="426">
        <v>87453</v>
      </c>
      <c r="B5077" s="427" t="s">
        <v>5374</v>
      </c>
      <c r="C5077" s="427" t="s">
        <v>501</v>
      </c>
      <c r="D5077" s="428">
        <v>54.71</v>
      </c>
    </row>
    <row r="5078" spans="1:4" ht="13.5" x14ac:dyDescent="0.25">
      <c r="A5078" s="426">
        <v>87454</v>
      </c>
      <c r="B5078" s="427" t="s">
        <v>5375</v>
      </c>
      <c r="C5078" s="427" t="s">
        <v>501</v>
      </c>
      <c r="D5078" s="428">
        <v>55.5</v>
      </c>
    </row>
    <row r="5079" spans="1:4" ht="13.5" x14ac:dyDescent="0.25">
      <c r="A5079" s="426">
        <v>87455</v>
      </c>
      <c r="B5079" s="427" t="s">
        <v>5376</v>
      </c>
      <c r="C5079" s="427" t="s">
        <v>501</v>
      </c>
      <c r="D5079" s="428">
        <v>68.52</v>
      </c>
    </row>
    <row r="5080" spans="1:4" ht="13.5" x14ac:dyDescent="0.25">
      <c r="A5080" s="426">
        <v>87456</v>
      </c>
      <c r="B5080" s="427" t="s">
        <v>5377</v>
      </c>
      <c r="C5080" s="427" t="s">
        <v>501</v>
      </c>
      <c r="D5080" s="428">
        <v>69.89</v>
      </c>
    </row>
    <row r="5081" spans="1:4" ht="13.5" x14ac:dyDescent="0.25">
      <c r="A5081" s="426">
        <v>87457</v>
      </c>
      <c r="B5081" s="427" t="s">
        <v>5378</v>
      </c>
      <c r="C5081" s="427" t="s">
        <v>501</v>
      </c>
      <c r="D5081" s="428">
        <v>84.39</v>
      </c>
    </row>
    <row r="5082" spans="1:4" ht="13.5" x14ac:dyDescent="0.25">
      <c r="A5082" s="426">
        <v>87458</v>
      </c>
      <c r="B5082" s="427" t="s">
        <v>5379</v>
      </c>
      <c r="C5082" s="427" t="s">
        <v>501</v>
      </c>
      <c r="D5082" s="428">
        <v>85.55</v>
      </c>
    </row>
    <row r="5083" spans="1:4" ht="13.5" x14ac:dyDescent="0.25">
      <c r="A5083" s="426">
        <v>87459</v>
      </c>
      <c r="B5083" s="427" t="s">
        <v>5380</v>
      </c>
      <c r="C5083" s="427" t="s">
        <v>501</v>
      </c>
      <c r="D5083" s="428">
        <v>63.56</v>
      </c>
    </row>
    <row r="5084" spans="1:4" ht="13.5" x14ac:dyDescent="0.25">
      <c r="A5084" s="426">
        <v>87460</v>
      </c>
      <c r="B5084" s="427" t="s">
        <v>5381</v>
      </c>
      <c r="C5084" s="427" t="s">
        <v>501</v>
      </c>
      <c r="D5084" s="428">
        <v>64.349999999999994</v>
      </c>
    </row>
    <row r="5085" spans="1:4" ht="13.5" x14ac:dyDescent="0.25">
      <c r="A5085" s="426">
        <v>87461</v>
      </c>
      <c r="B5085" s="427" t="s">
        <v>5382</v>
      </c>
      <c r="C5085" s="427" t="s">
        <v>501</v>
      </c>
      <c r="D5085" s="428">
        <v>78.39</v>
      </c>
    </row>
    <row r="5086" spans="1:4" ht="13.5" x14ac:dyDescent="0.25">
      <c r="A5086" s="426">
        <v>87462</v>
      </c>
      <c r="B5086" s="427" t="s">
        <v>5383</v>
      </c>
      <c r="C5086" s="427" t="s">
        <v>501</v>
      </c>
      <c r="D5086" s="428">
        <v>79.31</v>
      </c>
    </row>
    <row r="5087" spans="1:4" ht="13.5" x14ac:dyDescent="0.25">
      <c r="A5087" s="426">
        <v>87463</v>
      </c>
      <c r="B5087" s="427" t="s">
        <v>5384</v>
      </c>
      <c r="C5087" s="427" t="s">
        <v>501</v>
      </c>
      <c r="D5087" s="428">
        <v>94.44</v>
      </c>
    </row>
    <row r="5088" spans="1:4" ht="13.5" x14ac:dyDescent="0.25">
      <c r="A5088" s="426">
        <v>87464</v>
      </c>
      <c r="B5088" s="427" t="s">
        <v>5385</v>
      </c>
      <c r="C5088" s="427" t="s">
        <v>501</v>
      </c>
      <c r="D5088" s="428">
        <v>95.6</v>
      </c>
    </row>
    <row r="5089" spans="1:4" ht="13.5" x14ac:dyDescent="0.25">
      <c r="A5089" s="426">
        <v>87465</v>
      </c>
      <c r="B5089" s="427" t="s">
        <v>5386</v>
      </c>
      <c r="C5089" s="427" t="s">
        <v>501</v>
      </c>
      <c r="D5089" s="428">
        <v>57.84</v>
      </c>
    </row>
    <row r="5090" spans="1:4" ht="13.5" x14ac:dyDescent="0.25">
      <c r="A5090" s="426">
        <v>87466</v>
      </c>
      <c r="B5090" s="427" t="s">
        <v>5387</v>
      </c>
      <c r="C5090" s="427" t="s">
        <v>501</v>
      </c>
      <c r="D5090" s="428">
        <v>58.63</v>
      </c>
    </row>
    <row r="5091" spans="1:4" ht="13.5" x14ac:dyDescent="0.25">
      <c r="A5091" s="426">
        <v>87467</v>
      </c>
      <c r="B5091" s="427" t="s">
        <v>5388</v>
      </c>
      <c r="C5091" s="427" t="s">
        <v>501</v>
      </c>
      <c r="D5091" s="428">
        <v>72.16</v>
      </c>
    </row>
    <row r="5092" spans="1:4" ht="13.5" x14ac:dyDescent="0.25">
      <c r="A5092" s="426">
        <v>87468</v>
      </c>
      <c r="B5092" s="427" t="s">
        <v>5389</v>
      </c>
      <c r="C5092" s="427" t="s">
        <v>501</v>
      </c>
      <c r="D5092" s="428">
        <v>73.08</v>
      </c>
    </row>
    <row r="5093" spans="1:4" ht="13.5" x14ac:dyDescent="0.25">
      <c r="A5093" s="426">
        <v>87469</v>
      </c>
      <c r="B5093" s="427" t="s">
        <v>5390</v>
      </c>
      <c r="C5093" s="427" t="s">
        <v>501</v>
      </c>
      <c r="D5093" s="428">
        <v>88.22</v>
      </c>
    </row>
    <row r="5094" spans="1:4" ht="13.5" x14ac:dyDescent="0.25">
      <c r="A5094" s="426">
        <v>87470</v>
      </c>
      <c r="B5094" s="427" t="s">
        <v>5391</v>
      </c>
      <c r="C5094" s="427" t="s">
        <v>501</v>
      </c>
      <c r="D5094" s="428">
        <v>89.38</v>
      </c>
    </row>
    <row r="5095" spans="1:4" ht="13.5" x14ac:dyDescent="0.25">
      <c r="A5095" s="426">
        <v>89044</v>
      </c>
      <c r="B5095" s="427" t="s">
        <v>5392</v>
      </c>
      <c r="C5095" s="427" t="s">
        <v>501</v>
      </c>
      <c r="D5095" s="428">
        <v>57.92</v>
      </c>
    </row>
    <row r="5096" spans="1:4" ht="13.5" x14ac:dyDescent="0.25">
      <c r="A5096" s="426">
        <v>89169</v>
      </c>
      <c r="B5096" s="427" t="s">
        <v>5393</v>
      </c>
      <c r="C5096" s="427" t="s">
        <v>501</v>
      </c>
      <c r="D5096" s="428">
        <v>58.65</v>
      </c>
    </row>
    <row r="5097" spans="1:4" ht="13.5" x14ac:dyDescent="0.25">
      <c r="A5097" s="426">
        <v>89978</v>
      </c>
      <c r="B5097" s="427" t="s">
        <v>5394</v>
      </c>
      <c r="C5097" s="427" t="s">
        <v>501</v>
      </c>
      <c r="D5097" s="428">
        <v>73.11</v>
      </c>
    </row>
    <row r="5098" spans="1:4" ht="13.5" x14ac:dyDescent="0.25">
      <c r="A5098" s="427" t="s">
        <v>5395</v>
      </c>
      <c r="B5098" s="427" t="s">
        <v>5396</v>
      </c>
      <c r="C5098" s="427" t="s">
        <v>501</v>
      </c>
      <c r="D5098" s="428">
        <v>144.04</v>
      </c>
    </row>
    <row r="5099" spans="1:4" ht="13.5" x14ac:dyDescent="0.25">
      <c r="A5099" s="427" t="s">
        <v>5397</v>
      </c>
      <c r="B5099" s="427" t="s">
        <v>5398</v>
      </c>
      <c r="C5099" s="427" t="s">
        <v>501</v>
      </c>
      <c r="D5099" s="428">
        <v>144.35</v>
      </c>
    </row>
    <row r="5100" spans="1:4" ht="13.5" x14ac:dyDescent="0.25">
      <c r="A5100" s="427" t="s">
        <v>5399</v>
      </c>
      <c r="B5100" s="427" t="s">
        <v>5400</v>
      </c>
      <c r="C5100" s="427" t="s">
        <v>501</v>
      </c>
      <c r="D5100" s="428">
        <v>259.89999999999998</v>
      </c>
    </row>
    <row r="5101" spans="1:4" ht="13.5" x14ac:dyDescent="0.25">
      <c r="A5101" s="426">
        <v>89453</v>
      </c>
      <c r="B5101" s="427" t="s">
        <v>5401</v>
      </c>
      <c r="C5101" s="427" t="s">
        <v>501</v>
      </c>
      <c r="D5101" s="428">
        <v>69.77</v>
      </c>
    </row>
    <row r="5102" spans="1:4" ht="13.5" x14ac:dyDescent="0.25">
      <c r="A5102" s="426">
        <v>89454</v>
      </c>
      <c r="B5102" s="427" t="s">
        <v>5402</v>
      </c>
      <c r="C5102" s="427" t="s">
        <v>501</v>
      </c>
      <c r="D5102" s="428">
        <v>66.89</v>
      </c>
    </row>
    <row r="5103" spans="1:4" ht="13.5" x14ac:dyDescent="0.25">
      <c r="A5103" s="426">
        <v>89455</v>
      </c>
      <c r="B5103" s="427" t="s">
        <v>5403</v>
      </c>
      <c r="C5103" s="427" t="s">
        <v>501</v>
      </c>
      <c r="D5103" s="428">
        <v>87.03</v>
      </c>
    </row>
    <row r="5104" spans="1:4" ht="13.5" x14ac:dyDescent="0.25">
      <c r="A5104" s="426">
        <v>89456</v>
      </c>
      <c r="B5104" s="427" t="s">
        <v>5404</v>
      </c>
      <c r="C5104" s="427" t="s">
        <v>501</v>
      </c>
      <c r="D5104" s="428">
        <v>83.51</v>
      </c>
    </row>
    <row r="5105" spans="1:4" ht="13.5" x14ac:dyDescent="0.25">
      <c r="A5105" s="426">
        <v>89457</v>
      </c>
      <c r="B5105" s="427" t="s">
        <v>5405</v>
      </c>
      <c r="C5105" s="427" t="s">
        <v>501</v>
      </c>
      <c r="D5105" s="428">
        <v>73.790000000000006</v>
      </c>
    </row>
    <row r="5106" spans="1:4" ht="13.5" x14ac:dyDescent="0.25">
      <c r="A5106" s="426">
        <v>89458</v>
      </c>
      <c r="B5106" s="427" t="s">
        <v>5406</v>
      </c>
      <c r="C5106" s="427" t="s">
        <v>501</v>
      </c>
      <c r="D5106" s="428">
        <v>69.12</v>
      </c>
    </row>
    <row r="5107" spans="1:4" ht="13.5" x14ac:dyDescent="0.25">
      <c r="A5107" s="426">
        <v>89459</v>
      </c>
      <c r="B5107" s="427" t="s">
        <v>5407</v>
      </c>
      <c r="C5107" s="427" t="s">
        <v>501</v>
      </c>
      <c r="D5107" s="428">
        <v>92.81</v>
      </c>
    </row>
    <row r="5108" spans="1:4" ht="13.5" x14ac:dyDescent="0.25">
      <c r="A5108" s="426">
        <v>89460</v>
      </c>
      <c r="B5108" s="427" t="s">
        <v>5408</v>
      </c>
      <c r="C5108" s="427" t="s">
        <v>501</v>
      </c>
      <c r="D5108" s="428">
        <v>87</v>
      </c>
    </row>
    <row r="5109" spans="1:4" ht="13.5" x14ac:dyDescent="0.25">
      <c r="A5109" s="426">
        <v>89462</v>
      </c>
      <c r="B5109" s="427" t="s">
        <v>5409</v>
      </c>
      <c r="C5109" s="427" t="s">
        <v>501</v>
      </c>
      <c r="D5109" s="428">
        <v>80.22</v>
      </c>
    </row>
    <row r="5110" spans="1:4" ht="13.5" x14ac:dyDescent="0.25">
      <c r="A5110" s="426">
        <v>89463</v>
      </c>
      <c r="B5110" s="427" t="s">
        <v>5410</v>
      </c>
      <c r="C5110" s="427" t="s">
        <v>501</v>
      </c>
      <c r="D5110" s="428">
        <v>77.69</v>
      </c>
    </row>
    <row r="5111" spans="1:4" ht="13.5" x14ac:dyDescent="0.25">
      <c r="A5111" s="426">
        <v>89464</v>
      </c>
      <c r="B5111" s="427" t="s">
        <v>5411</v>
      </c>
      <c r="C5111" s="427" t="s">
        <v>501</v>
      </c>
      <c r="D5111" s="428">
        <v>108.8</v>
      </c>
    </row>
    <row r="5112" spans="1:4" ht="13.5" x14ac:dyDescent="0.25">
      <c r="A5112" s="426">
        <v>89465</v>
      </c>
      <c r="B5112" s="427" t="s">
        <v>5412</v>
      </c>
      <c r="C5112" s="427" t="s">
        <v>501</v>
      </c>
      <c r="D5112" s="428">
        <v>105.74</v>
      </c>
    </row>
    <row r="5113" spans="1:4" ht="13.5" x14ac:dyDescent="0.25">
      <c r="A5113" s="426">
        <v>89466</v>
      </c>
      <c r="B5113" s="427" t="s">
        <v>5413</v>
      </c>
      <c r="C5113" s="427" t="s">
        <v>501</v>
      </c>
      <c r="D5113" s="428">
        <v>84.25</v>
      </c>
    </row>
    <row r="5114" spans="1:4" ht="13.5" x14ac:dyDescent="0.25">
      <c r="A5114" s="426">
        <v>89467</v>
      </c>
      <c r="B5114" s="427" t="s">
        <v>5414</v>
      </c>
      <c r="C5114" s="427" t="s">
        <v>501</v>
      </c>
      <c r="D5114" s="428">
        <v>79.8</v>
      </c>
    </row>
    <row r="5115" spans="1:4" ht="13.5" x14ac:dyDescent="0.25">
      <c r="A5115" s="426">
        <v>89468</v>
      </c>
      <c r="B5115" s="427" t="s">
        <v>5415</v>
      </c>
      <c r="C5115" s="427" t="s">
        <v>501</v>
      </c>
      <c r="D5115" s="428">
        <v>113.84</v>
      </c>
    </row>
    <row r="5116" spans="1:4" ht="13.5" x14ac:dyDescent="0.25">
      <c r="A5116" s="426">
        <v>89469</v>
      </c>
      <c r="B5116" s="427" t="s">
        <v>5416</v>
      </c>
      <c r="C5116" s="427" t="s">
        <v>501</v>
      </c>
      <c r="D5116" s="428">
        <v>108.34</v>
      </c>
    </row>
    <row r="5117" spans="1:4" ht="13.5" x14ac:dyDescent="0.25">
      <c r="A5117" s="426">
        <v>89470</v>
      </c>
      <c r="B5117" s="427" t="s">
        <v>5417</v>
      </c>
      <c r="C5117" s="427" t="s">
        <v>501</v>
      </c>
      <c r="D5117" s="428">
        <v>81.22</v>
      </c>
    </row>
    <row r="5118" spans="1:4" ht="13.5" x14ac:dyDescent="0.25">
      <c r="A5118" s="426">
        <v>89471</v>
      </c>
      <c r="B5118" s="427" t="s">
        <v>5418</v>
      </c>
      <c r="C5118" s="427" t="s">
        <v>501</v>
      </c>
      <c r="D5118" s="428">
        <v>78.34</v>
      </c>
    </row>
    <row r="5119" spans="1:4" ht="13.5" x14ac:dyDescent="0.25">
      <c r="A5119" s="426">
        <v>89472</v>
      </c>
      <c r="B5119" s="427" t="s">
        <v>5419</v>
      </c>
      <c r="C5119" s="427" t="s">
        <v>501</v>
      </c>
      <c r="D5119" s="428">
        <v>98.47</v>
      </c>
    </row>
    <row r="5120" spans="1:4" ht="13.5" x14ac:dyDescent="0.25">
      <c r="A5120" s="426">
        <v>89473</v>
      </c>
      <c r="B5120" s="427" t="s">
        <v>5420</v>
      </c>
      <c r="C5120" s="427" t="s">
        <v>501</v>
      </c>
      <c r="D5120" s="428">
        <v>95.13</v>
      </c>
    </row>
    <row r="5121" spans="1:4" ht="13.5" x14ac:dyDescent="0.25">
      <c r="A5121" s="426">
        <v>89474</v>
      </c>
      <c r="B5121" s="427" t="s">
        <v>5421</v>
      </c>
      <c r="C5121" s="427" t="s">
        <v>501</v>
      </c>
      <c r="D5121" s="428">
        <v>88.34</v>
      </c>
    </row>
    <row r="5122" spans="1:4" ht="13.5" x14ac:dyDescent="0.25">
      <c r="A5122" s="426">
        <v>89475</v>
      </c>
      <c r="B5122" s="427" t="s">
        <v>5422</v>
      </c>
      <c r="C5122" s="427" t="s">
        <v>501</v>
      </c>
      <c r="D5122" s="428">
        <v>82.28</v>
      </c>
    </row>
    <row r="5123" spans="1:4" ht="13.5" x14ac:dyDescent="0.25">
      <c r="A5123" s="426">
        <v>89476</v>
      </c>
      <c r="B5123" s="427" t="s">
        <v>5423</v>
      </c>
      <c r="C5123" s="427" t="s">
        <v>501</v>
      </c>
      <c r="D5123" s="428">
        <v>107.53</v>
      </c>
    </row>
    <row r="5124" spans="1:4" ht="13.5" x14ac:dyDescent="0.25">
      <c r="A5124" s="426">
        <v>89477</v>
      </c>
      <c r="B5124" s="427" t="s">
        <v>5424</v>
      </c>
      <c r="C5124" s="427" t="s">
        <v>501</v>
      </c>
      <c r="D5124" s="428">
        <v>100.52</v>
      </c>
    </row>
    <row r="5125" spans="1:4" ht="13.5" x14ac:dyDescent="0.25">
      <c r="A5125" s="426">
        <v>89478</v>
      </c>
      <c r="B5125" s="427" t="s">
        <v>5425</v>
      </c>
      <c r="C5125" s="427" t="s">
        <v>501</v>
      </c>
      <c r="D5125" s="428">
        <v>91.92</v>
      </c>
    </row>
    <row r="5126" spans="1:4" ht="13.5" x14ac:dyDescent="0.25">
      <c r="A5126" s="426">
        <v>89479</v>
      </c>
      <c r="B5126" s="427" t="s">
        <v>5426</v>
      </c>
      <c r="C5126" s="427" t="s">
        <v>501</v>
      </c>
      <c r="D5126" s="428">
        <v>89.38</v>
      </c>
    </row>
    <row r="5127" spans="1:4" ht="13.5" x14ac:dyDescent="0.25">
      <c r="A5127" s="426">
        <v>89480</v>
      </c>
      <c r="B5127" s="427" t="s">
        <v>5427</v>
      </c>
      <c r="C5127" s="427" t="s">
        <v>501</v>
      </c>
      <c r="D5127" s="428">
        <v>120.51</v>
      </c>
    </row>
    <row r="5128" spans="1:4" ht="13.5" x14ac:dyDescent="0.25">
      <c r="A5128" s="426">
        <v>89483</v>
      </c>
      <c r="B5128" s="427" t="s">
        <v>5428</v>
      </c>
      <c r="C5128" s="427" t="s">
        <v>501</v>
      </c>
      <c r="D5128" s="428">
        <v>117.63</v>
      </c>
    </row>
    <row r="5129" spans="1:4" ht="13.5" x14ac:dyDescent="0.25">
      <c r="A5129" s="426">
        <v>89484</v>
      </c>
      <c r="B5129" s="427" t="s">
        <v>5429</v>
      </c>
      <c r="C5129" s="427" t="s">
        <v>501</v>
      </c>
      <c r="D5129" s="428">
        <v>99.04</v>
      </c>
    </row>
    <row r="5130" spans="1:4" ht="13.5" x14ac:dyDescent="0.25">
      <c r="A5130" s="426">
        <v>89486</v>
      </c>
      <c r="B5130" s="427" t="s">
        <v>5430</v>
      </c>
      <c r="C5130" s="427" t="s">
        <v>501</v>
      </c>
      <c r="D5130" s="428">
        <v>93.39</v>
      </c>
    </row>
    <row r="5131" spans="1:4" ht="13.5" x14ac:dyDescent="0.25">
      <c r="A5131" s="426">
        <v>89487</v>
      </c>
      <c r="B5131" s="427" t="s">
        <v>5431</v>
      </c>
      <c r="C5131" s="427" t="s">
        <v>501</v>
      </c>
      <c r="D5131" s="428">
        <v>128.82</v>
      </c>
    </row>
    <row r="5132" spans="1:4" ht="13.5" x14ac:dyDescent="0.25">
      <c r="A5132" s="426">
        <v>89488</v>
      </c>
      <c r="B5132" s="427" t="s">
        <v>5432</v>
      </c>
      <c r="C5132" s="427" t="s">
        <v>501</v>
      </c>
      <c r="D5132" s="428">
        <v>122.11</v>
      </c>
    </row>
    <row r="5133" spans="1:4" ht="13.5" x14ac:dyDescent="0.25">
      <c r="A5133" s="426">
        <v>91815</v>
      </c>
      <c r="B5133" s="427" t="s">
        <v>5433</v>
      </c>
      <c r="C5133" s="427" t="s">
        <v>501</v>
      </c>
      <c r="D5133" s="428">
        <v>69.77</v>
      </c>
    </row>
    <row r="5134" spans="1:4" ht="13.5" x14ac:dyDescent="0.25">
      <c r="A5134" s="426">
        <v>91816</v>
      </c>
      <c r="B5134" s="427" t="s">
        <v>5434</v>
      </c>
      <c r="C5134" s="427" t="s">
        <v>501</v>
      </c>
      <c r="D5134" s="428">
        <v>80.37</v>
      </c>
    </row>
    <row r="5135" spans="1:4" ht="13.5" x14ac:dyDescent="0.25">
      <c r="A5135" s="426">
        <v>72139</v>
      </c>
      <c r="B5135" s="427" t="s">
        <v>5435</v>
      </c>
      <c r="C5135" s="427" t="s">
        <v>501</v>
      </c>
      <c r="D5135" s="428">
        <v>603.88</v>
      </c>
    </row>
    <row r="5136" spans="1:4" ht="13.5" x14ac:dyDescent="0.25">
      <c r="A5136" s="426">
        <v>72175</v>
      </c>
      <c r="B5136" s="427" t="s">
        <v>5436</v>
      </c>
      <c r="C5136" s="427" t="s">
        <v>501</v>
      </c>
      <c r="D5136" s="428">
        <v>608.88</v>
      </c>
    </row>
    <row r="5137" spans="1:4" ht="13.5" x14ac:dyDescent="0.25">
      <c r="A5137" s="426">
        <v>72176</v>
      </c>
      <c r="B5137" s="427" t="s">
        <v>5437</v>
      </c>
      <c r="C5137" s="427" t="s">
        <v>501</v>
      </c>
      <c r="D5137" s="428">
        <v>613.63</v>
      </c>
    </row>
    <row r="5138" spans="1:4" ht="13.5" x14ac:dyDescent="0.25">
      <c r="A5138" s="426">
        <v>72178</v>
      </c>
      <c r="B5138" s="427" t="s">
        <v>5438</v>
      </c>
      <c r="C5138" s="427" t="s">
        <v>501</v>
      </c>
      <c r="D5138" s="428">
        <v>21.42</v>
      </c>
    </row>
    <row r="5139" spans="1:4" ht="13.5" x14ac:dyDescent="0.25">
      <c r="A5139" s="426">
        <v>72179</v>
      </c>
      <c r="B5139" s="427" t="s">
        <v>5439</v>
      </c>
      <c r="C5139" s="427" t="s">
        <v>501</v>
      </c>
      <c r="D5139" s="428">
        <v>45.75</v>
      </c>
    </row>
    <row r="5140" spans="1:4" ht="13.5" x14ac:dyDescent="0.25">
      <c r="A5140" s="426">
        <v>72180</v>
      </c>
      <c r="B5140" s="427" t="s">
        <v>5440</v>
      </c>
      <c r="C5140" s="427" t="s">
        <v>501</v>
      </c>
      <c r="D5140" s="428">
        <v>14.37</v>
      </c>
    </row>
    <row r="5141" spans="1:4" ht="13.5" x14ac:dyDescent="0.25">
      <c r="A5141" s="426">
        <v>72181</v>
      </c>
      <c r="B5141" s="427" t="s">
        <v>5441</v>
      </c>
      <c r="C5141" s="427" t="s">
        <v>501</v>
      </c>
      <c r="D5141" s="428">
        <v>29.2</v>
      </c>
    </row>
    <row r="5142" spans="1:4" ht="13.5" x14ac:dyDescent="0.25">
      <c r="A5142" s="427" t="s">
        <v>5442</v>
      </c>
      <c r="B5142" s="427" t="s">
        <v>5443</v>
      </c>
      <c r="C5142" s="427" t="s">
        <v>501</v>
      </c>
      <c r="D5142" s="428">
        <v>302.43</v>
      </c>
    </row>
    <row r="5143" spans="1:4" ht="13.5" x14ac:dyDescent="0.25">
      <c r="A5143" s="427" t="s">
        <v>5444</v>
      </c>
      <c r="B5143" s="427" t="s">
        <v>5445</v>
      </c>
      <c r="C5143" s="427" t="s">
        <v>501</v>
      </c>
      <c r="D5143" s="428">
        <v>198.21</v>
      </c>
    </row>
    <row r="5144" spans="1:4" ht="13.5" x14ac:dyDescent="0.25">
      <c r="A5144" s="427" t="s">
        <v>5446</v>
      </c>
      <c r="B5144" s="427" t="s">
        <v>5447</v>
      </c>
      <c r="C5144" s="427" t="s">
        <v>501</v>
      </c>
      <c r="D5144" s="428">
        <v>670.12</v>
      </c>
    </row>
    <row r="5145" spans="1:4" ht="13.5" x14ac:dyDescent="0.25">
      <c r="A5145" s="426">
        <v>79627</v>
      </c>
      <c r="B5145" s="427" t="s">
        <v>5448</v>
      </c>
      <c r="C5145" s="427" t="s">
        <v>501</v>
      </c>
      <c r="D5145" s="428">
        <v>613.41</v>
      </c>
    </row>
    <row r="5146" spans="1:4" ht="13.5" x14ac:dyDescent="0.25">
      <c r="A5146" s="426">
        <v>96358</v>
      </c>
      <c r="B5146" s="427" t="s">
        <v>5449</v>
      </c>
      <c r="C5146" s="427" t="s">
        <v>501</v>
      </c>
      <c r="D5146" s="428">
        <v>78.400000000000006</v>
      </c>
    </row>
    <row r="5147" spans="1:4" ht="13.5" x14ac:dyDescent="0.25">
      <c r="A5147" s="426">
        <v>96359</v>
      </c>
      <c r="B5147" s="427" t="s">
        <v>5450</v>
      </c>
      <c r="C5147" s="427" t="s">
        <v>501</v>
      </c>
      <c r="D5147" s="428">
        <v>85.61</v>
      </c>
    </row>
    <row r="5148" spans="1:4" ht="13.5" x14ac:dyDescent="0.25">
      <c r="A5148" s="426">
        <v>96360</v>
      </c>
      <c r="B5148" s="427" t="s">
        <v>5451</v>
      </c>
      <c r="C5148" s="427" t="s">
        <v>501</v>
      </c>
      <c r="D5148" s="428">
        <v>97.37</v>
      </c>
    </row>
    <row r="5149" spans="1:4" ht="13.5" x14ac:dyDescent="0.25">
      <c r="A5149" s="426">
        <v>96361</v>
      </c>
      <c r="B5149" s="427" t="s">
        <v>5452</v>
      </c>
      <c r="C5149" s="427" t="s">
        <v>501</v>
      </c>
      <c r="D5149" s="428">
        <v>111.24</v>
      </c>
    </row>
    <row r="5150" spans="1:4" ht="13.5" x14ac:dyDescent="0.25">
      <c r="A5150" s="426">
        <v>96362</v>
      </c>
      <c r="B5150" s="427" t="s">
        <v>5453</v>
      </c>
      <c r="C5150" s="427" t="s">
        <v>501</v>
      </c>
      <c r="D5150" s="428">
        <v>104.14</v>
      </c>
    </row>
    <row r="5151" spans="1:4" ht="13.5" x14ac:dyDescent="0.25">
      <c r="A5151" s="426">
        <v>96363</v>
      </c>
      <c r="B5151" s="427" t="s">
        <v>5454</v>
      </c>
      <c r="C5151" s="427" t="s">
        <v>501</v>
      </c>
      <c r="D5151" s="428">
        <v>111.7</v>
      </c>
    </row>
    <row r="5152" spans="1:4" ht="13.5" x14ac:dyDescent="0.25">
      <c r="A5152" s="426">
        <v>96364</v>
      </c>
      <c r="B5152" s="427" t="s">
        <v>5455</v>
      </c>
      <c r="C5152" s="427" t="s">
        <v>501</v>
      </c>
      <c r="D5152" s="428">
        <v>123.1</v>
      </c>
    </row>
    <row r="5153" spans="1:4" ht="13.5" x14ac:dyDescent="0.25">
      <c r="A5153" s="426">
        <v>96365</v>
      </c>
      <c r="B5153" s="427" t="s">
        <v>5456</v>
      </c>
      <c r="C5153" s="427" t="s">
        <v>501</v>
      </c>
      <c r="D5153" s="428">
        <v>137.31</v>
      </c>
    </row>
    <row r="5154" spans="1:4" ht="13.5" x14ac:dyDescent="0.25">
      <c r="A5154" s="426">
        <v>96366</v>
      </c>
      <c r="B5154" s="427" t="s">
        <v>5457</v>
      </c>
      <c r="C5154" s="427" t="s">
        <v>501</v>
      </c>
      <c r="D5154" s="428">
        <v>129.87</v>
      </c>
    </row>
    <row r="5155" spans="1:4" ht="13.5" x14ac:dyDescent="0.25">
      <c r="A5155" s="426">
        <v>96367</v>
      </c>
      <c r="B5155" s="427" t="s">
        <v>5458</v>
      </c>
      <c r="C5155" s="427" t="s">
        <v>501</v>
      </c>
      <c r="D5155" s="428">
        <v>137.75</v>
      </c>
    </row>
    <row r="5156" spans="1:4" ht="13.5" x14ac:dyDescent="0.25">
      <c r="A5156" s="426">
        <v>96368</v>
      </c>
      <c r="B5156" s="427" t="s">
        <v>5459</v>
      </c>
      <c r="C5156" s="427" t="s">
        <v>501</v>
      </c>
      <c r="D5156" s="428">
        <v>148.84</v>
      </c>
    </row>
    <row r="5157" spans="1:4" ht="13.5" x14ac:dyDescent="0.25">
      <c r="A5157" s="426">
        <v>96369</v>
      </c>
      <c r="B5157" s="427" t="s">
        <v>5460</v>
      </c>
      <c r="C5157" s="427" t="s">
        <v>501</v>
      </c>
      <c r="D5157" s="428">
        <v>163.38</v>
      </c>
    </row>
    <row r="5158" spans="1:4" ht="13.5" x14ac:dyDescent="0.25">
      <c r="A5158" s="426">
        <v>96370</v>
      </c>
      <c r="B5158" s="427" t="s">
        <v>5461</v>
      </c>
      <c r="C5158" s="427" t="s">
        <v>501</v>
      </c>
      <c r="D5158" s="428">
        <v>49.17</v>
      </c>
    </row>
    <row r="5159" spans="1:4" ht="13.5" x14ac:dyDescent="0.25">
      <c r="A5159" s="426">
        <v>96371</v>
      </c>
      <c r="B5159" s="427" t="s">
        <v>5462</v>
      </c>
      <c r="C5159" s="427" t="s">
        <v>501</v>
      </c>
      <c r="D5159" s="428">
        <v>56.19</v>
      </c>
    </row>
    <row r="5160" spans="1:4" ht="13.5" x14ac:dyDescent="0.25">
      <c r="A5160" s="426">
        <v>96372</v>
      </c>
      <c r="B5160" s="427" t="s">
        <v>5463</v>
      </c>
      <c r="C5160" s="427" t="s">
        <v>501</v>
      </c>
      <c r="D5160" s="428">
        <v>26.7</v>
      </c>
    </row>
    <row r="5161" spans="1:4" ht="13.5" x14ac:dyDescent="0.25">
      <c r="A5161" s="426">
        <v>96373</v>
      </c>
      <c r="B5161" s="427" t="s">
        <v>5464</v>
      </c>
      <c r="C5161" s="427" t="s">
        <v>249</v>
      </c>
      <c r="D5161" s="428">
        <v>7.09</v>
      </c>
    </row>
    <row r="5162" spans="1:4" ht="13.5" x14ac:dyDescent="0.25">
      <c r="A5162" s="426">
        <v>96374</v>
      </c>
      <c r="B5162" s="427" t="s">
        <v>5465</v>
      </c>
      <c r="C5162" s="427" t="s">
        <v>249</v>
      </c>
      <c r="D5162" s="428">
        <v>17.25</v>
      </c>
    </row>
    <row r="5163" spans="1:4" ht="13.5" x14ac:dyDescent="0.25">
      <c r="A5163" s="427" t="s">
        <v>5466</v>
      </c>
      <c r="B5163" s="427" t="s">
        <v>5467</v>
      </c>
      <c r="C5163" s="427" t="s">
        <v>501</v>
      </c>
      <c r="D5163" s="428">
        <v>55.11</v>
      </c>
    </row>
    <row r="5164" spans="1:4" ht="13.5" x14ac:dyDescent="0.25">
      <c r="A5164" s="427" t="s">
        <v>5468</v>
      </c>
      <c r="B5164" s="427" t="s">
        <v>5469</v>
      </c>
      <c r="C5164" s="427" t="s">
        <v>501</v>
      </c>
      <c r="D5164" s="428">
        <v>112.74</v>
      </c>
    </row>
    <row r="5165" spans="1:4" ht="13.5" x14ac:dyDescent="0.25">
      <c r="A5165" s="427" t="s">
        <v>5470</v>
      </c>
      <c r="B5165" s="427" t="s">
        <v>5471</v>
      </c>
      <c r="C5165" s="427" t="s">
        <v>501</v>
      </c>
      <c r="D5165" s="428">
        <v>54.57</v>
      </c>
    </row>
    <row r="5166" spans="1:4" ht="13.5" x14ac:dyDescent="0.25">
      <c r="A5166" s="427" t="s">
        <v>5472</v>
      </c>
      <c r="B5166" s="427" t="s">
        <v>5473</v>
      </c>
      <c r="C5166" s="427" t="s">
        <v>501</v>
      </c>
      <c r="D5166" s="428">
        <v>44.9</v>
      </c>
    </row>
    <row r="5167" spans="1:4" ht="13.5" x14ac:dyDescent="0.25">
      <c r="A5167" s="426">
        <v>83694</v>
      </c>
      <c r="B5167" s="427" t="s">
        <v>5474</v>
      </c>
      <c r="C5167" s="427" t="s">
        <v>501</v>
      </c>
      <c r="D5167" s="428">
        <v>14.99</v>
      </c>
    </row>
    <row r="5168" spans="1:4" ht="13.5" x14ac:dyDescent="0.25">
      <c r="A5168" s="427" t="s">
        <v>5475</v>
      </c>
      <c r="B5168" s="427" t="s">
        <v>5476</v>
      </c>
      <c r="C5168" s="427" t="s">
        <v>501</v>
      </c>
      <c r="D5168" s="428">
        <v>26.4</v>
      </c>
    </row>
    <row r="5169" spans="1:4" ht="13.5" x14ac:dyDescent="0.25">
      <c r="A5169" s="426">
        <v>83771</v>
      </c>
      <c r="B5169" s="427" t="s">
        <v>5477</v>
      </c>
      <c r="C5169" s="427" t="s">
        <v>1476</v>
      </c>
      <c r="D5169" s="428">
        <v>7.43</v>
      </c>
    </row>
    <row r="5170" spans="1:4" ht="13.5" x14ac:dyDescent="0.25">
      <c r="A5170" s="426">
        <v>92970</v>
      </c>
      <c r="B5170" s="427" t="s">
        <v>5478</v>
      </c>
      <c r="C5170" s="427" t="s">
        <v>501</v>
      </c>
      <c r="D5170" s="428">
        <v>13.09</v>
      </c>
    </row>
    <row r="5171" spans="1:4" ht="13.5" x14ac:dyDescent="0.25">
      <c r="A5171" s="426">
        <v>72916</v>
      </c>
      <c r="B5171" s="427" t="s">
        <v>5479</v>
      </c>
      <c r="C5171" s="427" t="s">
        <v>1476</v>
      </c>
      <c r="D5171" s="428">
        <v>38.409999999999997</v>
      </c>
    </row>
    <row r="5172" spans="1:4" ht="13.5" x14ac:dyDescent="0.25">
      <c r="A5172" s="426">
        <v>72919</v>
      </c>
      <c r="B5172" s="427" t="s">
        <v>5480</v>
      </c>
      <c r="C5172" s="427" t="s">
        <v>1476</v>
      </c>
      <c r="D5172" s="428">
        <v>59.62</v>
      </c>
    </row>
    <row r="5173" spans="1:4" ht="13.5" x14ac:dyDescent="0.25">
      <c r="A5173" s="426">
        <v>72922</v>
      </c>
      <c r="B5173" s="427" t="s">
        <v>5481</v>
      </c>
      <c r="C5173" s="427" t="s">
        <v>1476</v>
      </c>
      <c r="D5173" s="428">
        <v>83.42</v>
      </c>
    </row>
    <row r="5174" spans="1:4" ht="13.5" x14ac:dyDescent="0.25">
      <c r="A5174" s="426">
        <v>72923</v>
      </c>
      <c r="B5174" s="427" t="s">
        <v>5482</v>
      </c>
      <c r="C5174" s="427" t="s">
        <v>1476</v>
      </c>
      <c r="D5174" s="428">
        <v>84.67</v>
      </c>
    </row>
    <row r="5175" spans="1:4" ht="13.5" x14ac:dyDescent="0.25">
      <c r="A5175" s="426">
        <v>72924</v>
      </c>
      <c r="B5175" s="427" t="s">
        <v>5483</v>
      </c>
      <c r="C5175" s="427" t="s">
        <v>1476</v>
      </c>
      <c r="D5175" s="428">
        <v>72.150000000000006</v>
      </c>
    </row>
    <row r="5176" spans="1:4" ht="13.5" x14ac:dyDescent="0.25">
      <c r="A5176" s="426">
        <v>72961</v>
      </c>
      <c r="B5176" s="427" t="s">
        <v>5484</v>
      </c>
      <c r="C5176" s="427" t="s">
        <v>501</v>
      </c>
      <c r="D5176" s="428">
        <v>1.33</v>
      </c>
    </row>
    <row r="5177" spans="1:4" ht="13.5" x14ac:dyDescent="0.25">
      <c r="A5177" s="426">
        <v>96387</v>
      </c>
      <c r="B5177" s="427" t="s">
        <v>5485</v>
      </c>
      <c r="C5177" s="427" t="s">
        <v>1476</v>
      </c>
      <c r="D5177" s="428">
        <v>7.05</v>
      </c>
    </row>
    <row r="5178" spans="1:4" ht="13.5" x14ac:dyDescent="0.25">
      <c r="A5178" s="426">
        <v>96388</v>
      </c>
      <c r="B5178" s="427" t="s">
        <v>5486</v>
      </c>
      <c r="C5178" s="427" t="s">
        <v>1476</v>
      </c>
      <c r="D5178" s="428">
        <v>6.67</v>
      </c>
    </row>
    <row r="5179" spans="1:4" ht="13.5" x14ac:dyDescent="0.25">
      <c r="A5179" s="426">
        <v>96389</v>
      </c>
      <c r="B5179" s="427" t="s">
        <v>5487</v>
      </c>
      <c r="C5179" s="427" t="s">
        <v>1476</v>
      </c>
      <c r="D5179" s="428">
        <v>42.46</v>
      </c>
    </row>
    <row r="5180" spans="1:4" ht="13.5" x14ac:dyDescent="0.25">
      <c r="A5180" s="426">
        <v>96390</v>
      </c>
      <c r="B5180" s="427" t="s">
        <v>5488</v>
      </c>
      <c r="C5180" s="427" t="s">
        <v>1476</v>
      </c>
      <c r="D5180" s="428">
        <v>73.930000000000007</v>
      </c>
    </row>
    <row r="5181" spans="1:4" ht="13.5" x14ac:dyDescent="0.25">
      <c r="A5181" s="426">
        <v>96391</v>
      </c>
      <c r="B5181" s="427" t="s">
        <v>5489</v>
      </c>
      <c r="C5181" s="427" t="s">
        <v>1476</v>
      </c>
      <c r="D5181" s="428">
        <v>104.82</v>
      </c>
    </row>
    <row r="5182" spans="1:4" ht="13.5" x14ac:dyDescent="0.25">
      <c r="A5182" s="426">
        <v>96392</v>
      </c>
      <c r="B5182" s="427" t="s">
        <v>5490</v>
      </c>
      <c r="C5182" s="427" t="s">
        <v>1476</v>
      </c>
      <c r="D5182" s="428">
        <v>141.38</v>
      </c>
    </row>
    <row r="5183" spans="1:4" ht="13.5" x14ac:dyDescent="0.25">
      <c r="A5183" s="426">
        <v>96396</v>
      </c>
      <c r="B5183" s="427" t="s">
        <v>5491</v>
      </c>
      <c r="C5183" s="427" t="s">
        <v>1476</v>
      </c>
      <c r="D5183" s="428">
        <v>146.15</v>
      </c>
    </row>
    <row r="5184" spans="1:4" ht="13.5" x14ac:dyDescent="0.25">
      <c r="A5184" s="426">
        <v>96397</v>
      </c>
      <c r="B5184" s="427" t="s">
        <v>5492</v>
      </c>
      <c r="C5184" s="427" t="s">
        <v>1476</v>
      </c>
      <c r="D5184" s="428">
        <v>203.02</v>
      </c>
    </row>
    <row r="5185" spans="1:4" ht="13.5" x14ac:dyDescent="0.25">
      <c r="A5185" s="426">
        <v>96398</v>
      </c>
      <c r="B5185" s="427" t="s">
        <v>5493</v>
      </c>
      <c r="C5185" s="427" t="s">
        <v>1476</v>
      </c>
      <c r="D5185" s="428">
        <v>225.8</v>
      </c>
    </row>
    <row r="5186" spans="1:4" ht="13.5" x14ac:dyDescent="0.25">
      <c r="A5186" s="426">
        <v>96399</v>
      </c>
      <c r="B5186" s="427" t="s">
        <v>5494</v>
      </c>
      <c r="C5186" s="427" t="s">
        <v>1476</v>
      </c>
      <c r="D5186" s="428">
        <v>121.53</v>
      </c>
    </row>
    <row r="5187" spans="1:4" ht="13.5" x14ac:dyDescent="0.25">
      <c r="A5187" s="426">
        <v>96400</v>
      </c>
      <c r="B5187" s="427" t="s">
        <v>5495</v>
      </c>
      <c r="C5187" s="427" t="s">
        <v>1476</v>
      </c>
      <c r="D5187" s="428">
        <v>132.22</v>
      </c>
    </row>
    <row r="5188" spans="1:4" ht="13.5" x14ac:dyDescent="0.25">
      <c r="A5188" s="426">
        <v>96401</v>
      </c>
      <c r="B5188" s="427" t="s">
        <v>5496</v>
      </c>
      <c r="C5188" s="427" t="s">
        <v>501</v>
      </c>
      <c r="D5188" s="428">
        <v>7.05</v>
      </c>
    </row>
    <row r="5189" spans="1:4" ht="13.5" x14ac:dyDescent="0.25">
      <c r="A5189" s="426">
        <v>96402</v>
      </c>
      <c r="B5189" s="427" t="s">
        <v>5497</v>
      </c>
      <c r="C5189" s="427" t="s">
        <v>501</v>
      </c>
      <c r="D5189" s="428">
        <v>1.42</v>
      </c>
    </row>
    <row r="5190" spans="1:4" ht="13.5" x14ac:dyDescent="0.25">
      <c r="A5190" s="426">
        <v>72799</v>
      </c>
      <c r="B5190" s="427" t="s">
        <v>5498</v>
      </c>
      <c r="C5190" s="427" t="s">
        <v>501</v>
      </c>
      <c r="D5190" s="428">
        <v>79.760000000000005</v>
      </c>
    </row>
    <row r="5191" spans="1:4" ht="13.5" x14ac:dyDescent="0.25">
      <c r="A5191" s="426">
        <v>72942</v>
      </c>
      <c r="B5191" s="427" t="s">
        <v>5499</v>
      </c>
      <c r="C5191" s="427" t="s">
        <v>501</v>
      </c>
      <c r="D5191" s="428">
        <v>1.69</v>
      </c>
    </row>
    <row r="5192" spans="1:4" ht="13.5" x14ac:dyDescent="0.25">
      <c r="A5192" s="426">
        <v>72943</v>
      </c>
      <c r="B5192" s="427" t="s">
        <v>5500</v>
      </c>
      <c r="C5192" s="427" t="s">
        <v>501</v>
      </c>
      <c r="D5192" s="428">
        <v>1.88</v>
      </c>
    </row>
    <row r="5193" spans="1:4" ht="13.5" x14ac:dyDescent="0.25">
      <c r="A5193" s="426">
        <v>72972</v>
      </c>
      <c r="B5193" s="427" t="s">
        <v>5501</v>
      </c>
      <c r="C5193" s="427" t="s">
        <v>501</v>
      </c>
      <c r="D5193" s="428">
        <v>0.84</v>
      </c>
    </row>
    <row r="5194" spans="1:4" ht="13.5" x14ac:dyDescent="0.25">
      <c r="A5194" s="426">
        <v>72973</v>
      </c>
      <c r="B5194" s="427" t="s">
        <v>5502</v>
      </c>
      <c r="C5194" s="427" t="s">
        <v>249</v>
      </c>
      <c r="D5194" s="428">
        <v>1.58</v>
      </c>
    </row>
    <row r="5195" spans="1:4" ht="13.5" x14ac:dyDescent="0.25">
      <c r="A5195" s="426">
        <v>72974</v>
      </c>
      <c r="B5195" s="427" t="s">
        <v>5503</v>
      </c>
      <c r="C5195" s="427" t="s">
        <v>501</v>
      </c>
      <c r="D5195" s="428">
        <v>5.27</v>
      </c>
    </row>
    <row r="5196" spans="1:4" ht="13.5" x14ac:dyDescent="0.25">
      <c r="A5196" s="426">
        <v>72975</v>
      </c>
      <c r="B5196" s="427" t="s">
        <v>5504</v>
      </c>
      <c r="C5196" s="427" t="s">
        <v>501</v>
      </c>
      <c r="D5196" s="428">
        <v>0.59</v>
      </c>
    </row>
    <row r="5197" spans="1:4" ht="13.5" x14ac:dyDescent="0.25">
      <c r="A5197" s="426">
        <v>72978</v>
      </c>
      <c r="B5197" s="427" t="s">
        <v>5505</v>
      </c>
      <c r="C5197" s="427" t="s">
        <v>249</v>
      </c>
      <c r="D5197" s="428">
        <v>5.27</v>
      </c>
    </row>
    <row r="5198" spans="1:4" ht="13.5" x14ac:dyDescent="0.25">
      <c r="A5198" s="426">
        <v>72979</v>
      </c>
      <c r="B5198" s="427" t="s">
        <v>5506</v>
      </c>
      <c r="C5198" s="427" t="s">
        <v>501</v>
      </c>
      <c r="D5198" s="428">
        <v>10.08</v>
      </c>
    </row>
    <row r="5199" spans="1:4" ht="13.5" x14ac:dyDescent="0.25">
      <c r="A5199" s="427" t="s">
        <v>5507</v>
      </c>
      <c r="B5199" s="427" t="s">
        <v>5508</v>
      </c>
      <c r="C5199" s="427" t="s">
        <v>501</v>
      </c>
      <c r="D5199" s="428">
        <v>4.5</v>
      </c>
    </row>
    <row r="5200" spans="1:4" ht="13.5" x14ac:dyDescent="0.25">
      <c r="A5200" s="427" t="s">
        <v>5509</v>
      </c>
      <c r="B5200" s="427" t="s">
        <v>5510</v>
      </c>
      <c r="C5200" s="427" t="s">
        <v>1476</v>
      </c>
      <c r="D5200" s="428">
        <v>810.15</v>
      </c>
    </row>
    <row r="5201" spans="1:4" ht="13.5" x14ac:dyDescent="0.25">
      <c r="A5201" s="427" t="s">
        <v>5511</v>
      </c>
      <c r="B5201" s="427" t="s">
        <v>5512</v>
      </c>
      <c r="C5201" s="427" t="s">
        <v>1476</v>
      </c>
      <c r="D5201" s="428">
        <v>619.01</v>
      </c>
    </row>
    <row r="5202" spans="1:4" ht="13.5" x14ac:dyDescent="0.25">
      <c r="A5202" s="426">
        <v>92391</v>
      </c>
      <c r="B5202" s="427" t="s">
        <v>5513</v>
      </c>
      <c r="C5202" s="427" t="s">
        <v>501</v>
      </c>
      <c r="D5202" s="428">
        <v>58.39</v>
      </c>
    </row>
    <row r="5203" spans="1:4" ht="13.5" x14ac:dyDescent="0.25">
      <c r="A5203" s="426">
        <v>92392</v>
      </c>
      <c r="B5203" s="427" t="s">
        <v>5514</v>
      </c>
      <c r="C5203" s="427" t="s">
        <v>501</v>
      </c>
      <c r="D5203" s="428">
        <v>61.32</v>
      </c>
    </row>
    <row r="5204" spans="1:4" ht="13.5" x14ac:dyDescent="0.25">
      <c r="A5204" s="426">
        <v>92393</v>
      </c>
      <c r="B5204" s="427" t="s">
        <v>5515</v>
      </c>
      <c r="C5204" s="427" t="s">
        <v>501</v>
      </c>
      <c r="D5204" s="428">
        <v>52.34</v>
      </c>
    </row>
    <row r="5205" spans="1:4" ht="13.5" x14ac:dyDescent="0.25">
      <c r="A5205" s="426">
        <v>92394</v>
      </c>
      <c r="B5205" s="427" t="s">
        <v>5516</v>
      </c>
      <c r="C5205" s="427" t="s">
        <v>501</v>
      </c>
      <c r="D5205" s="428">
        <v>56.3</v>
      </c>
    </row>
    <row r="5206" spans="1:4" ht="13.5" x14ac:dyDescent="0.25">
      <c r="A5206" s="426">
        <v>92395</v>
      </c>
      <c r="B5206" s="427" t="s">
        <v>5517</v>
      </c>
      <c r="C5206" s="427" t="s">
        <v>501</v>
      </c>
      <c r="D5206" s="428">
        <v>71.319999999999993</v>
      </c>
    </row>
    <row r="5207" spans="1:4" ht="13.5" x14ac:dyDescent="0.25">
      <c r="A5207" s="426">
        <v>92396</v>
      </c>
      <c r="B5207" s="427" t="s">
        <v>5518</v>
      </c>
      <c r="C5207" s="427" t="s">
        <v>501</v>
      </c>
      <c r="D5207" s="428">
        <v>62.32</v>
      </c>
    </row>
    <row r="5208" spans="1:4" ht="13.5" x14ac:dyDescent="0.25">
      <c r="A5208" s="426">
        <v>92397</v>
      </c>
      <c r="B5208" s="427" t="s">
        <v>5519</v>
      </c>
      <c r="C5208" s="427" t="s">
        <v>501</v>
      </c>
      <c r="D5208" s="428">
        <v>51.66</v>
      </c>
    </row>
    <row r="5209" spans="1:4" ht="13.5" x14ac:dyDescent="0.25">
      <c r="A5209" s="426">
        <v>92398</v>
      </c>
      <c r="B5209" s="427" t="s">
        <v>5520</v>
      </c>
      <c r="C5209" s="427" t="s">
        <v>501</v>
      </c>
      <c r="D5209" s="428">
        <v>58.11</v>
      </c>
    </row>
    <row r="5210" spans="1:4" ht="13.5" x14ac:dyDescent="0.25">
      <c r="A5210" s="426">
        <v>92399</v>
      </c>
      <c r="B5210" s="427" t="s">
        <v>5521</v>
      </c>
      <c r="C5210" s="427" t="s">
        <v>501</v>
      </c>
      <c r="D5210" s="428">
        <v>59.26</v>
      </c>
    </row>
    <row r="5211" spans="1:4" ht="13.5" x14ac:dyDescent="0.25">
      <c r="A5211" s="426">
        <v>92400</v>
      </c>
      <c r="B5211" s="427" t="s">
        <v>5522</v>
      </c>
      <c r="C5211" s="427" t="s">
        <v>501</v>
      </c>
      <c r="D5211" s="428">
        <v>71.33</v>
      </c>
    </row>
    <row r="5212" spans="1:4" ht="13.5" x14ac:dyDescent="0.25">
      <c r="A5212" s="426">
        <v>92401</v>
      </c>
      <c r="B5212" s="427" t="s">
        <v>5523</v>
      </c>
      <c r="C5212" s="427" t="s">
        <v>501</v>
      </c>
      <c r="D5212" s="428">
        <v>72.569999999999993</v>
      </c>
    </row>
    <row r="5213" spans="1:4" ht="13.5" x14ac:dyDescent="0.25">
      <c r="A5213" s="426">
        <v>92402</v>
      </c>
      <c r="B5213" s="427" t="s">
        <v>5524</v>
      </c>
      <c r="C5213" s="427" t="s">
        <v>501</v>
      </c>
      <c r="D5213" s="428">
        <v>63.82</v>
      </c>
    </row>
    <row r="5214" spans="1:4" ht="13.5" x14ac:dyDescent="0.25">
      <c r="A5214" s="426">
        <v>92403</v>
      </c>
      <c r="B5214" s="427" t="s">
        <v>5525</v>
      </c>
      <c r="C5214" s="427" t="s">
        <v>501</v>
      </c>
      <c r="D5214" s="428">
        <v>53.05</v>
      </c>
    </row>
    <row r="5215" spans="1:4" ht="13.5" x14ac:dyDescent="0.25">
      <c r="A5215" s="426">
        <v>92404</v>
      </c>
      <c r="B5215" s="427" t="s">
        <v>5526</v>
      </c>
      <c r="C5215" s="427" t="s">
        <v>501</v>
      </c>
      <c r="D5215" s="428">
        <v>59.5</v>
      </c>
    </row>
    <row r="5216" spans="1:4" ht="13.5" x14ac:dyDescent="0.25">
      <c r="A5216" s="426">
        <v>92405</v>
      </c>
      <c r="B5216" s="427" t="s">
        <v>5527</v>
      </c>
      <c r="C5216" s="427" t="s">
        <v>501</v>
      </c>
      <c r="D5216" s="428">
        <v>60.61</v>
      </c>
    </row>
    <row r="5217" spans="1:4" ht="13.5" x14ac:dyDescent="0.25">
      <c r="A5217" s="426">
        <v>92406</v>
      </c>
      <c r="B5217" s="427" t="s">
        <v>5528</v>
      </c>
      <c r="C5217" s="427" t="s">
        <v>501</v>
      </c>
      <c r="D5217" s="428">
        <v>72.72</v>
      </c>
    </row>
    <row r="5218" spans="1:4" ht="13.5" x14ac:dyDescent="0.25">
      <c r="A5218" s="426">
        <v>92407</v>
      </c>
      <c r="B5218" s="427" t="s">
        <v>5529</v>
      </c>
      <c r="C5218" s="427" t="s">
        <v>501</v>
      </c>
      <c r="D5218" s="428">
        <v>73.95</v>
      </c>
    </row>
    <row r="5219" spans="1:4" ht="13.5" x14ac:dyDescent="0.25">
      <c r="A5219" s="426">
        <v>93679</v>
      </c>
      <c r="B5219" s="427" t="s">
        <v>5530</v>
      </c>
      <c r="C5219" s="427" t="s">
        <v>501</v>
      </c>
      <c r="D5219" s="428">
        <v>67.989999999999995</v>
      </c>
    </row>
    <row r="5220" spans="1:4" ht="13.5" x14ac:dyDescent="0.25">
      <c r="A5220" s="426">
        <v>93680</v>
      </c>
      <c r="B5220" s="427" t="s">
        <v>5531</v>
      </c>
      <c r="C5220" s="427" t="s">
        <v>501</v>
      </c>
      <c r="D5220" s="428">
        <v>57.08</v>
      </c>
    </row>
    <row r="5221" spans="1:4" ht="13.5" x14ac:dyDescent="0.25">
      <c r="A5221" s="426">
        <v>93681</v>
      </c>
      <c r="B5221" s="427" t="s">
        <v>5532</v>
      </c>
      <c r="C5221" s="427" t="s">
        <v>501</v>
      </c>
      <c r="D5221" s="428">
        <v>68.97</v>
      </c>
    </row>
    <row r="5222" spans="1:4" ht="13.5" x14ac:dyDescent="0.25">
      <c r="A5222" s="426">
        <v>93682</v>
      </c>
      <c r="B5222" s="427" t="s">
        <v>5533</v>
      </c>
      <c r="C5222" s="427" t="s">
        <v>501</v>
      </c>
      <c r="D5222" s="428">
        <v>70.23</v>
      </c>
    </row>
    <row r="5223" spans="1:4" ht="13.5" x14ac:dyDescent="0.25">
      <c r="A5223" s="426">
        <v>97114</v>
      </c>
      <c r="B5223" s="427" t="s">
        <v>5534</v>
      </c>
      <c r="C5223" s="427" t="s">
        <v>249</v>
      </c>
      <c r="D5223" s="428">
        <v>0.32</v>
      </c>
    </row>
    <row r="5224" spans="1:4" ht="13.5" x14ac:dyDescent="0.25">
      <c r="A5224" s="426">
        <v>97115</v>
      </c>
      <c r="B5224" s="427" t="s">
        <v>5535</v>
      </c>
      <c r="C5224" s="427" t="s">
        <v>480</v>
      </c>
      <c r="D5224" s="428">
        <v>38.08</v>
      </c>
    </row>
    <row r="5225" spans="1:4" ht="13.5" x14ac:dyDescent="0.25">
      <c r="A5225" s="426">
        <v>97120</v>
      </c>
      <c r="B5225" s="427" t="s">
        <v>5536</v>
      </c>
      <c r="C5225" s="427" t="s">
        <v>480</v>
      </c>
      <c r="D5225" s="428">
        <v>8.1300000000000008</v>
      </c>
    </row>
    <row r="5226" spans="1:4" ht="13.5" x14ac:dyDescent="0.25">
      <c r="A5226" s="426">
        <v>97802</v>
      </c>
      <c r="B5226" s="427" t="s">
        <v>5537</v>
      </c>
      <c r="C5226" s="427" t="s">
        <v>501</v>
      </c>
      <c r="D5226" s="428">
        <v>3.98</v>
      </c>
    </row>
    <row r="5227" spans="1:4" ht="13.5" x14ac:dyDescent="0.25">
      <c r="A5227" s="426">
        <v>97803</v>
      </c>
      <c r="B5227" s="427" t="s">
        <v>5538</v>
      </c>
      <c r="C5227" s="427" t="s">
        <v>501</v>
      </c>
      <c r="D5227" s="428">
        <v>4.76</v>
      </c>
    </row>
    <row r="5228" spans="1:4" ht="13.5" x14ac:dyDescent="0.25">
      <c r="A5228" s="426">
        <v>97805</v>
      </c>
      <c r="B5228" s="427" t="s">
        <v>5539</v>
      </c>
      <c r="C5228" s="427" t="s">
        <v>501</v>
      </c>
      <c r="D5228" s="428">
        <v>8.6999999999999993</v>
      </c>
    </row>
    <row r="5229" spans="1:4" ht="13.5" x14ac:dyDescent="0.25">
      <c r="A5229" s="426">
        <v>97806</v>
      </c>
      <c r="B5229" s="427" t="s">
        <v>5540</v>
      </c>
      <c r="C5229" s="427" t="s">
        <v>501</v>
      </c>
      <c r="D5229" s="428">
        <v>10.53</v>
      </c>
    </row>
    <row r="5230" spans="1:4" ht="13.5" x14ac:dyDescent="0.25">
      <c r="A5230" s="426">
        <v>97807</v>
      </c>
      <c r="B5230" s="427" t="s">
        <v>5541</v>
      </c>
      <c r="C5230" s="427" t="s">
        <v>501</v>
      </c>
      <c r="D5230" s="428">
        <v>12.29</v>
      </c>
    </row>
    <row r="5231" spans="1:4" ht="13.5" x14ac:dyDescent="0.25">
      <c r="A5231" s="426">
        <v>97809</v>
      </c>
      <c r="B5231" s="427" t="s">
        <v>5542</v>
      </c>
      <c r="C5231" s="427" t="s">
        <v>501</v>
      </c>
      <c r="D5231" s="428">
        <v>15.58</v>
      </c>
    </row>
    <row r="5232" spans="1:4" ht="13.5" x14ac:dyDescent="0.25">
      <c r="A5232" s="426">
        <v>97810</v>
      </c>
      <c r="B5232" s="427" t="s">
        <v>5543</v>
      </c>
      <c r="C5232" s="427" t="s">
        <v>501</v>
      </c>
      <c r="D5232" s="428">
        <v>17.420000000000002</v>
      </c>
    </row>
    <row r="5233" spans="1:4" ht="13.5" x14ac:dyDescent="0.25">
      <c r="A5233" s="426">
        <v>97811</v>
      </c>
      <c r="B5233" s="427" t="s">
        <v>5544</v>
      </c>
      <c r="C5233" s="427" t="s">
        <v>501</v>
      </c>
      <c r="D5233" s="428">
        <v>19.190000000000001</v>
      </c>
    </row>
    <row r="5234" spans="1:4" ht="13.5" x14ac:dyDescent="0.25">
      <c r="A5234" s="426">
        <v>97813</v>
      </c>
      <c r="B5234" s="427" t="s">
        <v>5545</v>
      </c>
      <c r="C5234" s="427" t="s">
        <v>501</v>
      </c>
      <c r="D5234" s="428">
        <v>4.16</v>
      </c>
    </row>
    <row r="5235" spans="1:4" ht="13.5" x14ac:dyDescent="0.25">
      <c r="A5235" s="426">
        <v>97814</v>
      </c>
      <c r="B5235" s="427" t="s">
        <v>5546</v>
      </c>
      <c r="C5235" s="427" t="s">
        <v>501</v>
      </c>
      <c r="D5235" s="428">
        <v>4.9400000000000004</v>
      </c>
    </row>
    <row r="5236" spans="1:4" ht="13.5" x14ac:dyDescent="0.25">
      <c r="A5236" s="426">
        <v>97816</v>
      </c>
      <c r="B5236" s="427" t="s">
        <v>5547</v>
      </c>
      <c r="C5236" s="427" t="s">
        <v>501</v>
      </c>
      <c r="D5236" s="428">
        <v>9.23</v>
      </c>
    </row>
    <row r="5237" spans="1:4" ht="13.5" x14ac:dyDescent="0.25">
      <c r="A5237" s="426">
        <v>97817</v>
      </c>
      <c r="B5237" s="427" t="s">
        <v>5548</v>
      </c>
      <c r="C5237" s="427" t="s">
        <v>501</v>
      </c>
      <c r="D5237" s="428">
        <v>11.06</v>
      </c>
    </row>
    <row r="5238" spans="1:4" ht="13.5" x14ac:dyDescent="0.25">
      <c r="A5238" s="426">
        <v>97818</v>
      </c>
      <c r="B5238" s="427" t="s">
        <v>5549</v>
      </c>
      <c r="C5238" s="427" t="s">
        <v>501</v>
      </c>
      <c r="D5238" s="428">
        <v>13</v>
      </c>
    </row>
    <row r="5239" spans="1:4" ht="13.5" x14ac:dyDescent="0.25">
      <c r="A5239" s="426">
        <v>97820</v>
      </c>
      <c r="B5239" s="427" t="s">
        <v>5550</v>
      </c>
      <c r="C5239" s="427" t="s">
        <v>501</v>
      </c>
      <c r="D5239" s="428">
        <v>16.62</v>
      </c>
    </row>
    <row r="5240" spans="1:4" ht="13.5" x14ac:dyDescent="0.25">
      <c r="A5240" s="426">
        <v>97821</v>
      </c>
      <c r="B5240" s="427" t="s">
        <v>5551</v>
      </c>
      <c r="C5240" s="427" t="s">
        <v>501</v>
      </c>
      <c r="D5240" s="428">
        <v>18.46</v>
      </c>
    </row>
    <row r="5241" spans="1:4" ht="13.5" x14ac:dyDescent="0.25">
      <c r="A5241" s="426">
        <v>97822</v>
      </c>
      <c r="B5241" s="427" t="s">
        <v>5552</v>
      </c>
      <c r="C5241" s="427" t="s">
        <v>501</v>
      </c>
      <c r="D5241" s="428">
        <v>20.399999999999999</v>
      </c>
    </row>
    <row r="5242" spans="1:4" ht="13.5" x14ac:dyDescent="0.25">
      <c r="A5242" s="426">
        <v>72947</v>
      </c>
      <c r="B5242" s="427" t="s">
        <v>5553</v>
      </c>
      <c r="C5242" s="427" t="s">
        <v>501</v>
      </c>
      <c r="D5242" s="428">
        <v>13.68</v>
      </c>
    </row>
    <row r="5243" spans="1:4" ht="13.5" x14ac:dyDescent="0.25">
      <c r="A5243" s="426">
        <v>83693</v>
      </c>
      <c r="B5243" s="427" t="s">
        <v>5554</v>
      </c>
      <c r="C5243" s="427" t="s">
        <v>501</v>
      </c>
      <c r="D5243" s="428">
        <v>3.4</v>
      </c>
    </row>
    <row r="5244" spans="1:4" ht="13.5" x14ac:dyDescent="0.25">
      <c r="A5244" s="427" t="s">
        <v>5555</v>
      </c>
      <c r="B5244" s="427" t="s">
        <v>5556</v>
      </c>
      <c r="C5244" s="427" t="s">
        <v>249</v>
      </c>
      <c r="D5244" s="428">
        <v>552.92999999999995</v>
      </c>
    </row>
    <row r="5245" spans="1:4" ht="13.5" x14ac:dyDescent="0.25">
      <c r="A5245" s="427" t="s">
        <v>5557</v>
      </c>
      <c r="B5245" s="427" t="s">
        <v>5558</v>
      </c>
      <c r="C5245" s="427" t="s">
        <v>249</v>
      </c>
      <c r="D5245" s="428">
        <v>469.42</v>
      </c>
    </row>
    <row r="5246" spans="1:4" ht="13.5" x14ac:dyDescent="0.25">
      <c r="A5246" s="427" t="s">
        <v>5559</v>
      </c>
      <c r="B5246" s="427" t="s">
        <v>5560</v>
      </c>
      <c r="C5246" s="427" t="s">
        <v>501</v>
      </c>
      <c r="D5246" s="428">
        <v>5.36</v>
      </c>
    </row>
    <row r="5247" spans="1:4" ht="13.5" x14ac:dyDescent="0.25">
      <c r="A5247" s="426">
        <v>72962</v>
      </c>
      <c r="B5247" s="427" t="s">
        <v>5561</v>
      </c>
      <c r="C5247" s="427" t="s">
        <v>5209</v>
      </c>
      <c r="D5247" s="428">
        <v>309.48</v>
      </c>
    </row>
    <row r="5248" spans="1:4" ht="13.5" x14ac:dyDescent="0.25">
      <c r="A5248" s="426">
        <v>72963</v>
      </c>
      <c r="B5248" s="427" t="s">
        <v>5562</v>
      </c>
      <c r="C5248" s="427" t="s">
        <v>5209</v>
      </c>
      <c r="D5248" s="428">
        <v>255.5</v>
      </c>
    </row>
    <row r="5249" spans="1:4" ht="13.5" x14ac:dyDescent="0.25">
      <c r="A5249" s="427" t="s">
        <v>5563</v>
      </c>
      <c r="B5249" s="427" t="s">
        <v>5564</v>
      </c>
      <c r="C5249" s="427" t="s">
        <v>1476</v>
      </c>
      <c r="D5249" s="428">
        <v>521.41999999999996</v>
      </c>
    </row>
    <row r="5250" spans="1:4" ht="13.5" x14ac:dyDescent="0.25">
      <c r="A5250" s="426">
        <v>95990</v>
      </c>
      <c r="B5250" s="427" t="s">
        <v>5565</v>
      </c>
      <c r="C5250" s="427" t="s">
        <v>1476</v>
      </c>
      <c r="D5250" s="428">
        <v>974.43</v>
      </c>
    </row>
    <row r="5251" spans="1:4" ht="13.5" x14ac:dyDescent="0.25">
      <c r="A5251" s="426">
        <v>95992</v>
      </c>
      <c r="B5251" s="427" t="s">
        <v>5566</v>
      </c>
      <c r="C5251" s="427" t="s">
        <v>1476</v>
      </c>
      <c r="D5251" s="428">
        <v>908.22</v>
      </c>
    </row>
    <row r="5252" spans="1:4" ht="13.5" x14ac:dyDescent="0.25">
      <c r="A5252" s="426">
        <v>95993</v>
      </c>
      <c r="B5252" s="427" t="s">
        <v>5567</v>
      </c>
      <c r="C5252" s="427" t="s">
        <v>1476</v>
      </c>
      <c r="D5252" s="428">
        <v>939.97</v>
      </c>
    </row>
    <row r="5253" spans="1:4" ht="13.5" x14ac:dyDescent="0.25">
      <c r="A5253" s="426">
        <v>95994</v>
      </c>
      <c r="B5253" s="427" t="s">
        <v>5568</v>
      </c>
      <c r="C5253" s="427" t="s">
        <v>1476</v>
      </c>
      <c r="D5253" s="428">
        <v>883.34</v>
      </c>
    </row>
    <row r="5254" spans="1:4" ht="13.5" x14ac:dyDescent="0.25">
      <c r="A5254" s="426">
        <v>95995</v>
      </c>
      <c r="B5254" s="427" t="s">
        <v>5569</v>
      </c>
      <c r="C5254" s="427" t="s">
        <v>1476</v>
      </c>
      <c r="D5254" s="428">
        <v>918.63</v>
      </c>
    </row>
    <row r="5255" spans="1:4" ht="13.5" x14ac:dyDescent="0.25">
      <c r="A5255" s="426">
        <v>95996</v>
      </c>
      <c r="B5255" s="427" t="s">
        <v>5570</v>
      </c>
      <c r="C5255" s="427" t="s">
        <v>1476</v>
      </c>
      <c r="D5255" s="428">
        <v>867.98</v>
      </c>
    </row>
    <row r="5256" spans="1:4" ht="13.5" x14ac:dyDescent="0.25">
      <c r="A5256" s="426">
        <v>95997</v>
      </c>
      <c r="B5256" s="427" t="s">
        <v>5571</v>
      </c>
      <c r="C5256" s="427" t="s">
        <v>1476</v>
      </c>
      <c r="D5256" s="428">
        <v>905.43</v>
      </c>
    </row>
    <row r="5257" spans="1:4" ht="13.5" x14ac:dyDescent="0.25">
      <c r="A5257" s="426">
        <v>95998</v>
      </c>
      <c r="B5257" s="427" t="s">
        <v>5572</v>
      </c>
      <c r="C5257" s="427" t="s">
        <v>1476</v>
      </c>
      <c r="D5257" s="428">
        <v>858.49</v>
      </c>
    </row>
    <row r="5258" spans="1:4" ht="13.5" x14ac:dyDescent="0.25">
      <c r="A5258" s="426">
        <v>95999</v>
      </c>
      <c r="B5258" s="427" t="s">
        <v>5573</v>
      </c>
      <c r="C5258" s="427" t="s">
        <v>1476</v>
      </c>
      <c r="D5258" s="428">
        <v>896</v>
      </c>
    </row>
    <row r="5259" spans="1:4" ht="13.5" x14ac:dyDescent="0.25">
      <c r="A5259" s="426">
        <v>96000</v>
      </c>
      <c r="B5259" s="427" t="s">
        <v>5574</v>
      </c>
      <c r="C5259" s="427" t="s">
        <v>1476</v>
      </c>
      <c r="D5259" s="428">
        <v>851.72</v>
      </c>
    </row>
    <row r="5260" spans="1:4" ht="13.5" x14ac:dyDescent="0.25">
      <c r="A5260" s="426">
        <v>96001</v>
      </c>
      <c r="B5260" s="427" t="s">
        <v>5575</v>
      </c>
      <c r="C5260" s="427" t="s">
        <v>501</v>
      </c>
      <c r="D5260" s="428">
        <v>5.47</v>
      </c>
    </row>
    <row r="5261" spans="1:4" ht="13.5" x14ac:dyDescent="0.25">
      <c r="A5261" s="426">
        <v>96002</v>
      </c>
      <c r="B5261" s="427" t="s">
        <v>5576</v>
      </c>
      <c r="C5261" s="427" t="s">
        <v>501</v>
      </c>
      <c r="D5261" s="428">
        <v>6.34</v>
      </c>
    </row>
    <row r="5262" spans="1:4" ht="13.5" x14ac:dyDescent="0.25">
      <c r="A5262" s="426">
        <v>96393</v>
      </c>
      <c r="B5262" s="427" t="s">
        <v>5577</v>
      </c>
      <c r="C5262" s="427" t="s">
        <v>1476</v>
      </c>
      <c r="D5262" s="428">
        <v>139.9</v>
      </c>
    </row>
    <row r="5263" spans="1:4" ht="13.5" x14ac:dyDescent="0.25">
      <c r="A5263" s="426">
        <v>96394</v>
      </c>
      <c r="B5263" s="427" t="s">
        <v>5578</v>
      </c>
      <c r="C5263" s="427" t="s">
        <v>1476</v>
      </c>
      <c r="D5263" s="428">
        <v>196.04</v>
      </c>
    </row>
    <row r="5264" spans="1:4" ht="13.5" x14ac:dyDescent="0.25">
      <c r="A5264" s="426">
        <v>96395</v>
      </c>
      <c r="B5264" s="427" t="s">
        <v>5579</v>
      </c>
      <c r="C5264" s="427" t="s">
        <v>1476</v>
      </c>
      <c r="D5264" s="428">
        <v>219.58</v>
      </c>
    </row>
    <row r="5265" spans="1:4" ht="13.5" x14ac:dyDescent="0.25">
      <c r="A5265" s="426">
        <v>73445</v>
      </c>
      <c r="B5265" s="427" t="s">
        <v>5580</v>
      </c>
      <c r="C5265" s="427" t="s">
        <v>501</v>
      </c>
      <c r="D5265" s="428">
        <v>8.1300000000000008</v>
      </c>
    </row>
    <row r="5266" spans="1:4" ht="13.5" x14ac:dyDescent="0.25">
      <c r="A5266" s="426">
        <v>73446</v>
      </c>
      <c r="B5266" s="427" t="s">
        <v>5581</v>
      </c>
      <c r="C5266" s="427" t="s">
        <v>501</v>
      </c>
      <c r="D5266" s="428">
        <v>17.72</v>
      </c>
    </row>
    <row r="5267" spans="1:4" ht="13.5" x14ac:dyDescent="0.25">
      <c r="A5267" s="427" t="s">
        <v>5582</v>
      </c>
      <c r="B5267" s="427" t="s">
        <v>5583</v>
      </c>
      <c r="C5267" s="427" t="s">
        <v>501</v>
      </c>
      <c r="D5267" s="428">
        <v>15.52</v>
      </c>
    </row>
    <row r="5268" spans="1:4" ht="13.5" x14ac:dyDescent="0.25">
      <c r="A5268" s="427" t="s">
        <v>5584</v>
      </c>
      <c r="B5268" s="427" t="s">
        <v>5585</v>
      </c>
      <c r="C5268" s="427" t="s">
        <v>501</v>
      </c>
      <c r="D5268" s="428">
        <v>19.47</v>
      </c>
    </row>
    <row r="5269" spans="1:4" ht="13.5" x14ac:dyDescent="0.25">
      <c r="A5269" s="426">
        <v>79462</v>
      </c>
      <c r="B5269" s="427" t="s">
        <v>5586</v>
      </c>
      <c r="C5269" s="427" t="s">
        <v>501</v>
      </c>
      <c r="D5269" s="428">
        <v>49.96</v>
      </c>
    </row>
    <row r="5270" spans="1:4" ht="13.5" x14ac:dyDescent="0.25">
      <c r="A5270" s="427" t="s">
        <v>5587</v>
      </c>
      <c r="B5270" s="427" t="s">
        <v>5588</v>
      </c>
      <c r="C5270" s="427" t="s">
        <v>501</v>
      </c>
      <c r="D5270" s="428">
        <v>10.75</v>
      </c>
    </row>
    <row r="5271" spans="1:4" ht="13.5" x14ac:dyDescent="0.25">
      <c r="A5271" s="426">
        <v>84651</v>
      </c>
      <c r="B5271" s="427" t="s">
        <v>5589</v>
      </c>
      <c r="C5271" s="427" t="s">
        <v>501</v>
      </c>
      <c r="D5271" s="428">
        <v>8.85</v>
      </c>
    </row>
    <row r="5272" spans="1:4" ht="13.5" x14ac:dyDescent="0.25">
      <c r="A5272" s="426">
        <v>88411</v>
      </c>
      <c r="B5272" s="427" t="s">
        <v>5590</v>
      </c>
      <c r="C5272" s="427" t="s">
        <v>501</v>
      </c>
      <c r="D5272" s="428">
        <v>1.87</v>
      </c>
    </row>
    <row r="5273" spans="1:4" ht="13.5" x14ac:dyDescent="0.25">
      <c r="A5273" s="426">
        <v>88412</v>
      </c>
      <c r="B5273" s="427" t="s">
        <v>5591</v>
      </c>
      <c r="C5273" s="427" t="s">
        <v>501</v>
      </c>
      <c r="D5273" s="428">
        <v>1.35</v>
      </c>
    </row>
    <row r="5274" spans="1:4" ht="13.5" x14ac:dyDescent="0.25">
      <c r="A5274" s="426">
        <v>88413</v>
      </c>
      <c r="B5274" s="427" t="s">
        <v>5592</v>
      </c>
      <c r="C5274" s="427" t="s">
        <v>501</v>
      </c>
      <c r="D5274" s="428">
        <v>2.9</v>
      </c>
    </row>
    <row r="5275" spans="1:4" ht="13.5" x14ac:dyDescent="0.25">
      <c r="A5275" s="426">
        <v>88414</v>
      </c>
      <c r="B5275" s="427" t="s">
        <v>5593</v>
      </c>
      <c r="C5275" s="427" t="s">
        <v>501</v>
      </c>
      <c r="D5275" s="428">
        <v>3.23</v>
      </c>
    </row>
    <row r="5276" spans="1:4" ht="13.5" x14ac:dyDescent="0.25">
      <c r="A5276" s="426">
        <v>88415</v>
      </c>
      <c r="B5276" s="427" t="s">
        <v>5594</v>
      </c>
      <c r="C5276" s="427" t="s">
        <v>501</v>
      </c>
      <c r="D5276" s="428">
        <v>2.04</v>
      </c>
    </row>
    <row r="5277" spans="1:4" ht="13.5" x14ac:dyDescent="0.25">
      <c r="A5277" s="426">
        <v>88416</v>
      </c>
      <c r="B5277" s="427" t="s">
        <v>5595</v>
      </c>
      <c r="C5277" s="427" t="s">
        <v>501</v>
      </c>
      <c r="D5277" s="428">
        <v>17.2</v>
      </c>
    </row>
    <row r="5278" spans="1:4" ht="13.5" x14ac:dyDescent="0.25">
      <c r="A5278" s="426">
        <v>88417</v>
      </c>
      <c r="B5278" s="427" t="s">
        <v>5596</v>
      </c>
      <c r="C5278" s="427" t="s">
        <v>501</v>
      </c>
      <c r="D5278" s="428">
        <v>15.37</v>
      </c>
    </row>
    <row r="5279" spans="1:4" ht="13.5" x14ac:dyDescent="0.25">
      <c r="A5279" s="426">
        <v>88420</v>
      </c>
      <c r="B5279" s="427" t="s">
        <v>5597</v>
      </c>
      <c r="C5279" s="427" t="s">
        <v>501</v>
      </c>
      <c r="D5279" s="428">
        <v>20.89</v>
      </c>
    </row>
    <row r="5280" spans="1:4" ht="13.5" x14ac:dyDescent="0.25">
      <c r="A5280" s="426">
        <v>88421</v>
      </c>
      <c r="B5280" s="427" t="s">
        <v>5598</v>
      </c>
      <c r="C5280" s="427" t="s">
        <v>501</v>
      </c>
      <c r="D5280" s="428">
        <v>22.05</v>
      </c>
    </row>
    <row r="5281" spans="1:4" ht="13.5" x14ac:dyDescent="0.25">
      <c r="A5281" s="426">
        <v>88423</v>
      </c>
      <c r="B5281" s="427" t="s">
        <v>5599</v>
      </c>
      <c r="C5281" s="427" t="s">
        <v>501</v>
      </c>
      <c r="D5281" s="428">
        <v>17.77</v>
      </c>
    </row>
    <row r="5282" spans="1:4" ht="13.5" x14ac:dyDescent="0.25">
      <c r="A5282" s="426">
        <v>88424</v>
      </c>
      <c r="B5282" s="427" t="s">
        <v>5600</v>
      </c>
      <c r="C5282" s="427" t="s">
        <v>501</v>
      </c>
      <c r="D5282" s="428">
        <v>19.7</v>
      </c>
    </row>
    <row r="5283" spans="1:4" ht="13.5" x14ac:dyDescent="0.25">
      <c r="A5283" s="426">
        <v>88426</v>
      </c>
      <c r="B5283" s="427" t="s">
        <v>5601</v>
      </c>
      <c r="C5283" s="427" t="s">
        <v>501</v>
      </c>
      <c r="D5283" s="428">
        <v>16.55</v>
      </c>
    </row>
    <row r="5284" spans="1:4" ht="13.5" x14ac:dyDescent="0.25">
      <c r="A5284" s="426">
        <v>88428</v>
      </c>
      <c r="B5284" s="427" t="s">
        <v>5602</v>
      </c>
      <c r="C5284" s="427" t="s">
        <v>501</v>
      </c>
      <c r="D5284" s="428">
        <v>26.05</v>
      </c>
    </row>
    <row r="5285" spans="1:4" ht="13.5" x14ac:dyDescent="0.25">
      <c r="A5285" s="426">
        <v>88429</v>
      </c>
      <c r="B5285" s="427" t="s">
        <v>5603</v>
      </c>
      <c r="C5285" s="427" t="s">
        <v>501</v>
      </c>
      <c r="D5285" s="428">
        <v>28.08</v>
      </c>
    </row>
    <row r="5286" spans="1:4" ht="13.5" x14ac:dyDescent="0.25">
      <c r="A5286" s="426">
        <v>88431</v>
      </c>
      <c r="B5286" s="427" t="s">
        <v>5604</v>
      </c>
      <c r="C5286" s="427" t="s">
        <v>501</v>
      </c>
      <c r="D5286" s="428">
        <v>20.7</v>
      </c>
    </row>
    <row r="5287" spans="1:4" ht="13.5" x14ac:dyDescent="0.25">
      <c r="A5287" s="426">
        <v>88432</v>
      </c>
      <c r="B5287" s="427" t="s">
        <v>5605</v>
      </c>
      <c r="C5287" s="427" t="s">
        <v>501</v>
      </c>
      <c r="D5287" s="428">
        <v>14.14</v>
      </c>
    </row>
    <row r="5288" spans="1:4" ht="13.5" x14ac:dyDescent="0.25">
      <c r="A5288" s="426">
        <v>88482</v>
      </c>
      <c r="B5288" s="427" t="s">
        <v>5606</v>
      </c>
      <c r="C5288" s="427" t="s">
        <v>501</v>
      </c>
      <c r="D5288" s="428">
        <v>2.38</v>
      </c>
    </row>
    <row r="5289" spans="1:4" ht="13.5" x14ac:dyDescent="0.25">
      <c r="A5289" s="426">
        <v>88483</v>
      </c>
      <c r="B5289" s="427" t="s">
        <v>5607</v>
      </c>
      <c r="C5289" s="427" t="s">
        <v>501</v>
      </c>
      <c r="D5289" s="428">
        <v>2.16</v>
      </c>
    </row>
    <row r="5290" spans="1:4" ht="13.5" x14ac:dyDescent="0.25">
      <c r="A5290" s="426">
        <v>88484</v>
      </c>
      <c r="B5290" s="427" t="s">
        <v>5608</v>
      </c>
      <c r="C5290" s="427" t="s">
        <v>501</v>
      </c>
      <c r="D5290" s="428">
        <v>2.06</v>
      </c>
    </row>
    <row r="5291" spans="1:4" ht="13.5" x14ac:dyDescent="0.25">
      <c r="A5291" s="426">
        <v>88485</v>
      </c>
      <c r="B5291" s="427" t="s">
        <v>5609</v>
      </c>
      <c r="C5291" s="427" t="s">
        <v>501</v>
      </c>
      <c r="D5291" s="428">
        <v>1.75</v>
      </c>
    </row>
    <row r="5292" spans="1:4" ht="13.5" x14ac:dyDescent="0.25">
      <c r="A5292" s="426">
        <v>88486</v>
      </c>
      <c r="B5292" s="427" t="s">
        <v>5610</v>
      </c>
      <c r="C5292" s="427" t="s">
        <v>501</v>
      </c>
      <c r="D5292" s="428">
        <v>10.77</v>
      </c>
    </row>
    <row r="5293" spans="1:4" ht="13.5" x14ac:dyDescent="0.25">
      <c r="A5293" s="426">
        <v>88487</v>
      </c>
      <c r="B5293" s="427" t="s">
        <v>5611</v>
      </c>
      <c r="C5293" s="427" t="s">
        <v>501</v>
      </c>
      <c r="D5293" s="428">
        <v>9.7899999999999991</v>
      </c>
    </row>
    <row r="5294" spans="1:4" ht="13.5" x14ac:dyDescent="0.25">
      <c r="A5294" s="426">
        <v>88488</v>
      </c>
      <c r="B5294" s="427" t="s">
        <v>5612</v>
      </c>
      <c r="C5294" s="427" t="s">
        <v>501</v>
      </c>
      <c r="D5294" s="428">
        <v>13.64</v>
      </c>
    </row>
    <row r="5295" spans="1:4" ht="13.5" x14ac:dyDescent="0.25">
      <c r="A5295" s="426">
        <v>88489</v>
      </c>
      <c r="B5295" s="427" t="s">
        <v>5613</v>
      </c>
      <c r="C5295" s="427" t="s">
        <v>501</v>
      </c>
      <c r="D5295" s="428">
        <v>12.24</v>
      </c>
    </row>
    <row r="5296" spans="1:4" ht="13.5" x14ac:dyDescent="0.25">
      <c r="A5296" s="426">
        <v>88490</v>
      </c>
      <c r="B5296" s="427" t="s">
        <v>5614</v>
      </c>
      <c r="C5296" s="427" t="s">
        <v>501</v>
      </c>
      <c r="D5296" s="428">
        <v>8.36</v>
      </c>
    </row>
    <row r="5297" spans="1:4" ht="13.5" x14ac:dyDescent="0.25">
      <c r="A5297" s="426">
        <v>88491</v>
      </c>
      <c r="B5297" s="427" t="s">
        <v>5615</v>
      </c>
      <c r="C5297" s="427" t="s">
        <v>501</v>
      </c>
      <c r="D5297" s="428">
        <v>8.1300000000000008</v>
      </c>
    </row>
    <row r="5298" spans="1:4" ht="13.5" x14ac:dyDescent="0.25">
      <c r="A5298" s="426">
        <v>88492</v>
      </c>
      <c r="B5298" s="427" t="s">
        <v>5616</v>
      </c>
      <c r="C5298" s="427" t="s">
        <v>501</v>
      </c>
      <c r="D5298" s="428">
        <v>9.9700000000000006</v>
      </c>
    </row>
    <row r="5299" spans="1:4" ht="13.5" x14ac:dyDescent="0.25">
      <c r="A5299" s="426">
        <v>88493</v>
      </c>
      <c r="B5299" s="427" t="s">
        <v>5617</v>
      </c>
      <c r="C5299" s="427" t="s">
        <v>501</v>
      </c>
      <c r="D5299" s="428">
        <v>9.6199999999999992</v>
      </c>
    </row>
    <row r="5300" spans="1:4" ht="13.5" x14ac:dyDescent="0.25">
      <c r="A5300" s="426">
        <v>88494</v>
      </c>
      <c r="B5300" s="427" t="s">
        <v>5618</v>
      </c>
      <c r="C5300" s="427" t="s">
        <v>501</v>
      </c>
      <c r="D5300" s="428">
        <v>14.87</v>
      </c>
    </row>
    <row r="5301" spans="1:4" ht="13.5" x14ac:dyDescent="0.25">
      <c r="A5301" s="426">
        <v>88495</v>
      </c>
      <c r="B5301" s="427" t="s">
        <v>5619</v>
      </c>
      <c r="C5301" s="427" t="s">
        <v>501</v>
      </c>
      <c r="D5301" s="428">
        <v>8.14</v>
      </c>
    </row>
    <row r="5302" spans="1:4" ht="13.5" x14ac:dyDescent="0.25">
      <c r="A5302" s="426">
        <v>88496</v>
      </c>
      <c r="B5302" s="427" t="s">
        <v>5620</v>
      </c>
      <c r="C5302" s="427" t="s">
        <v>501</v>
      </c>
      <c r="D5302" s="428">
        <v>20.22</v>
      </c>
    </row>
    <row r="5303" spans="1:4" ht="13.5" x14ac:dyDescent="0.25">
      <c r="A5303" s="426">
        <v>88497</v>
      </c>
      <c r="B5303" s="427" t="s">
        <v>5621</v>
      </c>
      <c r="C5303" s="427" t="s">
        <v>501</v>
      </c>
      <c r="D5303" s="428">
        <v>11.23</v>
      </c>
    </row>
    <row r="5304" spans="1:4" ht="13.5" x14ac:dyDescent="0.25">
      <c r="A5304" s="426">
        <v>95305</v>
      </c>
      <c r="B5304" s="427" t="s">
        <v>5622</v>
      </c>
      <c r="C5304" s="427" t="s">
        <v>501</v>
      </c>
      <c r="D5304" s="428">
        <v>12.75</v>
      </c>
    </row>
    <row r="5305" spans="1:4" ht="13.5" x14ac:dyDescent="0.25">
      <c r="A5305" s="426">
        <v>95306</v>
      </c>
      <c r="B5305" s="427" t="s">
        <v>5623</v>
      </c>
      <c r="C5305" s="427" t="s">
        <v>501</v>
      </c>
      <c r="D5305" s="428">
        <v>14.53</v>
      </c>
    </row>
    <row r="5306" spans="1:4" ht="13.5" x14ac:dyDescent="0.25">
      <c r="A5306" s="426">
        <v>95622</v>
      </c>
      <c r="B5306" s="427" t="s">
        <v>5624</v>
      </c>
      <c r="C5306" s="427" t="s">
        <v>501</v>
      </c>
      <c r="D5306" s="428">
        <v>11.7</v>
      </c>
    </row>
    <row r="5307" spans="1:4" ht="13.5" x14ac:dyDescent="0.25">
      <c r="A5307" s="426">
        <v>95623</v>
      </c>
      <c r="B5307" s="427" t="s">
        <v>5625</v>
      </c>
      <c r="C5307" s="427" t="s">
        <v>501</v>
      </c>
      <c r="D5307" s="428">
        <v>9.2100000000000009</v>
      </c>
    </row>
    <row r="5308" spans="1:4" ht="13.5" x14ac:dyDescent="0.25">
      <c r="A5308" s="426">
        <v>95624</v>
      </c>
      <c r="B5308" s="427" t="s">
        <v>5626</v>
      </c>
      <c r="C5308" s="427" t="s">
        <v>501</v>
      </c>
      <c r="D5308" s="428">
        <v>16.78</v>
      </c>
    </row>
    <row r="5309" spans="1:4" ht="13.5" x14ac:dyDescent="0.25">
      <c r="A5309" s="426">
        <v>95625</v>
      </c>
      <c r="B5309" s="427" t="s">
        <v>5627</v>
      </c>
      <c r="C5309" s="427" t="s">
        <v>501</v>
      </c>
      <c r="D5309" s="428">
        <v>18.38</v>
      </c>
    </row>
    <row r="5310" spans="1:4" ht="13.5" x14ac:dyDescent="0.25">
      <c r="A5310" s="426">
        <v>95626</v>
      </c>
      <c r="B5310" s="427" t="s">
        <v>5628</v>
      </c>
      <c r="C5310" s="427" t="s">
        <v>501</v>
      </c>
      <c r="D5310" s="428">
        <v>12.52</v>
      </c>
    </row>
    <row r="5311" spans="1:4" ht="13.5" x14ac:dyDescent="0.25">
      <c r="A5311" s="426">
        <v>96126</v>
      </c>
      <c r="B5311" s="427" t="s">
        <v>5629</v>
      </c>
      <c r="C5311" s="427" t="s">
        <v>501</v>
      </c>
      <c r="D5311" s="428">
        <v>13.52</v>
      </c>
    </row>
    <row r="5312" spans="1:4" ht="13.5" x14ac:dyDescent="0.25">
      <c r="A5312" s="426">
        <v>96127</v>
      </c>
      <c r="B5312" s="427" t="s">
        <v>5630</v>
      </c>
      <c r="C5312" s="427" t="s">
        <v>501</v>
      </c>
      <c r="D5312" s="428">
        <v>10.4</v>
      </c>
    </row>
    <row r="5313" spans="1:4" ht="13.5" x14ac:dyDescent="0.25">
      <c r="A5313" s="426">
        <v>96128</v>
      </c>
      <c r="B5313" s="427" t="s">
        <v>5631</v>
      </c>
      <c r="C5313" s="427" t="s">
        <v>501</v>
      </c>
      <c r="D5313" s="428">
        <v>19.829999999999998</v>
      </c>
    </row>
    <row r="5314" spans="1:4" ht="13.5" x14ac:dyDescent="0.25">
      <c r="A5314" s="426">
        <v>96129</v>
      </c>
      <c r="B5314" s="427" t="s">
        <v>5632</v>
      </c>
      <c r="C5314" s="427" t="s">
        <v>501</v>
      </c>
      <c r="D5314" s="428">
        <v>21.84</v>
      </c>
    </row>
    <row r="5315" spans="1:4" ht="13.5" x14ac:dyDescent="0.25">
      <c r="A5315" s="426">
        <v>96130</v>
      </c>
      <c r="B5315" s="427" t="s">
        <v>5633</v>
      </c>
      <c r="C5315" s="427" t="s">
        <v>501</v>
      </c>
      <c r="D5315" s="428">
        <v>14.5</v>
      </c>
    </row>
    <row r="5316" spans="1:4" ht="13.5" x14ac:dyDescent="0.25">
      <c r="A5316" s="426">
        <v>96131</v>
      </c>
      <c r="B5316" s="427" t="s">
        <v>5634</v>
      </c>
      <c r="C5316" s="427" t="s">
        <v>501</v>
      </c>
      <c r="D5316" s="428">
        <v>18.73</v>
      </c>
    </row>
    <row r="5317" spans="1:4" ht="13.5" x14ac:dyDescent="0.25">
      <c r="A5317" s="426">
        <v>96132</v>
      </c>
      <c r="B5317" s="427" t="s">
        <v>5635</v>
      </c>
      <c r="C5317" s="427" t="s">
        <v>501</v>
      </c>
      <c r="D5317" s="428">
        <v>14.58</v>
      </c>
    </row>
    <row r="5318" spans="1:4" ht="13.5" x14ac:dyDescent="0.25">
      <c r="A5318" s="426">
        <v>96133</v>
      </c>
      <c r="B5318" s="427" t="s">
        <v>5636</v>
      </c>
      <c r="C5318" s="427" t="s">
        <v>501</v>
      </c>
      <c r="D5318" s="428">
        <v>27.12</v>
      </c>
    </row>
    <row r="5319" spans="1:4" ht="13.5" x14ac:dyDescent="0.25">
      <c r="A5319" s="426">
        <v>96134</v>
      </c>
      <c r="B5319" s="427" t="s">
        <v>5637</v>
      </c>
      <c r="C5319" s="427" t="s">
        <v>501</v>
      </c>
      <c r="D5319" s="428">
        <v>29.8</v>
      </c>
    </row>
    <row r="5320" spans="1:4" ht="13.5" x14ac:dyDescent="0.25">
      <c r="A5320" s="426">
        <v>96135</v>
      </c>
      <c r="B5320" s="427" t="s">
        <v>5638</v>
      </c>
      <c r="C5320" s="427" t="s">
        <v>501</v>
      </c>
      <c r="D5320" s="428">
        <v>20.059999999999999</v>
      </c>
    </row>
    <row r="5321" spans="1:4" ht="13.5" x14ac:dyDescent="0.25">
      <c r="A5321" s="426">
        <v>79460</v>
      </c>
      <c r="B5321" s="427" t="s">
        <v>5639</v>
      </c>
      <c r="C5321" s="427" t="s">
        <v>501</v>
      </c>
      <c r="D5321" s="428">
        <v>37.79</v>
      </c>
    </row>
    <row r="5322" spans="1:4" ht="13.5" x14ac:dyDescent="0.25">
      <c r="A5322" s="426">
        <v>79465</v>
      </c>
      <c r="B5322" s="427" t="s">
        <v>5640</v>
      </c>
      <c r="C5322" s="427" t="s">
        <v>501</v>
      </c>
      <c r="D5322" s="428">
        <v>40.04</v>
      </c>
    </row>
    <row r="5323" spans="1:4" ht="13.5" x14ac:dyDescent="0.25">
      <c r="A5323" s="427" t="s">
        <v>5641</v>
      </c>
      <c r="B5323" s="427" t="s">
        <v>5642</v>
      </c>
      <c r="C5323" s="427" t="s">
        <v>501</v>
      </c>
      <c r="D5323" s="428">
        <v>52.63</v>
      </c>
    </row>
    <row r="5324" spans="1:4" ht="13.5" x14ac:dyDescent="0.25">
      <c r="A5324" s="426">
        <v>84647</v>
      </c>
      <c r="B5324" s="427" t="s">
        <v>5643</v>
      </c>
      <c r="C5324" s="427" t="s">
        <v>501</v>
      </c>
      <c r="D5324" s="428">
        <v>122.98</v>
      </c>
    </row>
    <row r="5325" spans="1:4" ht="13.5" x14ac:dyDescent="0.25">
      <c r="A5325" s="426">
        <v>84656</v>
      </c>
      <c r="B5325" s="427" t="s">
        <v>5644</v>
      </c>
      <c r="C5325" s="427" t="s">
        <v>501</v>
      </c>
      <c r="D5325" s="428">
        <v>29.13</v>
      </c>
    </row>
    <row r="5326" spans="1:4" ht="13.5" x14ac:dyDescent="0.25">
      <c r="A5326" s="426">
        <v>6082</v>
      </c>
      <c r="B5326" s="427" t="s">
        <v>5645</v>
      </c>
      <c r="C5326" s="427" t="s">
        <v>501</v>
      </c>
      <c r="D5326" s="428">
        <v>15.46</v>
      </c>
    </row>
    <row r="5327" spans="1:4" ht="13.5" x14ac:dyDescent="0.25">
      <c r="A5327" s="426">
        <v>40905</v>
      </c>
      <c r="B5327" s="427" t="s">
        <v>5646</v>
      </c>
      <c r="C5327" s="427" t="s">
        <v>501</v>
      </c>
      <c r="D5327" s="428">
        <v>19.89</v>
      </c>
    </row>
    <row r="5328" spans="1:4" ht="13.5" x14ac:dyDescent="0.25">
      <c r="A5328" s="427" t="s">
        <v>5647</v>
      </c>
      <c r="B5328" s="427" t="s">
        <v>5648</v>
      </c>
      <c r="C5328" s="427" t="s">
        <v>501</v>
      </c>
      <c r="D5328" s="428">
        <v>14.8</v>
      </c>
    </row>
    <row r="5329" spans="1:4" ht="13.5" x14ac:dyDescent="0.25">
      <c r="A5329" s="427" t="s">
        <v>5649</v>
      </c>
      <c r="B5329" s="427" t="s">
        <v>5650</v>
      </c>
      <c r="C5329" s="427" t="s">
        <v>501</v>
      </c>
      <c r="D5329" s="428">
        <v>21.38</v>
      </c>
    </row>
    <row r="5330" spans="1:4" ht="13.5" x14ac:dyDescent="0.25">
      <c r="A5330" s="427" t="s">
        <v>5651</v>
      </c>
      <c r="B5330" s="427" t="s">
        <v>5652</v>
      </c>
      <c r="C5330" s="427" t="s">
        <v>501</v>
      </c>
      <c r="D5330" s="428">
        <v>21.05</v>
      </c>
    </row>
    <row r="5331" spans="1:4" ht="13.5" x14ac:dyDescent="0.25">
      <c r="A5331" s="427" t="s">
        <v>5653</v>
      </c>
      <c r="B5331" s="427" t="s">
        <v>5654</v>
      </c>
      <c r="C5331" s="427" t="s">
        <v>501</v>
      </c>
      <c r="D5331" s="428">
        <v>20.95</v>
      </c>
    </row>
    <row r="5332" spans="1:4" ht="13.5" x14ac:dyDescent="0.25">
      <c r="A5332" s="426">
        <v>79463</v>
      </c>
      <c r="B5332" s="427" t="s">
        <v>5655</v>
      </c>
      <c r="C5332" s="427" t="s">
        <v>501</v>
      </c>
      <c r="D5332" s="428">
        <v>12.77</v>
      </c>
    </row>
    <row r="5333" spans="1:4" ht="13.5" x14ac:dyDescent="0.25">
      <c r="A5333" s="426">
        <v>79464</v>
      </c>
      <c r="B5333" s="427" t="s">
        <v>5656</v>
      </c>
      <c r="C5333" s="427" t="s">
        <v>501</v>
      </c>
      <c r="D5333" s="428">
        <v>16.98</v>
      </c>
    </row>
    <row r="5334" spans="1:4" ht="13.5" x14ac:dyDescent="0.25">
      <c r="A5334" s="426">
        <v>79466</v>
      </c>
      <c r="B5334" s="427" t="s">
        <v>5657</v>
      </c>
      <c r="C5334" s="427" t="s">
        <v>501</v>
      </c>
      <c r="D5334" s="428">
        <v>17.149999999999999</v>
      </c>
    </row>
    <row r="5335" spans="1:4" ht="13.5" x14ac:dyDescent="0.25">
      <c r="A5335" s="427" t="s">
        <v>5658</v>
      </c>
      <c r="B5335" s="427" t="s">
        <v>5659</v>
      </c>
      <c r="C5335" s="427" t="s">
        <v>501</v>
      </c>
      <c r="D5335" s="428">
        <v>20.97</v>
      </c>
    </row>
    <row r="5336" spans="1:4" ht="13.5" x14ac:dyDescent="0.25">
      <c r="A5336" s="426">
        <v>84645</v>
      </c>
      <c r="B5336" s="427" t="s">
        <v>5660</v>
      </c>
      <c r="C5336" s="427" t="s">
        <v>501</v>
      </c>
      <c r="D5336" s="428">
        <v>16.899999999999999</v>
      </c>
    </row>
    <row r="5337" spans="1:4" ht="13.5" x14ac:dyDescent="0.25">
      <c r="A5337" s="426">
        <v>84657</v>
      </c>
      <c r="B5337" s="427" t="s">
        <v>5661</v>
      </c>
      <c r="C5337" s="427" t="s">
        <v>501</v>
      </c>
      <c r="D5337" s="428">
        <v>8.8000000000000007</v>
      </c>
    </row>
    <row r="5338" spans="1:4" ht="13.5" x14ac:dyDescent="0.25">
      <c r="A5338" s="426">
        <v>84659</v>
      </c>
      <c r="B5338" s="427" t="s">
        <v>5662</v>
      </c>
      <c r="C5338" s="427" t="s">
        <v>501</v>
      </c>
      <c r="D5338" s="428">
        <v>13.78</v>
      </c>
    </row>
    <row r="5339" spans="1:4" ht="13.5" x14ac:dyDescent="0.25">
      <c r="A5339" s="426">
        <v>84679</v>
      </c>
      <c r="B5339" s="427" t="s">
        <v>5663</v>
      </c>
      <c r="C5339" s="427" t="s">
        <v>501</v>
      </c>
      <c r="D5339" s="428">
        <v>17.61</v>
      </c>
    </row>
    <row r="5340" spans="1:4" ht="13.5" x14ac:dyDescent="0.25">
      <c r="A5340" s="426">
        <v>95464</v>
      </c>
      <c r="B5340" s="427" t="s">
        <v>5664</v>
      </c>
      <c r="C5340" s="427" t="s">
        <v>501</v>
      </c>
      <c r="D5340" s="428">
        <v>19.97</v>
      </c>
    </row>
    <row r="5341" spans="1:4" ht="13.5" x14ac:dyDescent="0.25">
      <c r="A5341" s="427" t="s">
        <v>5665</v>
      </c>
      <c r="B5341" s="427" t="s">
        <v>5666</v>
      </c>
      <c r="C5341" s="427" t="s">
        <v>501</v>
      </c>
      <c r="D5341" s="428">
        <v>31.84</v>
      </c>
    </row>
    <row r="5342" spans="1:4" ht="13.5" x14ac:dyDescent="0.25">
      <c r="A5342" s="427" t="s">
        <v>5667</v>
      </c>
      <c r="B5342" s="427" t="s">
        <v>5668</v>
      </c>
      <c r="C5342" s="427" t="s">
        <v>501</v>
      </c>
      <c r="D5342" s="428">
        <v>8.0399999999999991</v>
      </c>
    </row>
    <row r="5343" spans="1:4" ht="13.5" x14ac:dyDescent="0.25">
      <c r="A5343" s="427" t="s">
        <v>5669</v>
      </c>
      <c r="B5343" s="427" t="s">
        <v>5670</v>
      </c>
      <c r="C5343" s="427" t="s">
        <v>501</v>
      </c>
      <c r="D5343" s="428">
        <v>22.99</v>
      </c>
    </row>
    <row r="5344" spans="1:4" ht="13.5" x14ac:dyDescent="0.25">
      <c r="A5344" s="427" t="s">
        <v>5671</v>
      </c>
      <c r="B5344" s="427" t="s">
        <v>5672</v>
      </c>
      <c r="C5344" s="427" t="s">
        <v>501</v>
      </c>
      <c r="D5344" s="428">
        <v>23.09</v>
      </c>
    </row>
    <row r="5345" spans="1:4" ht="13.5" x14ac:dyDescent="0.25">
      <c r="A5345" s="427" t="s">
        <v>5673</v>
      </c>
      <c r="B5345" s="427" t="s">
        <v>5674</v>
      </c>
      <c r="C5345" s="427" t="s">
        <v>501</v>
      </c>
      <c r="D5345" s="428">
        <v>23.42</v>
      </c>
    </row>
    <row r="5346" spans="1:4" ht="13.5" x14ac:dyDescent="0.25">
      <c r="A5346" s="427" t="s">
        <v>5675</v>
      </c>
      <c r="B5346" s="427" t="s">
        <v>5676</v>
      </c>
      <c r="C5346" s="427" t="s">
        <v>501</v>
      </c>
      <c r="D5346" s="428">
        <v>17.440000000000001</v>
      </c>
    </row>
    <row r="5347" spans="1:4" ht="13.5" x14ac:dyDescent="0.25">
      <c r="A5347" s="427" t="s">
        <v>5677</v>
      </c>
      <c r="B5347" s="427" t="s">
        <v>5678</v>
      </c>
      <c r="C5347" s="427" t="s">
        <v>501</v>
      </c>
      <c r="D5347" s="428">
        <v>11.41</v>
      </c>
    </row>
    <row r="5348" spans="1:4" ht="13.5" x14ac:dyDescent="0.25">
      <c r="A5348" s="427" t="s">
        <v>5679</v>
      </c>
      <c r="B5348" s="427" t="s">
        <v>5680</v>
      </c>
      <c r="C5348" s="427" t="s">
        <v>501</v>
      </c>
      <c r="D5348" s="428">
        <v>15.22</v>
      </c>
    </row>
    <row r="5349" spans="1:4" ht="13.5" x14ac:dyDescent="0.25">
      <c r="A5349" s="427" t="s">
        <v>5681</v>
      </c>
      <c r="B5349" s="427" t="s">
        <v>5682</v>
      </c>
      <c r="C5349" s="427" t="s">
        <v>501</v>
      </c>
      <c r="D5349" s="428">
        <v>14.31</v>
      </c>
    </row>
    <row r="5350" spans="1:4" ht="13.5" x14ac:dyDescent="0.25">
      <c r="A5350" s="427" t="s">
        <v>5683</v>
      </c>
      <c r="B5350" s="427" t="s">
        <v>5684</v>
      </c>
      <c r="C5350" s="427" t="s">
        <v>330</v>
      </c>
      <c r="D5350" s="428">
        <v>18.489999999999998</v>
      </c>
    </row>
    <row r="5351" spans="1:4" ht="13.5" x14ac:dyDescent="0.25">
      <c r="A5351" s="427" t="s">
        <v>5685</v>
      </c>
      <c r="B5351" s="427" t="s">
        <v>5686</v>
      </c>
      <c r="C5351" s="427" t="s">
        <v>501</v>
      </c>
      <c r="D5351" s="428">
        <v>29.3</v>
      </c>
    </row>
    <row r="5352" spans="1:4" ht="13.5" x14ac:dyDescent="0.25">
      <c r="A5352" s="426">
        <v>84660</v>
      </c>
      <c r="B5352" s="427" t="s">
        <v>5687</v>
      </c>
      <c r="C5352" s="427" t="s">
        <v>501</v>
      </c>
      <c r="D5352" s="428">
        <v>5.74</v>
      </c>
    </row>
    <row r="5353" spans="1:4" ht="13.5" x14ac:dyDescent="0.25">
      <c r="A5353" s="426">
        <v>84661</v>
      </c>
      <c r="B5353" s="427" t="s">
        <v>5688</v>
      </c>
      <c r="C5353" s="427" t="s">
        <v>501</v>
      </c>
      <c r="D5353" s="428">
        <v>14.8</v>
      </c>
    </row>
    <row r="5354" spans="1:4" ht="13.5" x14ac:dyDescent="0.25">
      <c r="A5354" s="426">
        <v>84662</v>
      </c>
      <c r="B5354" s="427" t="s">
        <v>5689</v>
      </c>
      <c r="C5354" s="427" t="s">
        <v>501</v>
      </c>
      <c r="D5354" s="428">
        <v>23.43</v>
      </c>
    </row>
    <row r="5355" spans="1:4" ht="13.5" x14ac:dyDescent="0.25">
      <c r="A5355" s="426">
        <v>95468</v>
      </c>
      <c r="B5355" s="427" t="s">
        <v>5690</v>
      </c>
      <c r="C5355" s="427" t="s">
        <v>501</v>
      </c>
      <c r="D5355" s="428">
        <v>34.47</v>
      </c>
    </row>
    <row r="5356" spans="1:4" ht="13.5" x14ac:dyDescent="0.25">
      <c r="A5356" s="426">
        <v>41595</v>
      </c>
      <c r="B5356" s="427" t="s">
        <v>5691</v>
      </c>
      <c r="C5356" s="427" t="s">
        <v>249</v>
      </c>
      <c r="D5356" s="428">
        <v>10.41</v>
      </c>
    </row>
    <row r="5357" spans="1:4" ht="13.5" x14ac:dyDescent="0.25">
      <c r="A5357" s="427" t="s">
        <v>5692</v>
      </c>
      <c r="B5357" s="427" t="s">
        <v>5693</v>
      </c>
      <c r="C5357" s="427" t="s">
        <v>501</v>
      </c>
      <c r="D5357" s="428">
        <v>16.95</v>
      </c>
    </row>
    <row r="5358" spans="1:4" ht="13.5" x14ac:dyDescent="0.25">
      <c r="A5358" s="427" t="s">
        <v>5694</v>
      </c>
      <c r="B5358" s="427" t="s">
        <v>5695</v>
      </c>
      <c r="C5358" s="427" t="s">
        <v>501</v>
      </c>
      <c r="D5358" s="428">
        <v>13.24</v>
      </c>
    </row>
    <row r="5359" spans="1:4" ht="13.5" x14ac:dyDescent="0.25">
      <c r="A5359" s="426">
        <v>79467</v>
      </c>
      <c r="B5359" s="427" t="s">
        <v>5696</v>
      </c>
      <c r="C5359" s="427" t="s">
        <v>5697</v>
      </c>
      <c r="D5359" s="428">
        <v>12.91</v>
      </c>
    </row>
    <row r="5360" spans="1:4" ht="13.5" x14ac:dyDescent="0.25">
      <c r="A5360" s="427" t="s">
        <v>5698</v>
      </c>
      <c r="B5360" s="427" t="s">
        <v>5699</v>
      </c>
      <c r="C5360" s="427" t="s">
        <v>501</v>
      </c>
      <c r="D5360" s="428">
        <v>18.57</v>
      </c>
    </row>
    <row r="5361" spans="1:4" ht="13.5" x14ac:dyDescent="0.25">
      <c r="A5361" s="426">
        <v>84663</v>
      </c>
      <c r="B5361" s="427" t="s">
        <v>5700</v>
      </c>
      <c r="C5361" s="427" t="s">
        <v>501</v>
      </c>
      <c r="D5361" s="428">
        <v>20.079999999999998</v>
      </c>
    </row>
    <row r="5362" spans="1:4" ht="13.5" x14ac:dyDescent="0.25">
      <c r="A5362" s="426">
        <v>84665</v>
      </c>
      <c r="B5362" s="427" t="s">
        <v>5701</v>
      </c>
      <c r="C5362" s="427" t="s">
        <v>501</v>
      </c>
      <c r="D5362" s="428">
        <v>17.93</v>
      </c>
    </row>
    <row r="5363" spans="1:4" ht="13.5" x14ac:dyDescent="0.25">
      <c r="A5363" s="426">
        <v>84666</v>
      </c>
      <c r="B5363" s="427" t="s">
        <v>5702</v>
      </c>
      <c r="C5363" s="427" t="s">
        <v>501</v>
      </c>
      <c r="D5363" s="428">
        <v>19.41</v>
      </c>
    </row>
    <row r="5364" spans="1:4" ht="13.5" x14ac:dyDescent="0.25">
      <c r="A5364" s="426">
        <v>75889</v>
      </c>
      <c r="B5364" s="427" t="s">
        <v>5703</v>
      </c>
      <c r="C5364" s="427" t="s">
        <v>501</v>
      </c>
      <c r="D5364" s="428">
        <v>16.75</v>
      </c>
    </row>
    <row r="5365" spans="1:4" ht="13.5" x14ac:dyDescent="0.25">
      <c r="A5365" s="426">
        <v>72191</v>
      </c>
      <c r="B5365" s="427" t="s">
        <v>5704</v>
      </c>
      <c r="C5365" s="427" t="s">
        <v>501</v>
      </c>
      <c r="D5365" s="428">
        <v>77.319999999999993</v>
      </c>
    </row>
    <row r="5366" spans="1:4" ht="13.5" x14ac:dyDescent="0.25">
      <c r="A5366" s="426">
        <v>72192</v>
      </c>
      <c r="B5366" s="427" t="s">
        <v>5705</v>
      </c>
      <c r="C5366" s="427" t="s">
        <v>501</v>
      </c>
      <c r="D5366" s="428">
        <v>19.760000000000002</v>
      </c>
    </row>
    <row r="5367" spans="1:4" ht="13.5" x14ac:dyDescent="0.25">
      <c r="A5367" s="426">
        <v>72193</v>
      </c>
      <c r="B5367" s="427" t="s">
        <v>5706</v>
      </c>
      <c r="C5367" s="427" t="s">
        <v>501</v>
      </c>
      <c r="D5367" s="428">
        <v>53.45</v>
      </c>
    </row>
    <row r="5368" spans="1:4" ht="13.5" x14ac:dyDescent="0.25">
      <c r="A5368" s="426">
        <v>73655</v>
      </c>
      <c r="B5368" s="427" t="s">
        <v>5707</v>
      </c>
      <c r="C5368" s="427" t="s">
        <v>501</v>
      </c>
      <c r="D5368" s="428">
        <v>143.44</v>
      </c>
    </row>
    <row r="5369" spans="1:4" ht="13.5" x14ac:dyDescent="0.25">
      <c r="A5369" s="427" t="s">
        <v>5708</v>
      </c>
      <c r="B5369" s="427" t="s">
        <v>5709</v>
      </c>
      <c r="C5369" s="427" t="s">
        <v>501</v>
      </c>
      <c r="D5369" s="428">
        <v>163.33000000000001</v>
      </c>
    </row>
    <row r="5370" spans="1:4" ht="13.5" x14ac:dyDescent="0.25">
      <c r="A5370" s="426">
        <v>84181</v>
      </c>
      <c r="B5370" s="427" t="s">
        <v>5710</v>
      </c>
      <c r="C5370" s="427" t="s">
        <v>501</v>
      </c>
      <c r="D5370" s="428">
        <v>133.09</v>
      </c>
    </row>
    <row r="5371" spans="1:4" ht="13.5" x14ac:dyDescent="0.25">
      <c r="A5371" s="426">
        <v>87246</v>
      </c>
      <c r="B5371" s="427" t="s">
        <v>5711</v>
      </c>
      <c r="C5371" s="427" t="s">
        <v>501</v>
      </c>
      <c r="D5371" s="428">
        <v>48.18</v>
      </c>
    </row>
    <row r="5372" spans="1:4" ht="13.5" x14ac:dyDescent="0.25">
      <c r="A5372" s="426">
        <v>87247</v>
      </c>
      <c r="B5372" s="427" t="s">
        <v>5712</v>
      </c>
      <c r="C5372" s="427" t="s">
        <v>501</v>
      </c>
      <c r="D5372" s="428">
        <v>42.63</v>
      </c>
    </row>
    <row r="5373" spans="1:4" ht="13.5" x14ac:dyDescent="0.25">
      <c r="A5373" s="426">
        <v>87248</v>
      </c>
      <c r="B5373" s="427" t="s">
        <v>5713</v>
      </c>
      <c r="C5373" s="427" t="s">
        <v>501</v>
      </c>
      <c r="D5373" s="428">
        <v>38.14</v>
      </c>
    </row>
    <row r="5374" spans="1:4" ht="13.5" x14ac:dyDescent="0.25">
      <c r="A5374" s="426">
        <v>87249</v>
      </c>
      <c r="B5374" s="427" t="s">
        <v>5714</v>
      </c>
      <c r="C5374" s="427" t="s">
        <v>501</v>
      </c>
      <c r="D5374" s="428">
        <v>53.64</v>
      </c>
    </row>
    <row r="5375" spans="1:4" ht="13.5" x14ac:dyDescent="0.25">
      <c r="A5375" s="426">
        <v>87250</v>
      </c>
      <c r="B5375" s="427" t="s">
        <v>5715</v>
      </c>
      <c r="C5375" s="427" t="s">
        <v>501</v>
      </c>
      <c r="D5375" s="428">
        <v>44.87</v>
      </c>
    </row>
    <row r="5376" spans="1:4" ht="13.5" x14ac:dyDescent="0.25">
      <c r="A5376" s="426">
        <v>87251</v>
      </c>
      <c r="B5376" s="479" t="s">
        <v>5716</v>
      </c>
      <c r="C5376" s="427" t="s">
        <v>501</v>
      </c>
      <c r="D5376" s="428">
        <v>39.19</v>
      </c>
    </row>
    <row r="5377" spans="1:4" ht="13.5" x14ac:dyDescent="0.25">
      <c r="A5377" s="426">
        <v>87255</v>
      </c>
      <c r="B5377" s="427" t="s">
        <v>5717</v>
      </c>
      <c r="C5377" s="427" t="s">
        <v>501</v>
      </c>
      <c r="D5377" s="428">
        <v>87.6</v>
      </c>
    </row>
    <row r="5378" spans="1:4" ht="13.5" x14ac:dyDescent="0.25">
      <c r="A5378" s="426">
        <v>87256</v>
      </c>
      <c r="B5378" s="427" t="s">
        <v>5718</v>
      </c>
      <c r="C5378" s="427" t="s">
        <v>501</v>
      </c>
      <c r="D5378" s="428">
        <v>76.95</v>
      </c>
    </row>
    <row r="5379" spans="1:4" ht="13.5" x14ac:dyDescent="0.25">
      <c r="A5379" s="426">
        <v>87257</v>
      </c>
      <c r="B5379" s="427" t="s">
        <v>5719</v>
      </c>
      <c r="C5379" s="427" t="s">
        <v>501</v>
      </c>
      <c r="D5379" s="428">
        <v>70.27</v>
      </c>
    </row>
    <row r="5380" spans="1:4" ht="13.5" x14ac:dyDescent="0.25">
      <c r="A5380" s="426">
        <v>87258</v>
      </c>
      <c r="B5380" s="427" t="s">
        <v>5720</v>
      </c>
      <c r="C5380" s="427" t="s">
        <v>501</v>
      </c>
      <c r="D5380" s="428">
        <v>118.23</v>
      </c>
    </row>
    <row r="5381" spans="1:4" ht="13.5" x14ac:dyDescent="0.25">
      <c r="A5381" s="426">
        <v>87259</v>
      </c>
      <c r="B5381" s="427" t="s">
        <v>5721</v>
      </c>
      <c r="C5381" s="427" t="s">
        <v>501</v>
      </c>
      <c r="D5381" s="428">
        <v>108.13</v>
      </c>
    </row>
    <row r="5382" spans="1:4" ht="13.5" x14ac:dyDescent="0.25">
      <c r="A5382" s="426">
        <v>87260</v>
      </c>
      <c r="B5382" s="427" t="s">
        <v>5722</v>
      </c>
      <c r="C5382" s="427" t="s">
        <v>501</v>
      </c>
      <c r="D5382" s="428">
        <v>102.2</v>
      </c>
    </row>
    <row r="5383" spans="1:4" ht="13.5" x14ac:dyDescent="0.25">
      <c r="A5383" s="426">
        <v>87261</v>
      </c>
      <c r="B5383" s="427" t="s">
        <v>5723</v>
      </c>
      <c r="C5383" s="427" t="s">
        <v>501</v>
      </c>
      <c r="D5383" s="428">
        <v>135.69999999999999</v>
      </c>
    </row>
    <row r="5384" spans="1:4" ht="13.5" x14ac:dyDescent="0.25">
      <c r="A5384" s="426">
        <v>87262</v>
      </c>
      <c r="B5384" s="427" t="s">
        <v>5724</v>
      </c>
      <c r="C5384" s="427" t="s">
        <v>501</v>
      </c>
      <c r="D5384" s="428">
        <v>123.86</v>
      </c>
    </row>
    <row r="5385" spans="1:4" ht="13.5" x14ac:dyDescent="0.25">
      <c r="A5385" s="426">
        <v>87263</v>
      </c>
      <c r="B5385" s="427" t="s">
        <v>5725</v>
      </c>
      <c r="C5385" s="427" t="s">
        <v>501</v>
      </c>
      <c r="D5385" s="428">
        <v>116.88</v>
      </c>
    </row>
    <row r="5386" spans="1:4" ht="13.5" x14ac:dyDescent="0.25">
      <c r="A5386" s="426">
        <v>89046</v>
      </c>
      <c r="B5386" s="427" t="s">
        <v>5726</v>
      </c>
      <c r="C5386" s="427" t="s">
        <v>501</v>
      </c>
      <c r="D5386" s="428">
        <v>42.38</v>
      </c>
    </row>
    <row r="5387" spans="1:4" ht="13.5" x14ac:dyDescent="0.25">
      <c r="A5387" s="426">
        <v>89171</v>
      </c>
      <c r="B5387" s="427" t="s">
        <v>5727</v>
      </c>
      <c r="C5387" s="427" t="s">
        <v>501</v>
      </c>
      <c r="D5387" s="428">
        <v>40.19</v>
      </c>
    </row>
    <row r="5388" spans="1:4" ht="13.5" x14ac:dyDescent="0.25">
      <c r="A5388" s="426">
        <v>93389</v>
      </c>
      <c r="B5388" s="427" t="s">
        <v>5728</v>
      </c>
      <c r="C5388" s="427" t="s">
        <v>501</v>
      </c>
      <c r="D5388" s="428">
        <v>43.52</v>
      </c>
    </row>
    <row r="5389" spans="1:4" ht="13.5" x14ac:dyDescent="0.25">
      <c r="A5389" s="426">
        <v>93390</v>
      </c>
      <c r="B5389" s="427" t="s">
        <v>5729</v>
      </c>
      <c r="C5389" s="427" t="s">
        <v>501</v>
      </c>
      <c r="D5389" s="428">
        <v>38.06</v>
      </c>
    </row>
    <row r="5390" spans="1:4" ht="13.5" x14ac:dyDescent="0.25">
      <c r="A5390" s="426">
        <v>93391</v>
      </c>
      <c r="B5390" s="427" t="s">
        <v>5730</v>
      </c>
      <c r="C5390" s="427" t="s">
        <v>501</v>
      </c>
      <c r="D5390" s="428">
        <v>33.57</v>
      </c>
    </row>
    <row r="5391" spans="1:4" ht="13.5" x14ac:dyDescent="0.25">
      <c r="A5391" s="427" t="s">
        <v>5731</v>
      </c>
      <c r="B5391" s="427" t="s">
        <v>5732</v>
      </c>
      <c r="C5391" s="427" t="s">
        <v>501</v>
      </c>
      <c r="D5391" s="428">
        <v>202.31</v>
      </c>
    </row>
    <row r="5392" spans="1:4" ht="13.5" x14ac:dyDescent="0.25">
      <c r="A5392" s="427" t="s">
        <v>5733</v>
      </c>
      <c r="B5392" s="427" t="s">
        <v>5734</v>
      </c>
      <c r="C5392" s="427" t="s">
        <v>501</v>
      </c>
      <c r="D5392" s="428">
        <v>42.14</v>
      </c>
    </row>
    <row r="5393" spans="1:4" ht="13.5" x14ac:dyDescent="0.25">
      <c r="A5393" s="426">
        <v>84183</v>
      </c>
      <c r="B5393" s="427" t="s">
        <v>5735</v>
      </c>
      <c r="C5393" s="427" t="s">
        <v>501</v>
      </c>
      <c r="D5393" s="428">
        <v>140.76</v>
      </c>
    </row>
    <row r="5394" spans="1:4" ht="13.5" x14ac:dyDescent="0.25">
      <c r="A5394" s="426">
        <v>98670</v>
      </c>
      <c r="B5394" s="427" t="s">
        <v>5736</v>
      </c>
      <c r="C5394" s="427" t="s">
        <v>501</v>
      </c>
      <c r="D5394" s="428">
        <v>133.6</v>
      </c>
    </row>
    <row r="5395" spans="1:4" ht="13.5" x14ac:dyDescent="0.25">
      <c r="A5395" s="426">
        <v>98671</v>
      </c>
      <c r="B5395" s="427" t="s">
        <v>5737</v>
      </c>
      <c r="C5395" s="427" t="s">
        <v>501</v>
      </c>
      <c r="D5395" s="428">
        <v>300.98</v>
      </c>
    </row>
    <row r="5396" spans="1:4" ht="13.5" x14ac:dyDescent="0.25">
      <c r="A5396" s="426">
        <v>98672</v>
      </c>
      <c r="B5396" s="427" t="s">
        <v>5738</v>
      </c>
      <c r="C5396" s="427" t="s">
        <v>501</v>
      </c>
      <c r="D5396" s="428">
        <v>457.48</v>
      </c>
    </row>
    <row r="5397" spans="1:4" ht="13.5" x14ac:dyDescent="0.25">
      <c r="A5397" s="426">
        <v>98673</v>
      </c>
      <c r="B5397" s="427" t="s">
        <v>5739</v>
      </c>
      <c r="C5397" s="427" t="s">
        <v>501</v>
      </c>
      <c r="D5397" s="428">
        <v>127.08</v>
      </c>
    </row>
    <row r="5398" spans="1:4" ht="13.5" x14ac:dyDescent="0.25">
      <c r="A5398" s="426">
        <v>98679</v>
      </c>
      <c r="B5398" s="427" t="s">
        <v>5740</v>
      </c>
      <c r="C5398" s="427" t="s">
        <v>501</v>
      </c>
      <c r="D5398" s="428">
        <v>28.32</v>
      </c>
    </row>
    <row r="5399" spans="1:4" ht="13.5" x14ac:dyDescent="0.25">
      <c r="A5399" s="426">
        <v>98680</v>
      </c>
      <c r="B5399" s="427" t="s">
        <v>5741</v>
      </c>
      <c r="C5399" s="427" t="s">
        <v>501</v>
      </c>
      <c r="D5399" s="428">
        <v>35.97</v>
      </c>
    </row>
    <row r="5400" spans="1:4" ht="13.5" x14ac:dyDescent="0.25">
      <c r="A5400" s="426">
        <v>98681</v>
      </c>
      <c r="B5400" s="427" t="s">
        <v>5742</v>
      </c>
      <c r="C5400" s="427" t="s">
        <v>501</v>
      </c>
      <c r="D5400" s="428">
        <v>26.51</v>
      </c>
    </row>
    <row r="5401" spans="1:4" ht="13.5" x14ac:dyDescent="0.25">
      <c r="A5401" s="426">
        <v>98682</v>
      </c>
      <c r="B5401" s="427" t="s">
        <v>5743</v>
      </c>
      <c r="C5401" s="427" t="s">
        <v>501</v>
      </c>
      <c r="D5401" s="428">
        <v>34.159999999999997</v>
      </c>
    </row>
    <row r="5402" spans="1:4" ht="13.5" x14ac:dyDescent="0.25">
      <c r="A5402" s="426">
        <v>98685</v>
      </c>
      <c r="B5402" s="427" t="s">
        <v>5744</v>
      </c>
      <c r="C5402" s="427" t="s">
        <v>249</v>
      </c>
      <c r="D5402" s="428">
        <v>54.68</v>
      </c>
    </row>
    <row r="5403" spans="1:4" ht="13.5" x14ac:dyDescent="0.25">
      <c r="A5403" s="426">
        <v>98686</v>
      </c>
      <c r="B5403" s="427" t="s">
        <v>5745</v>
      </c>
      <c r="C5403" s="427" t="s">
        <v>249</v>
      </c>
      <c r="D5403" s="428">
        <v>30.86</v>
      </c>
    </row>
    <row r="5404" spans="1:4" ht="13.5" x14ac:dyDescent="0.25">
      <c r="A5404" s="426">
        <v>98688</v>
      </c>
      <c r="B5404" s="427" t="s">
        <v>5746</v>
      </c>
      <c r="C5404" s="427" t="s">
        <v>249</v>
      </c>
      <c r="D5404" s="428">
        <v>34.729999999999997</v>
      </c>
    </row>
    <row r="5405" spans="1:4" ht="13.5" x14ac:dyDescent="0.25">
      <c r="A5405" s="426">
        <v>98689</v>
      </c>
      <c r="B5405" s="427" t="s">
        <v>5747</v>
      </c>
      <c r="C5405" s="427" t="s">
        <v>249</v>
      </c>
      <c r="D5405" s="428">
        <v>77.94</v>
      </c>
    </row>
    <row r="5406" spans="1:4" ht="13.5" x14ac:dyDescent="0.25">
      <c r="A5406" s="426">
        <v>72187</v>
      </c>
      <c r="B5406" s="427" t="s">
        <v>5748</v>
      </c>
      <c r="C5406" s="427" t="s">
        <v>501</v>
      </c>
      <c r="D5406" s="428">
        <v>167.28</v>
      </c>
    </row>
    <row r="5407" spans="1:4" ht="13.5" x14ac:dyDescent="0.25">
      <c r="A5407" s="426">
        <v>72188</v>
      </c>
      <c r="B5407" s="427" t="s">
        <v>5749</v>
      </c>
      <c r="C5407" s="427" t="s">
        <v>501</v>
      </c>
      <c r="D5407" s="428">
        <v>167.28</v>
      </c>
    </row>
    <row r="5408" spans="1:4" ht="13.5" x14ac:dyDescent="0.25">
      <c r="A5408" s="427" t="s">
        <v>5750</v>
      </c>
      <c r="B5408" s="427" t="s">
        <v>5751</v>
      </c>
      <c r="C5408" s="427" t="s">
        <v>501</v>
      </c>
      <c r="D5408" s="428">
        <v>149.91</v>
      </c>
    </row>
    <row r="5409" spans="1:4" ht="13.5" x14ac:dyDescent="0.25">
      <c r="A5409" s="426">
        <v>84186</v>
      </c>
      <c r="B5409" s="427" t="s">
        <v>5752</v>
      </c>
      <c r="C5409" s="427" t="s">
        <v>501</v>
      </c>
      <c r="D5409" s="428">
        <v>64.62</v>
      </c>
    </row>
    <row r="5410" spans="1:4" ht="13.5" x14ac:dyDescent="0.25">
      <c r="A5410" s="426">
        <v>84187</v>
      </c>
      <c r="B5410" s="427" t="s">
        <v>5753</v>
      </c>
      <c r="C5410" s="427" t="s">
        <v>501</v>
      </c>
      <c r="D5410" s="428">
        <v>12.17</v>
      </c>
    </row>
    <row r="5411" spans="1:4" ht="13.5" x14ac:dyDescent="0.25">
      <c r="A5411" s="426">
        <v>72137</v>
      </c>
      <c r="B5411" s="427" t="s">
        <v>5754</v>
      </c>
      <c r="C5411" s="427" t="s">
        <v>501</v>
      </c>
      <c r="D5411" s="428">
        <v>97.6</v>
      </c>
    </row>
    <row r="5412" spans="1:4" ht="13.5" x14ac:dyDescent="0.25">
      <c r="A5412" s="426">
        <v>72815</v>
      </c>
      <c r="B5412" s="427" t="s">
        <v>5755</v>
      </c>
      <c r="C5412" s="427" t="s">
        <v>501</v>
      </c>
      <c r="D5412" s="428">
        <v>42.38</v>
      </c>
    </row>
    <row r="5413" spans="1:4" ht="13.5" x14ac:dyDescent="0.25">
      <c r="A5413" s="426">
        <v>84191</v>
      </c>
      <c r="B5413" s="427" t="s">
        <v>5756</v>
      </c>
      <c r="C5413" s="427" t="s">
        <v>501</v>
      </c>
      <c r="D5413" s="428">
        <v>108.08</v>
      </c>
    </row>
    <row r="5414" spans="1:4" ht="13.5" x14ac:dyDescent="0.25">
      <c r="A5414" s="427" t="s">
        <v>5757</v>
      </c>
      <c r="B5414" s="427" t="s">
        <v>5758</v>
      </c>
      <c r="C5414" s="427" t="s">
        <v>249</v>
      </c>
      <c r="D5414" s="428">
        <v>38.46</v>
      </c>
    </row>
    <row r="5415" spans="1:4" ht="13.5" x14ac:dyDescent="0.25">
      <c r="A5415" s="426">
        <v>98695</v>
      </c>
      <c r="B5415" s="427" t="s">
        <v>5759</v>
      </c>
      <c r="C5415" s="427" t="s">
        <v>249</v>
      </c>
      <c r="D5415" s="428">
        <v>80.09</v>
      </c>
    </row>
    <row r="5416" spans="1:4" ht="13.5" x14ac:dyDescent="0.25">
      <c r="A5416" s="426">
        <v>98697</v>
      </c>
      <c r="B5416" s="427" t="s">
        <v>5760</v>
      </c>
      <c r="C5416" s="427" t="s">
        <v>249</v>
      </c>
      <c r="D5416" s="428">
        <v>53.22</v>
      </c>
    </row>
    <row r="5417" spans="1:4" ht="13.5" x14ac:dyDescent="0.25">
      <c r="A5417" s="427" t="s">
        <v>5761</v>
      </c>
      <c r="B5417" s="427" t="s">
        <v>5762</v>
      </c>
      <c r="C5417" s="427" t="s">
        <v>249</v>
      </c>
      <c r="D5417" s="428">
        <v>16.21</v>
      </c>
    </row>
    <row r="5418" spans="1:4" ht="13.5" x14ac:dyDescent="0.25">
      <c r="A5418" s="426">
        <v>84162</v>
      </c>
      <c r="B5418" s="427" t="s">
        <v>5763</v>
      </c>
      <c r="C5418" s="427" t="s">
        <v>249</v>
      </c>
      <c r="D5418" s="428">
        <v>17.13</v>
      </c>
    </row>
    <row r="5419" spans="1:4" ht="13.5" x14ac:dyDescent="0.25">
      <c r="A5419" s="426">
        <v>88648</v>
      </c>
      <c r="B5419" s="427" t="s">
        <v>5764</v>
      </c>
      <c r="C5419" s="427" t="s">
        <v>249</v>
      </c>
      <c r="D5419" s="428">
        <v>5.72</v>
      </c>
    </row>
    <row r="5420" spans="1:4" ht="13.5" x14ac:dyDescent="0.25">
      <c r="A5420" s="426">
        <v>88649</v>
      </c>
      <c r="B5420" s="427" t="s">
        <v>5765</v>
      </c>
      <c r="C5420" s="427" t="s">
        <v>249</v>
      </c>
      <c r="D5420" s="428">
        <v>6.48</v>
      </c>
    </row>
    <row r="5421" spans="1:4" ht="13.5" x14ac:dyDescent="0.25">
      <c r="A5421" s="426">
        <v>88650</v>
      </c>
      <c r="B5421" s="427" t="s">
        <v>5766</v>
      </c>
      <c r="C5421" s="427" t="s">
        <v>249</v>
      </c>
      <c r="D5421" s="428">
        <v>12.59</v>
      </c>
    </row>
    <row r="5422" spans="1:4" ht="13.5" x14ac:dyDescent="0.25">
      <c r="A5422" s="426">
        <v>96467</v>
      </c>
      <c r="B5422" s="427" t="s">
        <v>5767</v>
      </c>
      <c r="C5422" s="427" t="s">
        <v>249</v>
      </c>
      <c r="D5422" s="428">
        <v>5.19</v>
      </c>
    </row>
    <row r="5423" spans="1:4" ht="13.5" x14ac:dyDescent="0.25">
      <c r="A5423" s="427" t="s">
        <v>5768</v>
      </c>
      <c r="B5423" s="427" t="s">
        <v>5769</v>
      </c>
      <c r="C5423" s="427" t="s">
        <v>249</v>
      </c>
      <c r="D5423" s="428">
        <v>24.48</v>
      </c>
    </row>
    <row r="5424" spans="1:4" ht="13.5" x14ac:dyDescent="0.25">
      <c r="A5424" s="426">
        <v>84168</v>
      </c>
      <c r="B5424" s="427" t="s">
        <v>5770</v>
      </c>
      <c r="C5424" s="427" t="s">
        <v>249</v>
      </c>
      <c r="D5424" s="428">
        <v>18.86</v>
      </c>
    </row>
    <row r="5425" spans="1:4" ht="13.5" x14ac:dyDescent="0.25">
      <c r="A5425" s="426">
        <v>68325</v>
      </c>
      <c r="B5425" s="427" t="s">
        <v>5771</v>
      </c>
      <c r="C5425" s="427" t="s">
        <v>501</v>
      </c>
      <c r="D5425" s="428">
        <v>48.89</v>
      </c>
    </row>
    <row r="5426" spans="1:4" ht="13.5" x14ac:dyDescent="0.25">
      <c r="A5426" s="426">
        <v>68333</v>
      </c>
      <c r="B5426" s="427" t="s">
        <v>5772</v>
      </c>
      <c r="C5426" s="427" t="s">
        <v>501</v>
      </c>
      <c r="D5426" s="428">
        <v>49.01</v>
      </c>
    </row>
    <row r="5427" spans="1:4" ht="13.5" x14ac:dyDescent="0.25">
      <c r="A5427" s="426">
        <v>72183</v>
      </c>
      <c r="B5427" s="427" t="s">
        <v>5773</v>
      </c>
      <c r="C5427" s="427" t="s">
        <v>501</v>
      </c>
      <c r="D5427" s="428">
        <v>84.84</v>
      </c>
    </row>
    <row r="5428" spans="1:4" ht="13.5" x14ac:dyDescent="0.25">
      <c r="A5428" s="426">
        <v>84175</v>
      </c>
      <c r="B5428" s="427" t="s">
        <v>5774</v>
      </c>
      <c r="C5428" s="427" t="s">
        <v>249</v>
      </c>
      <c r="D5428" s="428">
        <v>11.63</v>
      </c>
    </row>
    <row r="5429" spans="1:4" ht="13.5" x14ac:dyDescent="0.25">
      <c r="A5429" s="426">
        <v>84176</v>
      </c>
      <c r="B5429" s="427" t="s">
        <v>5775</v>
      </c>
      <c r="C5429" s="427" t="s">
        <v>249</v>
      </c>
      <c r="D5429" s="428">
        <v>21.66</v>
      </c>
    </row>
    <row r="5430" spans="1:4" ht="13.5" x14ac:dyDescent="0.25">
      <c r="A5430" s="426">
        <v>94990</v>
      </c>
      <c r="B5430" s="427" t="s">
        <v>5776</v>
      </c>
      <c r="C5430" s="427" t="s">
        <v>1476</v>
      </c>
      <c r="D5430" s="428">
        <v>632.32000000000005</v>
      </c>
    </row>
    <row r="5431" spans="1:4" ht="13.5" x14ac:dyDescent="0.25">
      <c r="A5431" s="426">
        <v>94991</v>
      </c>
      <c r="B5431" s="427" t="s">
        <v>5777</v>
      </c>
      <c r="C5431" s="427" t="s">
        <v>1476</v>
      </c>
      <c r="D5431" s="428">
        <v>538.05999999999995</v>
      </c>
    </row>
    <row r="5432" spans="1:4" ht="13.5" x14ac:dyDescent="0.25">
      <c r="A5432" s="426">
        <v>94992</v>
      </c>
      <c r="B5432" s="427" t="s">
        <v>5778</v>
      </c>
      <c r="C5432" s="427" t="s">
        <v>501</v>
      </c>
      <c r="D5432" s="428">
        <v>66.209999999999994</v>
      </c>
    </row>
    <row r="5433" spans="1:4" ht="13.5" x14ac:dyDescent="0.25">
      <c r="A5433" s="426">
        <v>94993</v>
      </c>
      <c r="B5433" s="427" t="s">
        <v>5779</v>
      </c>
      <c r="C5433" s="427" t="s">
        <v>501</v>
      </c>
      <c r="D5433" s="428">
        <v>60.55</v>
      </c>
    </row>
    <row r="5434" spans="1:4" ht="13.5" x14ac:dyDescent="0.25">
      <c r="A5434" s="426">
        <v>94994</v>
      </c>
      <c r="B5434" s="427" t="s">
        <v>5780</v>
      </c>
      <c r="C5434" s="427" t="s">
        <v>501</v>
      </c>
      <c r="D5434" s="428">
        <v>80.11</v>
      </c>
    </row>
    <row r="5435" spans="1:4" ht="13.5" x14ac:dyDescent="0.25">
      <c r="A5435" s="426">
        <v>94995</v>
      </c>
      <c r="B5435" s="427" t="s">
        <v>5781</v>
      </c>
      <c r="C5435" s="427" t="s">
        <v>501</v>
      </c>
      <c r="D5435" s="428">
        <v>72.569999999999993</v>
      </c>
    </row>
    <row r="5436" spans="1:4" ht="13.5" x14ac:dyDescent="0.25">
      <c r="A5436" s="426">
        <v>94996</v>
      </c>
      <c r="B5436" s="427" t="s">
        <v>5782</v>
      </c>
      <c r="C5436" s="427" t="s">
        <v>501</v>
      </c>
      <c r="D5436" s="428">
        <v>92.98</v>
      </c>
    </row>
    <row r="5437" spans="1:4" ht="13.5" x14ac:dyDescent="0.25">
      <c r="A5437" s="426">
        <v>94997</v>
      </c>
      <c r="B5437" s="427" t="s">
        <v>5783</v>
      </c>
      <c r="C5437" s="427" t="s">
        <v>501</v>
      </c>
      <c r="D5437" s="428">
        <v>83.55</v>
      </c>
    </row>
    <row r="5438" spans="1:4" ht="13.5" x14ac:dyDescent="0.25">
      <c r="A5438" s="426">
        <v>94998</v>
      </c>
      <c r="B5438" s="427" t="s">
        <v>5784</v>
      </c>
      <c r="C5438" s="427" t="s">
        <v>501</v>
      </c>
      <c r="D5438" s="428">
        <v>105.6</v>
      </c>
    </row>
    <row r="5439" spans="1:4" ht="13.5" x14ac:dyDescent="0.25">
      <c r="A5439" s="426">
        <v>94999</v>
      </c>
      <c r="B5439" s="427" t="s">
        <v>5785</v>
      </c>
      <c r="C5439" s="427" t="s">
        <v>501</v>
      </c>
      <c r="D5439" s="428">
        <v>94.29</v>
      </c>
    </row>
    <row r="5440" spans="1:4" ht="13.5" x14ac:dyDescent="0.25">
      <c r="A5440" s="426">
        <v>87620</v>
      </c>
      <c r="B5440" s="427" t="s">
        <v>5786</v>
      </c>
      <c r="C5440" s="427" t="s">
        <v>501</v>
      </c>
      <c r="D5440" s="428">
        <v>27.42</v>
      </c>
    </row>
    <row r="5441" spans="1:4" ht="13.5" x14ac:dyDescent="0.25">
      <c r="A5441" s="426">
        <v>87622</v>
      </c>
      <c r="B5441" s="427" t="s">
        <v>5787</v>
      </c>
      <c r="C5441" s="427" t="s">
        <v>501</v>
      </c>
      <c r="D5441" s="428">
        <v>30.02</v>
      </c>
    </row>
    <row r="5442" spans="1:4" ht="13.5" x14ac:dyDescent="0.25">
      <c r="A5442" s="426">
        <v>87623</v>
      </c>
      <c r="B5442" s="427" t="s">
        <v>5788</v>
      </c>
      <c r="C5442" s="427" t="s">
        <v>501</v>
      </c>
      <c r="D5442" s="428">
        <v>65.349999999999994</v>
      </c>
    </row>
    <row r="5443" spans="1:4" ht="13.5" x14ac:dyDescent="0.25">
      <c r="A5443" s="426">
        <v>87624</v>
      </c>
      <c r="B5443" s="427" t="s">
        <v>5789</v>
      </c>
      <c r="C5443" s="427" t="s">
        <v>501</v>
      </c>
      <c r="D5443" s="428">
        <v>70.44</v>
      </c>
    </row>
    <row r="5444" spans="1:4" ht="13.5" x14ac:dyDescent="0.25">
      <c r="A5444" s="426">
        <v>87630</v>
      </c>
      <c r="B5444" s="427" t="s">
        <v>5790</v>
      </c>
      <c r="C5444" s="427" t="s">
        <v>501</v>
      </c>
      <c r="D5444" s="428">
        <v>34.39</v>
      </c>
    </row>
    <row r="5445" spans="1:4" ht="13.5" x14ac:dyDescent="0.25">
      <c r="A5445" s="426">
        <v>87632</v>
      </c>
      <c r="B5445" s="427" t="s">
        <v>5791</v>
      </c>
      <c r="C5445" s="427" t="s">
        <v>501</v>
      </c>
      <c r="D5445" s="428">
        <v>38.01</v>
      </c>
    </row>
    <row r="5446" spans="1:4" ht="13.5" x14ac:dyDescent="0.25">
      <c r="A5446" s="426">
        <v>87633</v>
      </c>
      <c r="B5446" s="427" t="s">
        <v>5792</v>
      </c>
      <c r="C5446" s="427" t="s">
        <v>501</v>
      </c>
      <c r="D5446" s="428">
        <v>87.13</v>
      </c>
    </row>
    <row r="5447" spans="1:4" ht="13.5" x14ac:dyDescent="0.25">
      <c r="A5447" s="426">
        <v>87634</v>
      </c>
      <c r="B5447" s="427" t="s">
        <v>5793</v>
      </c>
      <c r="C5447" s="427" t="s">
        <v>501</v>
      </c>
      <c r="D5447" s="428">
        <v>94.21</v>
      </c>
    </row>
    <row r="5448" spans="1:4" ht="13.5" x14ac:dyDescent="0.25">
      <c r="A5448" s="426">
        <v>87640</v>
      </c>
      <c r="B5448" s="427" t="s">
        <v>5794</v>
      </c>
      <c r="C5448" s="427" t="s">
        <v>501</v>
      </c>
      <c r="D5448" s="428">
        <v>40.03</v>
      </c>
    </row>
    <row r="5449" spans="1:4" ht="13.5" x14ac:dyDescent="0.25">
      <c r="A5449" s="426">
        <v>87642</v>
      </c>
      <c r="B5449" s="427" t="s">
        <v>5795</v>
      </c>
      <c r="C5449" s="427" t="s">
        <v>501</v>
      </c>
      <c r="D5449" s="428">
        <v>44.48</v>
      </c>
    </row>
    <row r="5450" spans="1:4" ht="13.5" x14ac:dyDescent="0.25">
      <c r="A5450" s="426">
        <v>87643</v>
      </c>
      <c r="B5450" s="427" t="s">
        <v>5796</v>
      </c>
      <c r="C5450" s="427" t="s">
        <v>501</v>
      </c>
      <c r="D5450" s="428">
        <v>104.88</v>
      </c>
    </row>
    <row r="5451" spans="1:4" ht="13.5" x14ac:dyDescent="0.25">
      <c r="A5451" s="426">
        <v>87644</v>
      </c>
      <c r="B5451" s="427" t="s">
        <v>5797</v>
      </c>
      <c r="C5451" s="427" t="s">
        <v>501</v>
      </c>
      <c r="D5451" s="428">
        <v>113.58</v>
      </c>
    </row>
    <row r="5452" spans="1:4" ht="13.5" x14ac:dyDescent="0.25">
      <c r="A5452" s="426">
        <v>87680</v>
      </c>
      <c r="B5452" s="427" t="s">
        <v>5798</v>
      </c>
      <c r="C5452" s="427" t="s">
        <v>501</v>
      </c>
      <c r="D5452" s="428">
        <v>33.54</v>
      </c>
    </row>
    <row r="5453" spans="1:4" ht="13.5" x14ac:dyDescent="0.25">
      <c r="A5453" s="426">
        <v>87682</v>
      </c>
      <c r="B5453" s="427" t="s">
        <v>5799</v>
      </c>
      <c r="C5453" s="427" t="s">
        <v>501</v>
      </c>
      <c r="D5453" s="428">
        <v>37.99</v>
      </c>
    </row>
    <row r="5454" spans="1:4" ht="13.5" x14ac:dyDescent="0.25">
      <c r="A5454" s="426">
        <v>87683</v>
      </c>
      <c r="B5454" s="427" t="s">
        <v>5800</v>
      </c>
      <c r="C5454" s="427" t="s">
        <v>501</v>
      </c>
      <c r="D5454" s="428">
        <v>98.39</v>
      </c>
    </row>
    <row r="5455" spans="1:4" ht="13.5" x14ac:dyDescent="0.25">
      <c r="A5455" s="426">
        <v>87684</v>
      </c>
      <c r="B5455" s="427" t="s">
        <v>5801</v>
      </c>
      <c r="C5455" s="427" t="s">
        <v>501</v>
      </c>
      <c r="D5455" s="428">
        <v>107.09</v>
      </c>
    </row>
    <row r="5456" spans="1:4" ht="13.5" x14ac:dyDescent="0.25">
      <c r="A5456" s="426">
        <v>87690</v>
      </c>
      <c r="B5456" s="427" t="s">
        <v>5802</v>
      </c>
      <c r="C5456" s="427" t="s">
        <v>501</v>
      </c>
      <c r="D5456" s="428">
        <v>38.89</v>
      </c>
    </row>
    <row r="5457" spans="1:4" ht="13.5" x14ac:dyDescent="0.25">
      <c r="A5457" s="426">
        <v>87692</v>
      </c>
      <c r="B5457" s="427" t="s">
        <v>5803</v>
      </c>
      <c r="C5457" s="427" t="s">
        <v>501</v>
      </c>
      <c r="D5457" s="428">
        <v>43.99</v>
      </c>
    </row>
    <row r="5458" spans="1:4" ht="13.5" x14ac:dyDescent="0.25">
      <c r="A5458" s="426">
        <v>87693</v>
      </c>
      <c r="B5458" s="427" t="s">
        <v>5804</v>
      </c>
      <c r="C5458" s="427" t="s">
        <v>501</v>
      </c>
      <c r="D5458" s="428">
        <v>113.16</v>
      </c>
    </row>
    <row r="5459" spans="1:4" ht="13.5" x14ac:dyDescent="0.25">
      <c r="A5459" s="426">
        <v>87694</v>
      </c>
      <c r="B5459" s="427" t="s">
        <v>5805</v>
      </c>
      <c r="C5459" s="427" t="s">
        <v>501</v>
      </c>
      <c r="D5459" s="428">
        <v>123.13</v>
      </c>
    </row>
    <row r="5460" spans="1:4" ht="13.5" x14ac:dyDescent="0.25">
      <c r="A5460" s="426">
        <v>87700</v>
      </c>
      <c r="B5460" s="427" t="s">
        <v>5806</v>
      </c>
      <c r="C5460" s="427" t="s">
        <v>501</v>
      </c>
      <c r="D5460" s="428">
        <v>42.07</v>
      </c>
    </row>
    <row r="5461" spans="1:4" ht="13.5" x14ac:dyDescent="0.25">
      <c r="A5461" s="426">
        <v>87702</v>
      </c>
      <c r="B5461" s="427" t="s">
        <v>5807</v>
      </c>
      <c r="C5461" s="427" t="s">
        <v>501</v>
      </c>
      <c r="D5461" s="428">
        <v>47.62</v>
      </c>
    </row>
    <row r="5462" spans="1:4" ht="13.5" x14ac:dyDescent="0.25">
      <c r="A5462" s="426">
        <v>87703</v>
      </c>
      <c r="B5462" s="427" t="s">
        <v>5808</v>
      </c>
      <c r="C5462" s="427" t="s">
        <v>501</v>
      </c>
      <c r="D5462" s="428">
        <v>122.94</v>
      </c>
    </row>
    <row r="5463" spans="1:4" ht="13.5" x14ac:dyDescent="0.25">
      <c r="A5463" s="426">
        <v>87704</v>
      </c>
      <c r="B5463" s="427" t="s">
        <v>5809</v>
      </c>
      <c r="C5463" s="427" t="s">
        <v>501</v>
      </c>
      <c r="D5463" s="428">
        <v>133.80000000000001</v>
      </c>
    </row>
    <row r="5464" spans="1:4" ht="13.5" x14ac:dyDescent="0.25">
      <c r="A5464" s="426">
        <v>87735</v>
      </c>
      <c r="B5464" s="427" t="s">
        <v>5810</v>
      </c>
      <c r="C5464" s="427" t="s">
        <v>501</v>
      </c>
      <c r="D5464" s="428">
        <v>35.29</v>
      </c>
    </row>
    <row r="5465" spans="1:4" ht="13.5" x14ac:dyDescent="0.25">
      <c r="A5465" s="426">
        <v>87737</v>
      </c>
      <c r="B5465" s="427" t="s">
        <v>5811</v>
      </c>
      <c r="C5465" s="427" t="s">
        <v>501</v>
      </c>
      <c r="D5465" s="428">
        <v>37.89</v>
      </c>
    </row>
    <row r="5466" spans="1:4" ht="13.5" x14ac:dyDescent="0.25">
      <c r="A5466" s="426">
        <v>87738</v>
      </c>
      <c r="B5466" s="427" t="s">
        <v>5812</v>
      </c>
      <c r="C5466" s="427" t="s">
        <v>501</v>
      </c>
      <c r="D5466" s="428">
        <v>73.22</v>
      </c>
    </row>
    <row r="5467" spans="1:4" ht="13.5" x14ac:dyDescent="0.25">
      <c r="A5467" s="426">
        <v>87739</v>
      </c>
      <c r="B5467" s="427" t="s">
        <v>5813</v>
      </c>
      <c r="C5467" s="427" t="s">
        <v>501</v>
      </c>
      <c r="D5467" s="428">
        <v>78.31</v>
      </c>
    </row>
    <row r="5468" spans="1:4" ht="13.5" x14ac:dyDescent="0.25">
      <c r="A5468" s="426">
        <v>87745</v>
      </c>
      <c r="B5468" s="427" t="s">
        <v>5814</v>
      </c>
      <c r="C5468" s="427" t="s">
        <v>501</v>
      </c>
      <c r="D5468" s="428">
        <v>42.25</v>
      </c>
    </row>
    <row r="5469" spans="1:4" ht="13.5" x14ac:dyDescent="0.25">
      <c r="A5469" s="426">
        <v>87747</v>
      </c>
      <c r="B5469" s="427" t="s">
        <v>5815</v>
      </c>
      <c r="C5469" s="427" t="s">
        <v>501</v>
      </c>
      <c r="D5469" s="428">
        <v>45.87</v>
      </c>
    </row>
    <row r="5470" spans="1:4" ht="13.5" x14ac:dyDescent="0.25">
      <c r="A5470" s="426">
        <v>87748</v>
      </c>
      <c r="B5470" s="427" t="s">
        <v>5816</v>
      </c>
      <c r="C5470" s="427" t="s">
        <v>501</v>
      </c>
      <c r="D5470" s="428">
        <v>94.99</v>
      </c>
    </row>
    <row r="5471" spans="1:4" ht="13.5" x14ac:dyDescent="0.25">
      <c r="A5471" s="426">
        <v>87749</v>
      </c>
      <c r="B5471" s="427" t="s">
        <v>5817</v>
      </c>
      <c r="C5471" s="427" t="s">
        <v>501</v>
      </c>
      <c r="D5471" s="428">
        <v>102.07</v>
      </c>
    </row>
    <row r="5472" spans="1:4" ht="13.5" x14ac:dyDescent="0.25">
      <c r="A5472" s="426">
        <v>87755</v>
      </c>
      <c r="B5472" s="427" t="s">
        <v>5818</v>
      </c>
      <c r="C5472" s="427" t="s">
        <v>501</v>
      </c>
      <c r="D5472" s="428">
        <v>38.74</v>
      </c>
    </row>
    <row r="5473" spans="1:4" ht="13.5" x14ac:dyDescent="0.25">
      <c r="A5473" s="426">
        <v>87757</v>
      </c>
      <c r="B5473" s="427" t="s">
        <v>5819</v>
      </c>
      <c r="C5473" s="427" t="s">
        <v>501</v>
      </c>
      <c r="D5473" s="428">
        <v>42.36</v>
      </c>
    </row>
    <row r="5474" spans="1:4" ht="13.5" x14ac:dyDescent="0.25">
      <c r="A5474" s="426">
        <v>87758</v>
      </c>
      <c r="B5474" s="427" t="s">
        <v>5820</v>
      </c>
      <c r="C5474" s="427" t="s">
        <v>501</v>
      </c>
      <c r="D5474" s="428">
        <v>91.48</v>
      </c>
    </row>
    <row r="5475" spans="1:4" ht="13.5" x14ac:dyDescent="0.25">
      <c r="A5475" s="426">
        <v>87759</v>
      </c>
      <c r="B5475" s="427" t="s">
        <v>5821</v>
      </c>
      <c r="C5475" s="427" t="s">
        <v>501</v>
      </c>
      <c r="D5475" s="428">
        <v>98.56</v>
      </c>
    </row>
    <row r="5476" spans="1:4" ht="13.5" x14ac:dyDescent="0.25">
      <c r="A5476" s="426">
        <v>87765</v>
      </c>
      <c r="B5476" s="427" t="s">
        <v>5822</v>
      </c>
      <c r="C5476" s="427" t="s">
        <v>501</v>
      </c>
      <c r="D5476" s="428">
        <v>44.38</v>
      </c>
    </row>
    <row r="5477" spans="1:4" ht="13.5" x14ac:dyDescent="0.25">
      <c r="A5477" s="426">
        <v>87767</v>
      </c>
      <c r="B5477" s="427" t="s">
        <v>5823</v>
      </c>
      <c r="C5477" s="427" t="s">
        <v>501</v>
      </c>
      <c r="D5477" s="428">
        <v>48.83</v>
      </c>
    </row>
    <row r="5478" spans="1:4" ht="13.5" x14ac:dyDescent="0.25">
      <c r="A5478" s="426">
        <v>87768</v>
      </c>
      <c r="B5478" s="427" t="s">
        <v>5824</v>
      </c>
      <c r="C5478" s="427" t="s">
        <v>501</v>
      </c>
      <c r="D5478" s="428">
        <v>109.23</v>
      </c>
    </row>
    <row r="5479" spans="1:4" ht="13.5" x14ac:dyDescent="0.25">
      <c r="A5479" s="426">
        <v>87769</v>
      </c>
      <c r="B5479" s="427" t="s">
        <v>5825</v>
      </c>
      <c r="C5479" s="427" t="s">
        <v>501</v>
      </c>
      <c r="D5479" s="428">
        <v>117.93</v>
      </c>
    </row>
    <row r="5480" spans="1:4" ht="13.5" x14ac:dyDescent="0.25">
      <c r="A5480" s="426">
        <v>88470</v>
      </c>
      <c r="B5480" s="427" t="s">
        <v>5826</v>
      </c>
      <c r="C5480" s="427" t="s">
        <v>501</v>
      </c>
      <c r="D5480" s="428">
        <v>25.11</v>
      </c>
    </row>
    <row r="5481" spans="1:4" ht="13.5" x14ac:dyDescent="0.25">
      <c r="A5481" s="426">
        <v>88471</v>
      </c>
      <c r="B5481" s="427" t="s">
        <v>5827</v>
      </c>
      <c r="C5481" s="427" t="s">
        <v>501</v>
      </c>
      <c r="D5481" s="428">
        <v>31.01</v>
      </c>
    </row>
    <row r="5482" spans="1:4" ht="13.5" x14ac:dyDescent="0.25">
      <c r="A5482" s="426">
        <v>88472</v>
      </c>
      <c r="B5482" s="427" t="s">
        <v>5828</v>
      </c>
      <c r="C5482" s="427" t="s">
        <v>501</v>
      </c>
      <c r="D5482" s="428">
        <v>35.630000000000003</v>
      </c>
    </row>
    <row r="5483" spans="1:4" ht="13.5" x14ac:dyDescent="0.25">
      <c r="A5483" s="426">
        <v>88476</v>
      </c>
      <c r="B5483" s="427" t="s">
        <v>5829</v>
      </c>
      <c r="C5483" s="427" t="s">
        <v>501</v>
      </c>
      <c r="D5483" s="428">
        <v>20.09</v>
      </c>
    </row>
    <row r="5484" spans="1:4" ht="13.5" x14ac:dyDescent="0.25">
      <c r="A5484" s="426">
        <v>88477</v>
      </c>
      <c r="B5484" s="427" t="s">
        <v>5830</v>
      </c>
      <c r="C5484" s="427" t="s">
        <v>501</v>
      </c>
      <c r="D5484" s="428">
        <v>27.59</v>
      </c>
    </row>
    <row r="5485" spans="1:4" ht="13.5" x14ac:dyDescent="0.25">
      <c r="A5485" s="426">
        <v>88478</v>
      </c>
      <c r="B5485" s="427" t="s">
        <v>5831</v>
      </c>
      <c r="C5485" s="427" t="s">
        <v>501</v>
      </c>
      <c r="D5485" s="428">
        <v>33.68</v>
      </c>
    </row>
    <row r="5486" spans="1:4" ht="13.5" x14ac:dyDescent="0.25">
      <c r="A5486" s="426">
        <v>90900</v>
      </c>
      <c r="B5486" s="427" t="s">
        <v>5832</v>
      </c>
      <c r="C5486" s="427" t="s">
        <v>501</v>
      </c>
      <c r="D5486" s="428">
        <v>65.08</v>
      </c>
    </row>
    <row r="5487" spans="1:4" ht="13.5" x14ac:dyDescent="0.25">
      <c r="A5487" s="426">
        <v>90902</v>
      </c>
      <c r="B5487" s="427" t="s">
        <v>5833</v>
      </c>
      <c r="C5487" s="427" t="s">
        <v>501</v>
      </c>
      <c r="D5487" s="428">
        <v>70.180000000000007</v>
      </c>
    </row>
    <row r="5488" spans="1:4" ht="13.5" x14ac:dyDescent="0.25">
      <c r="A5488" s="426">
        <v>90903</v>
      </c>
      <c r="B5488" s="427" t="s">
        <v>5834</v>
      </c>
      <c r="C5488" s="427" t="s">
        <v>501</v>
      </c>
      <c r="D5488" s="428">
        <v>139.35</v>
      </c>
    </row>
    <row r="5489" spans="1:4" ht="13.5" x14ac:dyDescent="0.25">
      <c r="A5489" s="426">
        <v>90904</v>
      </c>
      <c r="B5489" s="427" t="s">
        <v>5835</v>
      </c>
      <c r="C5489" s="427" t="s">
        <v>501</v>
      </c>
      <c r="D5489" s="428">
        <v>149.32</v>
      </c>
    </row>
    <row r="5490" spans="1:4" ht="13.5" x14ac:dyDescent="0.25">
      <c r="A5490" s="426">
        <v>90910</v>
      </c>
      <c r="B5490" s="427" t="s">
        <v>5836</v>
      </c>
      <c r="C5490" s="427" t="s">
        <v>501</v>
      </c>
      <c r="D5490" s="428">
        <v>68.959999999999994</v>
      </c>
    </row>
    <row r="5491" spans="1:4" ht="13.5" x14ac:dyDescent="0.25">
      <c r="A5491" s="426">
        <v>90912</v>
      </c>
      <c r="B5491" s="427" t="s">
        <v>5837</v>
      </c>
      <c r="C5491" s="427" t="s">
        <v>501</v>
      </c>
      <c r="D5491" s="428">
        <v>74.510000000000005</v>
      </c>
    </row>
    <row r="5492" spans="1:4" ht="13.5" x14ac:dyDescent="0.25">
      <c r="A5492" s="426">
        <v>90913</v>
      </c>
      <c r="B5492" s="427" t="s">
        <v>5838</v>
      </c>
      <c r="C5492" s="427" t="s">
        <v>501</v>
      </c>
      <c r="D5492" s="428">
        <v>149.83000000000001</v>
      </c>
    </row>
    <row r="5493" spans="1:4" ht="13.5" x14ac:dyDescent="0.25">
      <c r="A5493" s="426">
        <v>90914</v>
      </c>
      <c r="B5493" s="427" t="s">
        <v>5839</v>
      </c>
      <c r="C5493" s="427" t="s">
        <v>501</v>
      </c>
      <c r="D5493" s="428">
        <v>160.69</v>
      </c>
    </row>
    <row r="5494" spans="1:4" ht="13.5" x14ac:dyDescent="0.25">
      <c r="A5494" s="426">
        <v>90920</v>
      </c>
      <c r="B5494" s="427" t="s">
        <v>5840</v>
      </c>
      <c r="C5494" s="427" t="s">
        <v>501</v>
      </c>
      <c r="D5494" s="428">
        <v>76.12</v>
      </c>
    </row>
    <row r="5495" spans="1:4" ht="13.5" x14ac:dyDescent="0.25">
      <c r="A5495" s="426">
        <v>90922</v>
      </c>
      <c r="B5495" s="427" t="s">
        <v>5841</v>
      </c>
      <c r="C5495" s="427" t="s">
        <v>501</v>
      </c>
      <c r="D5495" s="428">
        <v>82.5</v>
      </c>
    </row>
    <row r="5496" spans="1:4" ht="13.5" x14ac:dyDescent="0.25">
      <c r="A5496" s="426">
        <v>90923</v>
      </c>
      <c r="B5496" s="427" t="s">
        <v>5842</v>
      </c>
      <c r="C5496" s="427" t="s">
        <v>501</v>
      </c>
      <c r="D5496" s="428">
        <v>169.11</v>
      </c>
    </row>
    <row r="5497" spans="1:4" ht="13.5" x14ac:dyDescent="0.25">
      <c r="A5497" s="426">
        <v>90924</v>
      </c>
      <c r="B5497" s="427" t="s">
        <v>5843</v>
      </c>
      <c r="C5497" s="427" t="s">
        <v>501</v>
      </c>
      <c r="D5497" s="428">
        <v>181.59</v>
      </c>
    </row>
    <row r="5498" spans="1:4" ht="13.5" x14ac:dyDescent="0.25">
      <c r="A5498" s="426">
        <v>90930</v>
      </c>
      <c r="B5498" s="427" t="s">
        <v>5844</v>
      </c>
      <c r="C5498" s="427" t="s">
        <v>501</v>
      </c>
      <c r="D5498" s="428">
        <v>60</v>
      </c>
    </row>
    <row r="5499" spans="1:4" ht="13.5" x14ac:dyDescent="0.25">
      <c r="A5499" s="426">
        <v>90932</v>
      </c>
      <c r="B5499" s="427" t="s">
        <v>5845</v>
      </c>
      <c r="C5499" s="427" t="s">
        <v>501</v>
      </c>
      <c r="D5499" s="428">
        <v>65.099999999999994</v>
      </c>
    </row>
    <row r="5500" spans="1:4" ht="13.5" x14ac:dyDescent="0.25">
      <c r="A5500" s="426">
        <v>90933</v>
      </c>
      <c r="B5500" s="427" t="s">
        <v>5846</v>
      </c>
      <c r="C5500" s="427" t="s">
        <v>501</v>
      </c>
      <c r="D5500" s="428">
        <v>134.27000000000001</v>
      </c>
    </row>
    <row r="5501" spans="1:4" ht="13.5" x14ac:dyDescent="0.25">
      <c r="A5501" s="426">
        <v>90934</v>
      </c>
      <c r="B5501" s="427" t="s">
        <v>5847</v>
      </c>
      <c r="C5501" s="427" t="s">
        <v>501</v>
      </c>
      <c r="D5501" s="428">
        <v>144.24</v>
      </c>
    </row>
    <row r="5502" spans="1:4" ht="13.5" x14ac:dyDescent="0.25">
      <c r="A5502" s="426">
        <v>90940</v>
      </c>
      <c r="B5502" s="427" t="s">
        <v>5848</v>
      </c>
      <c r="C5502" s="427" t="s">
        <v>501</v>
      </c>
      <c r="D5502" s="428">
        <v>63.91</v>
      </c>
    </row>
    <row r="5503" spans="1:4" ht="13.5" x14ac:dyDescent="0.25">
      <c r="A5503" s="426">
        <v>90942</v>
      </c>
      <c r="B5503" s="427" t="s">
        <v>5849</v>
      </c>
      <c r="C5503" s="427" t="s">
        <v>501</v>
      </c>
      <c r="D5503" s="428">
        <v>69.459999999999994</v>
      </c>
    </row>
    <row r="5504" spans="1:4" ht="13.5" x14ac:dyDescent="0.25">
      <c r="A5504" s="426">
        <v>90943</v>
      </c>
      <c r="B5504" s="427" t="s">
        <v>5850</v>
      </c>
      <c r="C5504" s="427" t="s">
        <v>501</v>
      </c>
      <c r="D5504" s="428">
        <v>144.78</v>
      </c>
    </row>
    <row r="5505" spans="1:4" ht="13.5" x14ac:dyDescent="0.25">
      <c r="A5505" s="426">
        <v>90944</v>
      </c>
      <c r="B5505" s="427" t="s">
        <v>5851</v>
      </c>
      <c r="C5505" s="427" t="s">
        <v>501</v>
      </c>
      <c r="D5505" s="428">
        <v>155.63999999999999</v>
      </c>
    </row>
    <row r="5506" spans="1:4" ht="13.5" x14ac:dyDescent="0.25">
      <c r="A5506" s="426">
        <v>90950</v>
      </c>
      <c r="B5506" s="427" t="s">
        <v>5852</v>
      </c>
      <c r="C5506" s="427" t="s">
        <v>501</v>
      </c>
      <c r="D5506" s="428">
        <v>71.040000000000006</v>
      </c>
    </row>
    <row r="5507" spans="1:4" ht="13.5" x14ac:dyDescent="0.25">
      <c r="A5507" s="426">
        <v>90952</v>
      </c>
      <c r="B5507" s="427" t="s">
        <v>5853</v>
      </c>
      <c r="C5507" s="427" t="s">
        <v>501</v>
      </c>
      <c r="D5507" s="428">
        <v>77.42</v>
      </c>
    </row>
    <row r="5508" spans="1:4" ht="13.5" x14ac:dyDescent="0.25">
      <c r="A5508" s="426">
        <v>90953</v>
      </c>
      <c r="B5508" s="427" t="s">
        <v>5854</v>
      </c>
      <c r="C5508" s="427" t="s">
        <v>501</v>
      </c>
      <c r="D5508" s="428">
        <v>164.03</v>
      </c>
    </row>
    <row r="5509" spans="1:4" ht="13.5" x14ac:dyDescent="0.25">
      <c r="A5509" s="426">
        <v>90954</v>
      </c>
      <c r="B5509" s="427" t="s">
        <v>5855</v>
      </c>
      <c r="C5509" s="427" t="s">
        <v>501</v>
      </c>
      <c r="D5509" s="428">
        <v>176.51</v>
      </c>
    </row>
    <row r="5510" spans="1:4" ht="13.5" x14ac:dyDescent="0.25">
      <c r="A5510" s="426">
        <v>94438</v>
      </c>
      <c r="B5510" s="427" t="s">
        <v>5856</v>
      </c>
      <c r="C5510" s="427" t="s">
        <v>501</v>
      </c>
      <c r="D5510" s="428">
        <v>36.65</v>
      </c>
    </row>
    <row r="5511" spans="1:4" ht="13.5" x14ac:dyDescent="0.25">
      <c r="A5511" s="426">
        <v>94439</v>
      </c>
      <c r="B5511" s="427" t="s">
        <v>5857</v>
      </c>
      <c r="C5511" s="427" t="s">
        <v>501</v>
      </c>
      <c r="D5511" s="428">
        <v>41.17</v>
      </c>
    </row>
    <row r="5512" spans="1:4" ht="13.5" x14ac:dyDescent="0.25">
      <c r="A5512" s="426">
        <v>94779</v>
      </c>
      <c r="B5512" s="427" t="s">
        <v>5858</v>
      </c>
      <c r="C5512" s="427" t="s">
        <v>501</v>
      </c>
      <c r="D5512" s="428">
        <v>35.75</v>
      </c>
    </row>
    <row r="5513" spans="1:4" ht="13.5" x14ac:dyDescent="0.25">
      <c r="A5513" s="426">
        <v>94782</v>
      </c>
      <c r="B5513" s="427" t="s">
        <v>5859</v>
      </c>
      <c r="C5513" s="427" t="s">
        <v>501</v>
      </c>
      <c r="D5513" s="428">
        <v>40.75</v>
      </c>
    </row>
    <row r="5514" spans="1:4" ht="13.5" x14ac:dyDescent="0.25">
      <c r="A5514" s="426">
        <v>72190</v>
      </c>
      <c r="B5514" s="427" t="s">
        <v>5860</v>
      </c>
      <c r="C5514" s="427" t="s">
        <v>249</v>
      </c>
      <c r="D5514" s="428">
        <v>28.69</v>
      </c>
    </row>
    <row r="5515" spans="1:4" ht="13.5" x14ac:dyDescent="0.25">
      <c r="A5515" s="426">
        <v>87871</v>
      </c>
      <c r="B5515" s="427" t="s">
        <v>5861</v>
      </c>
      <c r="C5515" s="427" t="s">
        <v>501</v>
      </c>
      <c r="D5515" s="428">
        <v>18.34</v>
      </c>
    </row>
    <row r="5516" spans="1:4" ht="13.5" x14ac:dyDescent="0.25">
      <c r="A5516" s="426">
        <v>87872</v>
      </c>
      <c r="B5516" s="427" t="s">
        <v>5862</v>
      </c>
      <c r="C5516" s="427" t="s">
        <v>501</v>
      </c>
      <c r="D5516" s="428">
        <v>17.72</v>
      </c>
    </row>
    <row r="5517" spans="1:4" ht="13.5" x14ac:dyDescent="0.25">
      <c r="A5517" s="426">
        <v>87873</v>
      </c>
      <c r="B5517" s="427" t="s">
        <v>5863</v>
      </c>
      <c r="C5517" s="427" t="s">
        <v>501</v>
      </c>
      <c r="D5517" s="428">
        <v>4.22</v>
      </c>
    </row>
    <row r="5518" spans="1:4" ht="13.5" x14ac:dyDescent="0.25">
      <c r="A5518" s="426">
        <v>87874</v>
      </c>
      <c r="B5518" s="427" t="s">
        <v>5864</v>
      </c>
      <c r="C5518" s="427" t="s">
        <v>501</v>
      </c>
      <c r="D5518" s="428">
        <v>4.0999999999999996</v>
      </c>
    </row>
    <row r="5519" spans="1:4" ht="13.5" x14ac:dyDescent="0.25">
      <c r="A5519" s="426">
        <v>87876</v>
      </c>
      <c r="B5519" s="427" t="s">
        <v>5865</v>
      </c>
      <c r="C5519" s="427" t="s">
        <v>501</v>
      </c>
      <c r="D5519" s="428">
        <v>10.02</v>
      </c>
    </row>
    <row r="5520" spans="1:4" ht="13.5" x14ac:dyDescent="0.25">
      <c r="A5520" s="426">
        <v>87877</v>
      </c>
      <c r="B5520" s="427" t="s">
        <v>5866</v>
      </c>
      <c r="C5520" s="427" t="s">
        <v>501</v>
      </c>
      <c r="D5520" s="428">
        <v>9.7100000000000009</v>
      </c>
    </row>
    <row r="5521" spans="1:4" ht="13.5" x14ac:dyDescent="0.25">
      <c r="A5521" s="426">
        <v>87878</v>
      </c>
      <c r="B5521" s="427" t="s">
        <v>5867</v>
      </c>
      <c r="C5521" s="427" t="s">
        <v>501</v>
      </c>
      <c r="D5521" s="428">
        <v>3.6</v>
      </c>
    </row>
    <row r="5522" spans="1:4" ht="13.5" x14ac:dyDescent="0.25">
      <c r="A5522" s="426">
        <v>87879</v>
      </c>
      <c r="B5522" s="427" t="s">
        <v>5868</v>
      </c>
      <c r="C5522" s="427" t="s">
        <v>501</v>
      </c>
      <c r="D5522" s="428">
        <v>3.2</v>
      </c>
    </row>
    <row r="5523" spans="1:4" ht="13.5" x14ac:dyDescent="0.25">
      <c r="A5523" s="426">
        <v>87881</v>
      </c>
      <c r="B5523" s="427" t="s">
        <v>5869</v>
      </c>
      <c r="C5523" s="427" t="s">
        <v>501</v>
      </c>
      <c r="D5523" s="428">
        <v>4.1500000000000004</v>
      </c>
    </row>
    <row r="5524" spans="1:4" ht="13.5" x14ac:dyDescent="0.25">
      <c r="A5524" s="426">
        <v>87882</v>
      </c>
      <c r="B5524" s="427" t="s">
        <v>5870</v>
      </c>
      <c r="C5524" s="427" t="s">
        <v>501</v>
      </c>
      <c r="D5524" s="428">
        <v>4.03</v>
      </c>
    </row>
    <row r="5525" spans="1:4" ht="13.5" x14ac:dyDescent="0.25">
      <c r="A5525" s="426">
        <v>87884</v>
      </c>
      <c r="B5525" s="427" t="s">
        <v>5871</v>
      </c>
      <c r="C5525" s="427" t="s">
        <v>501</v>
      </c>
      <c r="D5525" s="428">
        <v>9.9499999999999993</v>
      </c>
    </row>
    <row r="5526" spans="1:4" ht="13.5" x14ac:dyDescent="0.25">
      <c r="A5526" s="426">
        <v>87885</v>
      </c>
      <c r="B5526" s="427" t="s">
        <v>5872</v>
      </c>
      <c r="C5526" s="427" t="s">
        <v>501</v>
      </c>
      <c r="D5526" s="428">
        <v>9.64</v>
      </c>
    </row>
    <row r="5527" spans="1:4" ht="13.5" x14ac:dyDescent="0.25">
      <c r="A5527" s="426">
        <v>87886</v>
      </c>
      <c r="B5527" s="427" t="s">
        <v>5873</v>
      </c>
      <c r="C5527" s="427" t="s">
        <v>501</v>
      </c>
      <c r="D5527" s="428">
        <v>23.16</v>
      </c>
    </row>
    <row r="5528" spans="1:4" ht="13.5" x14ac:dyDescent="0.25">
      <c r="A5528" s="426">
        <v>87887</v>
      </c>
      <c r="B5528" s="427" t="s">
        <v>5874</v>
      </c>
      <c r="C5528" s="427" t="s">
        <v>501</v>
      </c>
      <c r="D5528" s="428">
        <v>22.54</v>
      </c>
    </row>
    <row r="5529" spans="1:4" ht="13.5" x14ac:dyDescent="0.25">
      <c r="A5529" s="426">
        <v>87888</v>
      </c>
      <c r="B5529" s="427" t="s">
        <v>5875</v>
      </c>
      <c r="C5529" s="427" t="s">
        <v>501</v>
      </c>
      <c r="D5529" s="428">
        <v>5.3</v>
      </c>
    </row>
    <row r="5530" spans="1:4" ht="13.5" x14ac:dyDescent="0.25">
      <c r="A5530" s="426">
        <v>87889</v>
      </c>
      <c r="B5530" s="427" t="s">
        <v>5876</v>
      </c>
      <c r="C5530" s="427" t="s">
        <v>501</v>
      </c>
      <c r="D5530" s="428">
        <v>5.18</v>
      </c>
    </row>
    <row r="5531" spans="1:4" ht="13.5" x14ac:dyDescent="0.25">
      <c r="A5531" s="426">
        <v>87891</v>
      </c>
      <c r="B5531" s="427" t="s">
        <v>5877</v>
      </c>
      <c r="C5531" s="427" t="s">
        <v>501</v>
      </c>
      <c r="D5531" s="428">
        <v>11.1</v>
      </c>
    </row>
    <row r="5532" spans="1:4" ht="13.5" x14ac:dyDescent="0.25">
      <c r="A5532" s="426">
        <v>87892</v>
      </c>
      <c r="B5532" s="427" t="s">
        <v>5878</v>
      </c>
      <c r="C5532" s="427" t="s">
        <v>501</v>
      </c>
      <c r="D5532" s="428">
        <v>10.79</v>
      </c>
    </row>
    <row r="5533" spans="1:4" ht="13.5" x14ac:dyDescent="0.25">
      <c r="A5533" s="426">
        <v>87893</v>
      </c>
      <c r="B5533" s="427" t="s">
        <v>5879</v>
      </c>
      <c r="C5533" s="427" t="s">
        <v>501</v>
      </c>
      <c r="D5533" s="428">
        <v>5.45</v>
      </c>
    </row>
    <row r="5534" spans="1:4" ht="13.5" x14ac:dyDescent="0.25">
      <c r="A5534" s="426">
        <v>87894</v>
      </c>
      <c r="B5534" s="427" t="s">
        <v>5880</v>
      </c>
      <c r="C5534" s="427" t="s">
        <v>501</v>
      </c>
      <c r="D5534" s="428">
        <v>5.05</v>
      </c>
    </row>
    <row r="5535" spans="1:4" ht="13.5" x14ac:dyDescent="0.25">
      <c r="A5535" s="426">
        <v>87896</v>
      </c>
      <c r="B5535" s="427" t="s">
        <v>5881</v>
      </c>
      <c r="C5535" s="427" t="s">
        <v>501</v>
      </c>
      <c r="D5535" s="428">
        <v>4.99</v>
      </c>
    </row>
    <row r="5536" spans="1:4" ht="13.5" x14ac:dyDescent="0.25">
      <c r="A5536" s="426">
        <v>87897</v>
      </c>
      <c r="B5536" s="427" t="s">
        <v>5882</v>
      </c>
      <c r="C5536" s="427" t="s">
        <v>501</v>
      </c>
      <c r="D5536" s="428">
        <v>4.59</v>
      </c>
    </row>
    <row r="5537" spans="1:4" ht="13.5" x14ac:dyDescent="0.25">
      <c r="A5537" s="426">
        <v>87899</v>
      </c>
      <c r="B5537" s="427" t="s">
        <v>5883</v>
      </c>
      <c r="C5537" s="427" t="s">
        <v>501</v>
      </c>
      <c r="D5537" s="428">
        <v>6.22</v>
      </c>
    </row>
    <row r="5538" spans="1:4" ht="13.5" x14ac:dyDescent="0.25">
      <c r="A5538" s="426">
        <v>87900</v>
      </c>
      <c r="B5538" s="427" t="s">
        <v>5884</v>
      </c>
      <c r="C5538" s="427" t="s">
        <v>501</v>
      </c>
      <c r="D5538" s="428">
        <v>6.1</v>
      </c>
    </row>
    <row r="5539" spans="1:4" ht="13.5" x14ac:dyDescent="0.25">
      <c r="A5539" s="426">
        <v>87902</v>
      </c>
      <c r="B5539" s="427" t="s">
        <v>5885</v>
      </c>
      <c r="C5539" s="427" t="s">
        <v>501</v>
      </c>
      <c r="D5539" s="428">
        <v>12.02</v>
      </c>
    </row>
    <row r="5540" spans="1:4" ht="13.5" x14ac:dyDescent="0.25">
      <c r="A5540" s="426">
        <v>87903</v>
      </c>
      <c r="B5540" s="427" t="s">
        <v>5886</v>
      </c>
      <c r="C5540" s="427" t="s">
        <v>501</v>
      </c>
      <c r="D5540" s="428">
        <v>11.71</v>
      </c>
    </row>
    <row r="5541" spans="1:4" ht="13.5" x14ac:dyDescent="0.25">
      <c r="A5541" s="426">
        <v>87904</v>
      </c>
      <c r="B5541" s="427" t="s">
        <v>5887</v>
      </c>
      <c r="C5541" s="427" t="s">
        <v>501</v>
      </c>
      <c r="D5541" s="428">
        <v>6.99</v>
      </c>
    </row>
    <row r="5542" spans="1:4" ht="13.5" x14ac:dyDescent="0.25">
      <c r="A5542" s="426">
        <v>87905</v>
      </c>
      <c r="B5542" s="427" t="s">
        <v>5888</v>
      </c>
      <c r="C5542" s="427" t="s">
        <v>501</v>
      </c>
      <c r="D5542" s="428">
        <v>6.59</v>
      </c>
    </row>
    <row r="5543" spans="1:4" ht="13.5" x14ac:dyDescent="0.25">
      <c r="A5543" s="426">
        <v>87907</v>
      </c>
      <c r="B5543" s="427" t="s">
        <v>5889</v>
      </c>
      <c r="C5543" s="427" t="s">
        <v>501</v>
      </c>
      <c r="D5543" s="428">
        <v>6.34</v>
      </c>
    </row>
    <row r="5544" spans="1:4" ht="13.5" x14ac:dyDescent="0.25">
      <c r="A5544" s="426">
        <v>87908</v>
      </c>
      <c r="B5544" s="427" t="s">
        <v>5890</v>
      </c>
      <c r="C5544" s="427" t="s">
        <v>501</v>
      </c>
      <c r="D5544" s="428">
        <v>5.94</v>
      </c>
    </row>
    <row r="5545" spans="1:4" ht="13.5" x14ac:dyDescent="0.25">
      <c r="A5545" s="426">
        <v>87910</v>
      </c>
      <c r="B5545" s="427" t="s">
        <v>5891</v>
      </c>
      <c r="C5545" s="427" t="s">
        <v>501</v>
      </c>
      <c r="D5545" s="428">
        <v>23.19</v>
      </c>
    </row>
    <row r="5546" spans="1:4" ht="13.5" x14ac:dyDescent="0.25">
      <c r="A5546" s="426">
        <v>87911</v>
      </c>
      <c r="B5546" s="427" t="s">
        <v>5892</v>
      </c>
      <c r="C5546" s="427" t="s">
        <v>501</v>
      </c>
      <c r="D5546" s="428">
        <v>22.57</v>
      </c>
    </row>
    <row r="5547" spans="1:4" ht="13.5" x14ac:dyDescent="0.25">
      <c r="A5547" s="426">
        <v>5991</v>
      </c>
      <c r="B5547" s="427" t="s">
        <v>5893</v>
      </c>
      <c r="C5547" s="427" t="s">
        <v>501</v>
      </c>
      <c r="D5547" s="428">
        <v>41.53</v>
      </c>
    </row>
    <row r="5548" spans="1:4" ht="13.5" x14ac:dyDescent="0.25">
      <c r="A5548" s="426">
        <v>84023</v>
      </c>
      <c r="B5548" s="427" t="s">
        <v>5894</v>
      </c>
      <c r="C5548" s="427" t="s">
        <v>501</v>
      </c>
      <c r="D5548" s="428">
        <v>39.49</v>
      </c>
    </row>
    <row r="5549" spans="1:4" ht="13.5" x14ac:dyDescent="0.25">
      <c r="A5549" s="426">
        <v>84024</v>
      </c>
      <c r="B5549" s="427" t="s">
        <v>5895</v>
      </c>
      <c r="C5549" s="427" t="s">
        <v>501</v>
      </c>
      <c r="D5549" s="428">
        <v>36.799999999999997</v>
      </c>
    </row>
    <row r="5550" spans="1:4" ht="13.5" x14ac:dyDescent="0.25">
      <c r="A5550" s="426">
        <v>84026</v>
      </c>
      <c r="B5550" s="427" t="s">
        <v>5896</v>
      </c>
      <c r="C5550" s="427" t="s">
        <v>501</v>
      </c>
      <c r="D5550" s="428">
        <v>46.31</v>
      </c>
    </row>
    <row r="5551" spans="1:4" ht="13.5" x14ac:dyDescent="0.25">
      <c r="A5551" s="426">
        <v>84027</v>
      </c>
      <c r="B5551" s="427" t="s">
        <v>5897</v>
      </c>
      <c r="C5551" s="427" t="s">
        <v>501</v>
      </c>
      <c r="D5551" s="428">
        <v>30.7</v>
      </c>
    </row>
    <row r="5552" spans="1:4" ht="13.5" x14ac:dyDescent="0.25">
      <c r="A5552" s="426">
        <v>84028</v>
      </c>
      <c r="B5552" s="427" t="s">
        <v>5898</v>
      </c>
      <c r="C5552" s="427" t="s">
        <v>501</v>
      </c>
      <c r="D5552" s="428">
        <v>51.42</v>
      </c>
    </row>
    <row r="5553" spans="1:4" ht="13.5" x14ac:dyDescent="0.25">
      <c r="A5553" s="426">
        <v>84072</v>
      </c>
      <c r="B5553" s="427" t="s">
        <v>5899</v>
      </c>
      <c r="C5553" s="427" t="s">
        <v>501</v>
      </c>
      <c r="D5553" s="428">
        <v>31.27</v>
      </c>
    </row>
    <row r="5554" spans="1:4" ht="13.5" x14ac:dyDescent="0.25">
      <c r="A5554" s="426">
        <v>87411</v>
      </c>
      <c r="B5554" s="427" t="s">
        <v>5900</v>
      </c>
      <c r="C5554" s="427" t="s">
        <v>501</v>
      </c>
      <c r="D5554" s="428">
        <v>11.95</v>
      </c>
    </row>
    <row r="5555" spans="1:4" ht="13.5" x14ac:dyDescent="0.25">
      <c r="A5555" s="426">
        <v>87412</v>
      </c>
      <c r="B5555" s="427" t="s">
        <v>5901</v>
      </c>
      <c r="C5555" s="427" t="s">
        <v>501</v>
      </c>
      <c r="D5555" s="428">
        <v>16.809999999999999</v>
      </c>
    </row>
    <row r="5556" spans="1:4" ht="13.5" x14ac:dyDescent="0.25">
      <c r="A5556" s="426">
        <v>87413</v>
      </c>
      <c r="B5556" s="427" t="s">
        <v>5902</v>
      </c>
      <c r="C5556" s="427" t="s">
        <v>501</v>
      </c>
      <c r="D5556" s="428">
        <v>19.579999999999998</v>
      </c>
    </row>
    <row r="5557" spans="1:4" ht="13.5" x14ac:dyDescent="0.25">
      <c r="A5557" s="426">
        <v>87414</v>
      </c>
      <c r="B5557" s="427" t="s">
        <v>5903</v>
      </c>
      <c r="C5557" s="427" t="s">
        <v>501</v>
      </c>
      <c r="D5557" s="428">
        <v>17.899999999999999</v>
      </c>
    </row>
    <row r="5558" spans="1:4" ht="13.5" x14ac:dyDescent="0.25">
      <c r="A5558" s="426">
        <v>87415</v>
      </c>
      <c r="B5558" s="427" t="s">
        <v>5904</v>
      </c>
      <c r="C5558" s="427" t="s">
        <v>501</v>
      </c>
      <c r="D5558" s="428">
        <v>22.62</v>
      </c>
    </row>
    <row r="5559" spans="1:4" ht="13.5" x14ac:dyDescent="0.25">
      <c r="A5559" s="426">
        <v>87416</v>
      </c>
      <c r="B5559" s="427" t="s">
        <v>5905</v>
      </c>
      <c r="C5559" s="427" t="s">
        <v>501</v>
      </c>
      <c r="D5559" s="428">
        <v>25.56</v>
      </c>
    </row>
    <row r="5560" spans="1:4" ht="13.5" x14ac:dyDescent="0.25">
      <c r="A5560" s="426">
        <v>87417</v>
      </c>
      <c r="B5560" s="427" t="s">
        <v>5906</v>
      </c>
      <c r="C5560" s="427" t="s">
        <v>501</v>
      </c>
      <c r="D5560" s="428">
        <v>12.63</v>
      </c>
    </row>
    <row r="5561" spans="1:4" ht="13.5" x14ac:dyDescent="0.25">
      <c r="A5561" s="426">
        <v>87418</v>
      </c>
      <c r="B5561" s="427" t="s">
        <v>5907</v>
      </c>
      <c r="C5561" s="427" t="s">
        <v>501</v>
      </c>
      <c r="D5561" s="428">
        <v>12.98</v>
      </c>
    </row>
    <row r="5562" spans="1:4" ht="13.5" x14ac:dyDescent="0.25">
      <c r="A5562" s="426">
        <v>87419</v>
      </c>
      <c r="B5562" s="427" t="s">
        <v>5908</v>
      </c>
      <c r="C5562" s="427" t="s">
        <v>501</v>
      </c>
      <c r="D5562" s="428">
        <v>14.03</v>
      </c>
    </row>
    <row r="5563" spans="1:4" ht="13.5" x14ac:dyDescent="0.25">
      <c r="A5563" s="426">
        <v>87420</v>
      </c>
      <c r="B5563" s="427" t="s">
        <v>5909</v>
      </c>
      <c r="C5563" s="427" t="s">
        <v>501</v>
      </c>
      <c r="D5563" s="428">
        <v>19.13</v>
      </c>
    </row>
    <row r="5564" spans="1:4" ht="13.5" x14ac:dyDescent="0.25">
      <c r="A5564" s="426">
        <v>87421</v>
      </c>
      <c r="B5564" s="427" t="s">
        <v>5910</v>
      </c>
      <c r="C5564" s="427" t="s">
        <v>501</v>
      </c>
      <c r="D5564" s="428">
        <v>19.48</v>
      </c>
    </row>
    <row r="5565" spans="1:4" ht="13.5" x14ac:dyDescent="0.25">
      <c r="A5565" s="426">
        <v>87422</v>
      </c>
      <c r="B5565" s="427" t="s">
        <v>5911</v>
      </c>
      <c r="C5565" s="427" t="s">
        <v>501</v>
      </c>
      <c r="D5565" s="428">
        <v>20.53</v>
      </c>
    </row>
    <row r="5566" spans="1:4" ht="13.5" x14ac:dyDescent="0.25">
      <c r="A5566" s="426">
        <v>87423</v>
      </c>
      <c r="B5566" s="427" t="s">
        <v>5912</v>
      </c>
      <c r="C5566" s="427" t="s">
        <v>501</v>
      </c>
      <c r="D5566" s="428">
        <v>25.03</v>
      </c>
    </row>
    <row r="5567" spans="1:4" ht="13.5" x14ac:dyDescent="0.25">
      <c r="A5567" s="426">
        <v>87424</v>
      </c>
      <c r="B5567" s="427" t="s">
        <v>5913</v>
      </c>
      <c r="C5567" s="427" t="s">
        <v>501</v>
      </c>
      <c r="D5567" s="428">
        <v>25.56</v>
      </c>
    </row>
    <row r="5568" spans="1:4" ht="13.5" x14ac:dyDescent="0.25">
      <c r="A5568" s="426">
        <v>87425</v>
      </c>
      <c r="B5568" s="427" t="s">
        <v>5914</v>
      </c>
      <c r="C5568" s="427" t="s">
        <v>501</v>
      </c>
      <c r="D5568" s="428">
        <v>26.43</v>
      </c>
    </row>
    <row r="5569" spans="1:4" ht="13.5" x14ac:dyDescent="0.25">
      <c r="A5569" s="426">
        <v>87426</v>
      </c>
      <c r="B5569" s="427" t="s">
        <v>5915</v>
      </c>
      <c r="C5569" s="427" t="s">
        <v>501</v>
      </c>
      <c r="D5569" s="428">
        <v>29.56</v>
      </c>
    </row>
    <row r="5570" spans="1:4" ht="13.5" x14ac:dyDescent="0.25">
      <c r="A5570" s="426">
        <v>87427</v>
      </c>
      <c r="B5570" s="427" t="s">
        <v>5916</v>
      </c>
      <c r="C5570" s="427" t="s">
        <v>501</v>
      </c>
      <c r="D5570" s="428">
        <v>30.09</v>
      </c>
    </row>
    <row r="5571" spans="1:4" ht="13.5" x14ac:dyDescent="0.25">
      <c r="A5571" s="426">
        <v>87428</v>
      </c>
      <c r="B5571" s="427" t="s">
        <v>5917</v>
      </c>
      <c r="C5571" s="427" t="s">
        <v>501</v>
      </c>
      <c r="D5571" s="428">
        <v>30.96</v>
      </c>
    </row>
    <row r="5572" spans="1:4" ht="13.5" x14ac:dyDescent="0.25">
      <c r="A5572" s="426">
        <v>87429</v>
      </c>
      <c r="B5572" s="427" t="s">
        <v>5918</v>
      </c>
      <c r="C5572" s="427" t="s">
        <v>501</v>
      </c>
      <c r="D5572" s="428">
        <v>14.45</v>
      </c>
    </row>
    <row r="5573" spans="1:4" ht="13.5" x14ac:dyDescent="0.25">
      <c r="A5573" s="426">
        <v>87430</v>
      </c>
      <c r="B5573" s="427" t="s">
        <v>5919</v>
      </c>
      <c r="C5573" s="427" t="s">
        <v>501</v>
      </c>
      <c r="D5573" s="428">
        <v>14.8</v>
      </c>
    </row>
    <row r="5574" spans="1:4" ht="13.5" x14ac:dyDescent="0.25">
      <c r="A5574" s="426">
        <v>87431</v>
      </c>
      <c r="B5574" s="427" t="s">
        <v>5920</v>
      </c>
      <c r="C5574" s="427" t="s">
        <v>501</v>
      </c>
      <c r="D5574" s="428">
        <v>14.98</v>
      </c>
    </row>
    <row r="5575" spans="1:4" ht="13.5" x14ac:dyDescent="0.25">
      <c r="A5575" s="426">
        <v>87432</v>
      </c>
      <c r="B5575" s="427" t="s">
        <v>5921</v>
      </c>
      <c r="C5575" s="427" t="s">
        <v>501</v>
      </c>
      <c r="D5575" s="428">
        <v>21.13</v>
      </c>
    </row>
    <row r="5576" spans="1:4" ht="13.5" x14ac:dyDescent="0.25">
      <c r="A5576" s="426">
        <v>87433</v>
      </c>
      <c r="B5576" s="427" t="s">
        <v>5922</v>
      </c>
      <c r="C5576" s="427" t="s">
        <v>501</v>
      </c>
      <c r="D5576" s="428">
        <v>21.84</v>
      </c>
    </row>
    <row r="5577" spans="1:4" ht="13.5" x14ac:dyDescent="0.25">
      <c r="A5577" s="426">
        <v>87434</v>
      </c>
      <c r="B5577" s="427" t="s">
        <v>5923</v>
      </c>
      <c r="C5577" s="427" t="s">
        <v>501</v>
      </c>
      <c r="D5577" s="428">
        <v>22.36</v>
      </c>
    </row>
    <row r="5578" spans="1:4" ht="13.5" x14ac:dyDescent="0.25">
      <c r="A5578" s="426">
        <v>87435</v>
      </c>
      <c r="B5578" s="427" t="s">
        <v>5924</v>
      </c>
      <c r="C5578" s="427" t="s">
        <v>501</v>
      </c>
      <c r="D5578" s="428">
        <v>23.4</v>
      </c>
    </row>
    <row r="5579" spans="1:4" ht="13.5" x14ac:dyDescent="0.25">
      <c r="A5579" s="426">
        <v>87436</v>
      </c>
      <c r="B5579" s="427" t="s">
        <v>5925</v>
      </c>
      <c r="C5579" s="427" t="s">
        <v>501</v>
      </c>
      <c r="D5579" s="428">
        <v>24.62</v>
      </c>
    </row>
    <row r="5580" spans="1:4" ht="13.5" x14ac:dyDescent="0.25">
      <c r="A5580" s="426">
        <v>87437</v>
      </c>
      <c r="B5580" s="427" t="s">
        <v>5926</v>
      </c>
      <c r="C5580" s="427" t="s">
        <v>501</v>
      </c>
      <c r="D5580" s="428">
        <v>25.49</v>
      </c>
    </row>
    <row r="5581" spans="1:4" ht="13.5" x14ac:dyDescent="0.25">
      <c r="A5581" s="426">
        <v>87438</v>
      </c>
      <c r="B5581" s="427" t="s">
        <v>5927</v>
      </c>
      <c r="C5581" s="427" t="s">
        <v>501</v>
      </c>
      <c r="D5581" s="428">
        <v>28.98</v>
      </c>
    </row>
    <row r="5582" spans="1:4" ht="13.5" x14ac:dyDescent="0.25">
      <c r="A5582" s="426">
        <v>87439</v>
      </c>
      <c r="B5582" s="427" t="s">
        <v>5928</v>
      </c>
      <c r="C5582" s="427" t="s">
        <v>501</v>
      </c>
      <c r="D5582" s="428">
        <v>30.53</v>
      </c>
    </row>
    <row r="5583" spans="1:4" ht="13.5" x14ac:dyDescent="0.25">
      <c r="A5583" s="426">
        <v>87440</v>
      </c>
      <c r="B5583" s="427" t="s">
        <v>5929</v>
      </c>
      <c r="C5583" s="427" t="s">
        <v>501</v>
      </c>
      <c r="D5583" s="428">
        <v>31.24</v>
      </c>
    </row>
    <row r="5584" spans="1:4" ht="13.5" x14ac:dyDescent="0.25">
      <c r="A5584" s="426">
        <v>87527</v>
      </c>
      <c r="B5584" s="427" t="s">
        <v>5930</v>
      </c>
      <c r="C5584" s="427" t="s">
        <v>501</v>
      </c>
      <c r="D5584" s="428">
        <v>30.49</v>
      </c>
    </row>
    <row r="5585" spans="1:4" ht="13.5" x14ac:dyDescent="0.25">
      <c r="A5585" s="426">
        <v>87528</v>
      </c>
      <c r="B5585" s="427" t="s">
        <v>5931</v>
      </c>
      <c r="C5585" s="427" t="s">
        <v>501</v>
      </c>
      <c r="D5585" s="428">
        <v>33.86</v>
      </c>
    </row>
    <row r="5586" spans="1:4" ht="13.5" x14ac:dyDescent="0.25">
      <c r="A5586" s="426">
        <v>87529</v>
      </c>
      <c r="B5586" s="427" t="s">
        <v>5932</v>
      </c>
      <c r="C5586" s="427" t="s">
        <v>501</v>
      </c>
      <c r="D5586" s="428">
        <v>27.84</v>
      </c>
    </row>
    <row r="5587" spans="1:4" ht="13.5" x14ac:dyDescent="0.25">
      <c r="A5587" s="426">
        <v>87530</v>
      </c>
      <c r="B5587" s="427" t="s">
        <v>5933</v>
      </c>
      <c r="C5587" s="427" t="s">
        <v>501</v>
      </c>
      <c r="D5587" s="428">
        <v>31.21</v>
      </c>
    </row>
    <row r="5588" spans="1:4" ht="13.5" x14ac:dyDescent="0.25">
      <c r="A5588" s="426">
        <v>87531</v>
      </c>
      <c r="B5588" s="427" t="s">
        <v>5934</v>
      </c>
      <c r="C5588" s="427" t="s">
        <v>501</v>
      </c>
      <c r="D5588" s="428">
        <v>26.9</v>
      </c>
    </row>
    <row r="5589" spans="1:4" ht="13.5" x14ac:dyDescent="0.25">
      <c r="A5589" s="426">
        <v>87532</v>
      </c>
      <c r="B5589" s="427" t="s">
        <v>5935</v>
      </c>
      <c r="C5589" s="427" t="s">
        <v>501</v>
      </c>
      <c r="D5589" s="428">
        <v>30.27</v>
      </c>
    </row>
    <row r="5590" spans="1:4" ht="13.5" x14ac:dyDescent="0.25">
      <c r="A5590" s="426">
        <v>87535</v>
      </c>
      <c r="B5590" s="427" t="s">
        <v>5936</v>
      </c>
      <c r="C5590" s="427" t="s">
        <v>501</v>
      </c>
      <c r="D5590" s="428">
        <v>24.25</v>
      </c>
    </row>
    <row r="5591" spans="1:4" ht="13.5" x14ac:dyDescent="0.25">
      <c r="A5591" s="426">
        <v>87536</v>
      </c>
      <c r="B5591" s="427" t="s">
        <v>5937</v>
      </c>
      <c r="C5591" s="427" t="s">
        <v>501</v>
      </c>
      <c r="D5591" s="428">
        <v>27.62</v>
      </c>
    </row>
    <row r="5592" spans="1:4" ht="13.5" x14ac:dyDescent="0.25">
      <c r="A5592" s="426">
        <v>87537</v>
      </c>
      <c r="B5592" s="427" t="s">
        <v>5938</v>
      </c>
      <c r="C5592" s="427" t="s">
        <v>501</v>
      </c>
      <c r="D5592" s="428">
        <v>57.06</v>
      </c>
    </row>
    <row r="5593" spans="1:4" ht="13.5" x14ac:dyDescent="0.25">
      <c r="A5593" s="426">
        <v>87538</v>
      </c>
      <c r="B5593" s="427" t="s">
        <v>5939</v>
      </c>
      <c r="C5593" s="427" t="s">
        <v>501</v>
      </c>
      <c r="D5593" s="428">
        <v>54.81</v>
      </c>
    </row>
    <row r="5594" spans="1:4" ht="13.5" x14ac:dyDescent="0.25">
      <c r="A5594" s="426">
        <v>87539</v>
      </c>
      <c r="B5594" s="427" t="s">
        <v>5940</v>
      </c>
      <c r="C5594" s="427" t="s">
        <v>501</v>
      </c>
      <c r="D5594" s="428">
        <v>54.02</v>
      </c>
    </row>
    <row r="5595" spans="1:4" ht="13.5" x14ac:dyDescent="0.25">
      <c r="A5595" s="426">
        <v>87541</v>
      </c>
      <c r="B5595" s="427" t="s">
        <v>5941</v>
      </c>
      <c r="C5595" s="427" t="s">
        <v>501</v>
      </c>
      <c r="D5595" s="428">
        <v>51.79</v>
      </c>
    </row>
    <row r="5596" spans="1:4" ht="13.5" x14ac:dyDescent="0.25">
      <c r="A5596" s="426">
        <v>87543</v>
      </c>
      <c r="B5596" s="427" t="s">
        <v>5942</v>
      </c>
      <c r="C5596" s="427" t="s">
        <v>501</v>
      </c>
      <c r="D5596" s="428">
        <v>17.91</v>
      </c>
    </row>
    <row r="5597" spans="1:4" ht="13.5" x14ac:dyDescent="0.25">
      <c r="A5597" s="426">
        <v>87545</v>
      </c>
      <c r="B5597" s="427" t="s">
        <v>5943</v>
      </c>
      <c r="C5597" s="427" t="s">
        <v>501</v>
      </c>
      <c r="D5597" s="428">
        <v>20.420000000000002</v>
      </c>
    </row>
    <row r="5598" spans="1:4" ht="13.5" x14ac:dyDescent="0.25">
      <c r="A5598" s="426">
        <v>87546</v>
      </c>
      <c r="B5598" s="427" t="s">
        <v>5944</v>
      </c>
      <c r="C5598" s="427" t="s">
        <v>501</v>
      </c>
      <c r="D5598" s="428">
        <v>22.32</v>
      </c>
    </row>
    <row r="5599" spans="1:4" ht="13.5" x14ac:dyDescent="0.25">
      <c r="A5599" s="426">
        <v>87547</v>
      </c>
      <c r="B5599" s="427" t="s">
        <v>5945</v>
      </c>
      <c r="C5599" s="427" t="s">
        <v>501</v>
      </c>
      <c r="D5599" s="428">
        <v>17.79</v>
      </c>
    </row>
    <row r="5600" spans="1:4" ht="13.5" x14ac:dyDescent="0.25">
      <c r="A5600" s="426">
        <v>87548</v>
      </c>
      <c r="B5600" s="427" t="s">
        <v>5946</v>
      </c>
      <c r="C5600" s="427" t="s">
        <v>501</v>
      </c>
      <c r="D5600" s="428">
        <v>19.690000000000001</v>
      </c>
    </row>
    <row r="5601" spans="1:4" ht="13.5" x14ac:dyDescent="0.25">
      <c r="A5601" s="426">
        <v>87549</v>
      </c>
      <c r="B5601" s="427" t="s">
        <v>5947</v>
      </c>
      <c r="C5601" s="427" t="s">
        <v>501</v>
      </c>
      <c r="D5601" s="428">
        <v>16.84</v>
      </c>
    </row>
    <row r="5602" spans="1:4" ht="13.5" x14ac:dyDescent="0.25">
      <c r="A5602" s="426">
        <v>87550</v>
      </c>
      <c r="B5602" s="427" t="s">
        <v>5948</v>
      </c>
      <c r="C5602" s="427" t="s">
        <v>501</v>
      </c>
      <c r="D5602" s="428">
        <v>18.739999999999998</v>
      </c>
    </row>
    <row r="5603" spans="1:4" ht="13.5" x14ac:dyDescent="0.25">
      <c r="A5603" s="426">
        <v>87553</v>
      </c>
      <c r="B5603" s="427" t="s">
        <v>5949</v>
      </c>
      <c r="C5603" s="427" t="s">
        <v>501</v>
      </c>
      <c r="D5603" s="428">
        <v>14.2</v>
      </c>
    </row>
    <row r="5604" spans="1:4" ht="13.5" x14ac:dyDescent="0.25">
      <c r="A5604" s="426">
        <v>87554</v>
      </c>
      <c r="B5604" s="427" t="s">
        <v>5950</v>
      </c>
      <c r="C5604" s="427" t="s">
        <v>501</v>
      </c>
      <c r="D5604" s="428">
        <v>16.100000000000001</v>
      </c>
    </row>
    <row r="5605" spans="1:4" ht="13.5" x14ac:dyDescent="0.25">
      <c r="A5605" s="426">
        <v>87555</v>
      </c>
      <c r="B5605" s="427" t="s">
        <v>5951</v>
      </c>
      <c r="C5605" s="427" t="s">
        <v>501</v>
      </c>
      <c r="D5605" s="428">
        <v>34.630000000000003</v>
      </c>
    </row>
    <row r="5606" spans="1:4" ht="13.5" x14ac:dyDescent="0.25">
      <c r="A5606" s="426">
        <v>87556</v>
      </c>
      <c r="B5606" s="427" t="s">
        <v>5952</v>
      </c>
      <c r="C5606" s="427" t="s">
        <v>501</v>
      </c>
      <c r="D5606" s="428">
        <v>32.409999999999997</v>
      </c>
    </row>
    <row r="5607" spans="1:4" ht="13.5" x14ac:dyDescent="0.25">
      <c r="A5607" s="426">
        <v>87557</v>
      </c>
      <c r="B5607" s="427" t="s">
        <v>5953</v>
      </c>
      <c r="C5607" s="427" t="s">
        <v>501</v>
      </c>
      <c r="D5607" s="428">
        <v>31.6</v>
      </c>
    </row>
    <row r="5608" spans="1:4" ht="13.5" x14ac:dyDescent="0.25">
      <c r="A5608" s="426">
        <v>87559</v>
      </c>
      <c r="B5608" s="427" t="s">
        <v>5954</v>
      </c>
      <c r="C5608" s="427" t="s">
        <v>501</v>
      </c>
      <c r="D5608" s="428">
        <v>29.36</v>
      </c>
    </row>
    <row r="5609" spans="1:4" ht="13.5" x14ac:dyDescent="0.25">
      <c r="A5609" s="426">
        <v>87561</v>
      </c>
      <c r="B5609" s="427" t="s">
        <v>5955</v>
      </c>
      <c r="C5609" s="427" t="s">
        <v>501</v>
      </c>
      <c r="D5609" s="428">
        <v>31.8</v>
      </c>
    </row>
    <row r="5610" spans="1:4" ht="13.5" x14ac:dyDescent="0.25">
      <c r="A5610" s="426">
        <v>87775</v>
      </c>
      <c r="B5610" s="427" t="s">
        <v>5956</v>
      </c>
      <c r="C5610" s="427" t="s">
        <v>501</v>
      </c>
      <c r="D5610" s="428">
        <v>42.32</v>
      </c>
    </row>
    <row r="5611" spans="1:4" ht="13.5" x14ac:dyDescent="0.25">
      <c r="A5611" s="426">
        <v>87777</v>
      </c>
      <c r="B5611" s="427" t="s">
        <v>5957</v>
      </c>
      <c r="C5611" s="427" t="s">
        <v>501</v>
      </c>
      <c r="D5611" s="428">
        <v>45.13</v>
      </c>
    </row>
    <row r="5612" spans="1:4" ht="13.5" x14ac:dyDescent="0.25">
      <c r="A5612" s="426">
        <v>87778</v>
      </c>
      <c r="B5612" s="427" t="s">
        <v>5958</v>
      </c>
      <c r="C5612" s="427" t="s">
        <v>501</v>
      </c>
      <c r="D5612" s="428">
        <v>62.59</v>
      </c>
    </row>
    <row r="5613" spans="1:4" ht="13.5" x14ac:dyDescent="0.25">
      <c r="A5613" s="426">
        <v>87779</v>
      </c>
      <c r="B5613" s="427" t="s">
        <v>5959</v>
      </c>
      <c r="C5613" s="427" t="s">
        <v>501</v>
      </c>
      <c r="D5613" s="428">
        <v>49.76</v>
      </c>
    </row>
    <row r="5614" spans="1:4" ht="13.5" x14ac:dyDescent="0.25">
      <c r="A5614" s="426">
        <v>87781</v>
      </c>
      <c r="B5614" s="427" t="s">
        <v>5960</v>
      </c>
      <c r="C5614" s="427" t="s">
        <v>501</v>
      </c>
      <c r="D5614" s="428">
        <v>53.53</v>
      </c>
    </row>
    <row r="5615" spans="1:4" ht="13.5" x14ac:dyDescent="0.25">
      <c r="A5615" s="426">
        <v>87783</v>
      </c>
      <c r="B5615" s="427" t="s">
        <v>5961</v>
      </c>
      <c r="C5615" s="427" t="s">
        <v>501</v>
      </c>
      <c r="D5615" s="428">
        <v>78.44</v>
      </c>
    </row>
    <row r="5616" spans="1:4" ht="13.5" x14ac:dyDescent="0.25">
      <c r="A5616" s="426">
        <v>87784</v>
      </c>
      <c r="B5616" s="427" t="s">
        <v>5962</v>
      </c>
      <c r="C5616" s="427" t="s">
        <v>501</v>
      </c>
      <c r="D5616" s="428">
        <v>57.19</v>
      </c>
    </row>
    <row r="5617" spans="1:4" ht="13.5" x14ac:dyDescent="0.25">
      <c r="A5617" s="426">
        <v>87786</v>
      </c>
      <c r="B5617" s="427" t="s">
        <v>5963</v>
      </c>
      <c r="C5617" s="427" t="s">
        <v>501</v>
      </c>
      <c r="D5617" s="428">
        <v>61.93</v>
      </c>
    </row>
    <row r="5618" spans="1:4" ht="13.5" x14ac:dyDescent="0.25">
      <c r="A5618" s="426">
        <v>87787</v>
      </c>
      <c r="B5618" s="427" t="s">
        <v>5964</v>
      </c>
      <c r="C5618" s="427" t="s">
        <v>501</v>
      </c>
      <c r="D5618" s="428">
        <v>94.31</v>
      </c>
    </row>
    <row r="5619" spans="1:4" ht="13.5" x14ac:dyDescent="0.25">
      <c r="A5619" s="426">
        <v>87788</v>
      </c>
      <c r="B5619" s="427" t="s">
        <v>5965</v>
      </c>
      <c r="C5619" s="427" t="s">
        <v>501</v>
      </c>
      <c r="D5619" s="428">
        <v>72.84</v>
      </c>
    </row>
    <row r="5620" spans="1:4" ht="13.5" x14ac:dyDescent="0.25">
      <c r="A5620" s="426">
        <v>87790</v>
      </c>
      <c r="B5620" s="427" t="s">
        <v>5966</v>
      </c>
      <c r="C5620" s="427" t="s">
        <v>501</v>
      </c>
      <c r="D5620" s="428">
        <v>78.040000000000006</v>
      </c>
    </row>
    <row r="5621" spans="1:4" ht="13.5" x14ac:dyDescent="0.25">
      <c r="A5621" s="426">
        <v>87791</v>
      </c>
      <c r="B5621" s="427" t="s">
        <v>5967</v>
      </c>
      <c r="C5621" s="427" t="s">
        <v>501</v>
      </c>
      <c r="D5621" s="428">
        <v>111.05</v>
      </c>
    </row>
    <row r="5622" spans="1:4" ht="13.5" x14ac:dyDescent="0.25">
      <c r="A5622" s="426">
        <v>87792</v>
      </c>
      <c r="B5622" s="427" t="s">
        <v>5968</v>
      </c>
      <c r="C5622" s="427" t="s">
        <v>501</v>
      </c>
      <c r="D5622" s="428">
        <v>28.69</v>
      </c>
    </row>
    <row r="5623" spans="1:4" ht="13.5" x14ac:dyDescent="0.25">
      <c r="A5623" s="426">
        <v>87794</v>
      </c>
      <c r="B5623" s="427" t="s">
        <v>5969</v>
      </c>
      <c r="C5623" s="427" t="s">
        <v>501</v>
      </c>
      <c r="D5623" s="428">
        <v>31.31</v>
      </c>
    </row>
    <row r="5624" spans="1:4" ht="13.5" x14ac:dyDescent="0.25">
      <c r="A5624" s="426">
        <v>87795</v>
      </c>
      <c r="B5624" s="427" t="s">
        <v>5970</v>
      </c>
      <c r="C5624" s="427" t="s">
        <v>501</v>
      </c>
      <c r="D5624" s="428">
        <v>47.3</v>
      </c>
    </row>
    <row r="5625" spans="1:4" ht="13.5" x14ac:dyDescent="0.25">
      <c r="A5625" s="426">
        <v>87797</v>
      </c>
      <c r="B5625" s="427" t="s">
        <v>5971</v>
      </c>
      <c r="C5625" s="427" t="s">
        <v>501</v>
      </c>
      <c r="D5625" s="428">
        <v>35.81</v>
      </c>
    </row>
    <row r="5626" spans="1:4" ht="13.5" x14ac:dyDescent="0.25">
      <c r="A5626" s="426">
        <v>87799</v>
      </c>
      <c r="B5626" s="427" t="s">
        <v>5972</v>
      </c>
      <c r="C5626" s="427" t="s">
        <v>501</v>
      </c>
      <c r="D5626" s="428">
        <v>39.340000000000003</v>
      </c>
    </row>
    <row r="5627" spans="1:4" ht="13.5" x14ac:dyDescent="0.25">
      <c r="A5627" s="426">
        <v>87800</v>
      </c>
      <c r="B5627" s="427" t="s">
        <v>5973</v>
      </c>
      <c r="C5627" s="427" t="s">
        <v>501</v>
      </c>
      <c r="D5627" s="428">
        <v>62.3</v>
      </c>
    </row>
    <row r="5628" spans="1:4" ht="13.5" x14ac:dyDescent="0.25">
      <c r="A5628" s="426">
        <v>87801</v>
      </c>
      <c r="B5628" s="427" t="s">
        <v>5974</v>
      </c>
      <c r="C5628" s="427" t="s">
        <v>501</v>
      </c>
      <c r="D5628" s="428">
        <v>42.94</v>
      </c>
    </row>
    <row r="5629" spans="1:4" ht="13.5" x14ac:dyDescent="0.25">
      <c r="A5629" s="426">
        <v>87803</v>
      </c>
      <c r="B5629" s="427" t="s">
        <v>5975</v>
      </c>
      <c r="C5629" s="427" t="s">
        <v>501</v>
      </c>
      <c r="D5629" s="428">
        <v>47.36</v>
      </c>
    </row>
    <row r="5630" spans="1:4" ht="13.5" x14ac:dyDescent="0.25">
      <c r="A5630" s="426">
        <v>87804</v>
      </c>
      <c r="B5630" s="427" t="s">
        <v>5976</v>
      </c>
      <c r="C5630" s="427" t="s">
        <v>501</v>
      </c>
      <c r="D5630" s="428">
        <v>77.3</v>
      </c>
    </row>
    <row r="5631" spans="1:4" ht="13.5" x14ac:dyDescent="0.25">
      <c r="A5631" s="426">
        <v>87805</v>
      </c>
      <c r="B5631" s="427" t="s">
        <v>5977</v>
      </c>
      <c r="C5631" s="427" t="s">
        <v>501</v>
      </c>
      <c r="D5631" s="428">
        <v>49.24</v>
      </c>
    </row>
    <row r="5632" spans="1:4" ht="13.5" x14ac:dyDescent="0.25">
      <c r="A5632" s="426">
        <v>87807</v>
      </c>
      <c r="B5632" s="427" t="s">
        <v>5978</v>
      </c>
      <c r="C5632" s="427" t="s">
        <v>501</v>
      </c>
      <c r="D5632" s="428">
        <v>54.11</v>
      </c>
    </row>
    <row r="5633" spans="1:4" ht="13.5" x14ac:dyDescent="0.25">
      <c r="A5633" s="426">
        <v>87808</v>
      </c>
      <c r="B5633" s="427" t="s">
        <v>5979</v>
      </c>
      <c r="C5633" s="427" t="s">
        <v>501</v>
      </c>
      <c r="D5633" s="428">
        <v>84.45</v>
      </c>
    </row>
    <row r="5634" spans="1:4" ht="13.5" x14ac:dyDescent="0.25">
      <c r="A5634" s="426">
        <v>87809</v>
      </c>
      <c r="B5634" s="427" t="s">
        <v>5980</v>
      </c>
      <c r="C5634" s="427" t="s">
        <v>501</v>
      </c>
      <c r="D5634" s="428">
        <v>65.8</v>
      </c>
    </row>
    <row r="5635" spans="1:4" ht="13.5" x14ac:dyDescent="0.25">
      <c r="A5635" s="426">
        <v>87811</v>
      </c>
      <c r="B5635" s="427" t="s">
        <v>5981</v>
      </c>
      <c r="C5635" s="427" t="s">
        <v>501</v>
      </c>
      <c r="D5635" s="428">
        <v>68.42</v>
      </c>
    </row>
    <row r="5636" spans="1:4" ht="13.5" x14ac:dyDescent="0.25">
      <c r="A5636" s="426">
        <v>87812</v>
      </c>
      <c r="B5636" s="427" t="s">
        <v>5982</v>
      </c>
      <c r="C5636" s="427" t="s">
        <v>501</v>
      </c>
      <c r="D5636" s="428">
        <v>84.07</v>
      </c>
    </row>
    <row r="5637" spans="1:4" ht="13.5" x14ac:dyDescent="0.25">
      <c r="A5637" s="426">
        <v>87813</v>
      </c>
      <c r="B5637" s="427" t="s">
        <v>5983</v>
      </c>
      <c r="C5637" s="427" t="s">
        <v>501</v>
      </c>
      <c r="D5637" s="428">
        <v>72.91</v>
      </c>
    </row>
    <row r="5638" spans="1:4" ht="13.5" x14ac:dyDescent="0.25">
      <c r="A5638" s="426">
        <v>87815</v>
      </c>
      <c r="B5638" s="427" t="s">
        <v>5984</v>
      </c>
      <c r="C5638" s="427" t="s">
        <v>501</v>
      </c>
      <c r="D5638" s="428">
        <v>76.44</v>
      </c>
    </row>
    <row r="5639" spans="1:4" ht="13.5" x14ac:dyDescent="0.25">
      <c r="A5639" s="426">
        <v>87816</v>
      </c>
      <c r="B5639" s="427" t="s">
        <v>5985</v>
      </c>
      <c r="C5639" s="427" t="s">
        <v>501</v>
      </c>
      <c r="D5639" s="428">
        <v>99.07</v>
      </c>
    </row>
    <row r="5640" spans="1:4" ht="13.5" x14ac:dyDescent="0.25">
      <c r="A5640" s="426">
        <v>87817</v>
      </c>
      <c r="B5640" s="427" t="s">
        <v>5986</v>
      </c>
      <c r="C5640" s="427" t="s">
        <v>501</v>
      </c>
      <c r="D5640" s="428">
        <v>79.709999999999994</v>
      </c>
    </row>
    <row r="5641" spans="1:4" ht="13.5" x14ac:dyDescent="0.25">
      <c r="A5641" s="426">
        <v>87819</v>
      </c>
      <c r="B5641" s="427" t="s">
        <v>5987</v>
      </c>
      <c r="C5641" s="427" t="s">
        <v>501</v>
      </c>
      <c r="D5641" s="428">
        <v>84.13</v>
      </c>
    </row>
    <row r="5642" spans="1:4" ht="13.5" x14ac:dyDescent="0.25">
      <c r="A5642" s="426">
        <v>87820</v>
      </c>
      <c r="B5642" s="427" t="s">
        <v>5988</v>
      </c>
      <c r="C5642" s="427" t="s">
        <v>501</v>
      </c>
      <c r="D5642" s="428">
        <v>114.07</v>
      </c>
    </row>
    <row r="5643" spans="1:4" ht="13.5" x14ac:dyDescent="0.25">
      <c r="A5643" s="426">
        <v>87821</v>
      </c>
      <c r="B5643" s="427" t="s">
        <v>5989</v>
      </c>
      <c r="C5643" s="427" t="s">
        <v>501</v>
      </c>
      <c r="D5643" s="428">
        <v>113.65</v>
      </c>
    </row>
    <row r="5644" spans="1:4" ht="13.5" x14ac:dyDescent="0.25">
      <c r="A5644" s="426">
        <v>87823</v>
      </c>
      <c r="B5644" s="427" t="s">
        <v>5990</v>
      </c>
      <c r="C5644" s="427" t="s">
        <v>501</v>
      </c>
      <c r="D5644" s="428">
        <v>118.52</v>
      </c>
    </row>
    <row r="5645" spans="1:4" ht="13.5" x14ac:dyDescent="0.25">
      <c r="A5645" s="426">
        <v>87824</v>
      </c>
      <c r="B5645" s="427" t="s">
        <v>5991</v>
      </c>
      <c r="C5645" s="427" t="s">
        <v>501</v>
      </c>
      <c r="D5645" s="428">
        <v>148.54</v>
      </c>
    </row>
    <row r="5646" spans="1:4" ht="13.5" x14ac:dyDescent="0.25">
      <c r="A5646" s="426">
        <v>87825</v>
      </c>
      <c r="B5646" s="427" t="s">
        <v>5992</v>
      </c>
      <c r="C5646" s="427" t="s">
        <v>501</v>
      </c>
      <c r="D5646" s="428">
        <v>52.99</v>
      </c>
    </row>
    <row r="5647" spans="1:4" ht="13.5" x14ac:dyDescent="0.25">
      <c r="A5647" s="426">
        <v>87827</v>
      </c>
      <c r="B5647" s="427" t="s">
        <v>5993</v>
      </c>
      <c r="C5647" s="427" t="s">
        <v>501</v>
      </c>
      <c r="D5647" s="428">
        <v>56.21</v>
      </c>
    </row>
    <row r="5648" spans="1:4" ht="13.5" x14ac:dyDescent="0.25">
      <c r="A5648" s="426">
        <v>87828</v>
      </c>
      <c r="B5648" s="427" t="s">
        <v>5994</v>
      </c>
      <c r="C5648" s="427" t="s">
        <v>501</v>
      </c>
      <c r="D5648" s="428">
        <v>76.8</v>
      </c>
    </row>
    <row r="5649" spans="1:4" ht="13.5" x14ac:dyDescent="0.25">
      <c r="A5649" s="426">
        <v>87829</v>
      </c>
      <c r="B5649" s="427" t="s">
        <v>5995</v>
      </c>
      <c r="C5649" s="427" t="s">
        <v>501</v>
      </c>
      <c r="D5649" s="428">
        <v>61.1</v>
      </c>
    </row>
    <row r="5650" spans="1:4" ht="13.5" x14ac:dyDescent="0.25">
      <c r="A5650" s="426">
        <v>87831</v>
      </c>
      <c r="B5650" s="427" t="s">
        <v>5996</v>
      </c>
      <c r="C5650" s="427" t="s">
        <v>501</v>
      </c>
      <c r="D5650" s="428">
        <v>65.41</v>
      </c>
    </row>
    <row r="5651" spans="1:4" ht="13.5" x14ac:dyDescent="0.25">
      <c r="A5651" s="426">
        <v>87832</v>
      </c>
      <c r="B5651" s="427" t="s">
        <v>5997</v>
      </c>
      <c r="C5651" s="427" t="s">
        <v>501</v>
      </c>
      <c r="D5651" s="428">
        <v>94.51</v>
      </c>
    </row>
    <row r="5652" spans="1:4" ht="13.5" x14ac:dyDescent="0.25">
      <c r="A5652" s="426">
        <v>87834</v>
      </c>
      <c r="B5652" s="427" t="s">
        <v>5998</v>
      </c>
      <c r="C5652" s="427" t="s">
        <v>501</v>
      </c>
      <c r="D5652" s="428">
        <v>164.02</v>
      </c>
    </row>
    <row r="5653" spans="1:4" ht="13.5" x14ac:dyDescent="0.25">
      <c r="A5653" s="426">
        <v>87835</v>
      </c>
      <c r="B5653" s="427" t="s">
        <v>5999</v>
      </c>
      <c r="C5653" s="427" t="s">
        <v>501</v>
      </c>
      <c r="D5653" s="428">
        <v>112.88</v>
      </c>
    </row>
    <row r="5654" spans="1:4" ht="13.5" x14ac:dyDescent="0.25">
      <c r="A5654" s="426">
        <v>87836</v>
      </c>
      <c r="B5654" s="427" t="s">
        <v>6000</v>
      </c>
      <c r="C5654" s="427" t="s">
        <v>501</v>
      </c>
      <c r="D5654" s="428">
        <v>157.81</v>
      </c>
    </row>
    <row r="5655" spans="1:4" ht="13.5" x14ac:dyDescent="0.25">
      <c r="A5655" s="426">
        <v>87837</v>
      </c>
      <c r="B5655" s="427" t="s">
        <v>6001</v>
      </c>
      <c r="C5655" s="427" t="s">
        <v>501</v>
      </c>
      <c r="D5655" s="428">
        <v>107.46</v>
      </c>
    </row>
    <row r="5656" spans="1:4" ht="13.5" x14ac:dyDescent="0.25">
      <c r="A5656" s="426">
        <v>87838</v>
      </c>
      <c r="B5656" s="427" t="s">
        <v>6002</v>
      </c>
      <c r="C5656" s="427" t="s">
        <v>501</v>
      </c>
      <c r="D5656" s="428">
        <v>170.11</v>
      </c>
    </row>
    <row r="5657" spans="1:4" ht="13.5" x14ac:dyDescent="0.25">
      <c r="A5657" s="426">
        <v>87839</v>
      </c>
      <c r="B5657" s="427" t="s">
        <v>6003</v>
      </c>
      <c r="C5657" s="427" t="s">
        <v>501</v>
      </c>
      <c r="D5657" s="428">
        <v>117.14</v>
      </c>
    </row>
    <row r="5658" spans="1:4" ht="13.5" x14ac:dyDescent="0.25">
      <c r="A5658" s="426">
        <v>87840</v>
      </c>
      <c r="B5658" s="427" t="s">
        <v>6004</v>
      </c>
      <c r="C5658" s="427" t="s">
        <v>501</v>
      </c>
      <c r="D5658" s="428">
        <v>162.44</v>
      </c>
    </row>
    <row r="5659" spans="1:4" ht="13.5" x14ac:dyDescent="0.25">
      <c r="A5659" s="426">
        <v>87841</v>
      </c>
      <c r="B5659" s="427" t="s">
        <v>6005</v>
      </c>
      <c r="C5659" s="427" t="s">
        <v>501</v>
      </c>
      <c r="D5659" s="428">
        <v>110.25</v>
      </c>
    </row>
    <row r="5660" spans="1:4" ht="13.5" x14ac:dyDescent="0.25">
      <c r="A5660" s="426">
        <v>87842</v>
      </c>
      <c r="B5660" s="427" t="s">
        <v>6006</v>
      </c>
      <c r="C5660" s="427" t="s">
        <v>501</v>
      </c>
      <c r="D5660" s="428">
        <v>169.25</v>
      </c>
    </row>
    <row r="5661" spans="1:4" ht="13.5" x14ac:dyDescent="0.25">
      <c r="A5661" s="426">
        <v>87843</v>
      </c>
      <c r="B5661" s="427" t="s">
        <v>6007</v>
      </c>
      <c r="C5661" s="427" t="s">
        <v>501</v>
      </c>
      <c r="D5661" s="428">
        <v>124.03</v>
      </c>
    </row>
    <row r="5662" spans="1:4" ht="13.5" x14ac:dyDescent="0.25">
      <c r="A5662" s="426">
        <v>87844</v>
      </c>
      <c r="B5662" s="427" t="s">
        <v>6008</v>
      </c>
      <c r="C5662" s="427" t="s">
        <v>501</v>
      </c>
      <c r="D5662" s="428">
        <v>157.72999999999999</v>
      </c>
    </row>
    <row r="5663" spans="1:4" ht="13.5" x14ac:dyDescent="0.25">
      <c r="A5663" s="426">
        <v>87845</v>
      </c>
      <c r="B5663" s="427" t="s">
        <v>6009</v>
      </c>
      <c r="C5663" s="427" t="s">
        <v>501</v>
      </c>
      <c r="D5663" s="428">
        <v>113.31</v>
      </c>
    </row>
    <row r="5664" spans="1:4" ht="13.5" x14ac:dyDescent="0.25">
      <c r="A5664" s="426">
        <v>87846</v>
      </c>
      <c r="B5664" s="427" t="s">
        <v>6010</v>
      </c>
      <c r="C5664" s="427" t="s">
        <v>501</v>
      </c>
      <c r="D5664" s="428">
        <v>177.34</v>
      </c>
    </row>
    <row r="5665" spans="1:4" ht="13.5" x14ac:dyDescent="0.25">
      <c r="A5665" s="426">
        <v>87847</v>
      </c>
      <c r="B5665" s="427" t="s">
        <v>6011</v>
      </c>
      <c r="C5665" s="427" t="s">
        <v>501</v>
      </c>
      <c r="D5665" s="428">
        <v>126.21</v>
      </c>
    </row>
    <row r="5666" spans="1:4" ht="13.5" x14ac:dyDescent="0.25">
      <c r="A5666" s="426">
        <v>87848</v>
      </c>
      <c r="B5666" s="427" t="s">
        <v>6012</v>
      </c>
      <c r="C5666" s="427" t="s">
        <v>501</v>
      </c>
      <c r="D5666" s="428">
        <v>170.09</v>
      </c>
    </row>
    <row r="5667" spans="1:4" ht="13.5" x14ac:dyDescent="0.25">
      <c r="A5667" s="426">
        <v>87849</v>
      </c>
      <c r="B5667" s="427" t="s">
        <v>6013</v>
      </c>
      <c r="C5667" s="427" t="s">
        <v>501</v>
      </c>
      <c r="D5667" s="428">
        <v>119.73</v>
      </c>
    </row>
    <row r="5668" spans="1:4" ht="13.5" x14ac:dyDescent="0.25">
      <c r="A5668" s="426">
        <v>87850</v>
      </c>
      <c r="B5668" s="427" t="s">
        <v>6014</v>
      </c>
      <c r="C5668" s="427" t="s">
        <v>501</v>
      </c>
      <c r="D5668" s="428">
        <v>183.44</v>
      </c>
    </row>
    <row r="5669" spans="1:4" ht="13.5" x14ac:dyDescent="0.25">
      <c r="A5669" s="426">
        <v>87851</v>
      </c>
      <c r="B5669" s="427" t="s">
        <v>6015</v>
      </c>
      <c r="C5669" s="427" t="s">
        <v>501</v>
      </c>
      <c r="D5669" s="428">
        <v>130.49</v>
      </c>
    </row>
    <row r="5670" spans="1:4" ht="13.5" x14ac:dyDescent="0.25">
      <c r="A5670" s="426">
        <v>87852</v>
      </c>
      <c r="B5670" s="427" t="s">
        <v>6016</v>
      </c>
      <c r="C5670" s="427" t="s">
        <v>501</v>
      </c>
      <c r="D5670" s="428">
        <v>174.7</v>
      </c>
    </row>
    <row r="5671" spans="1:4" ht="13.5" x14ac:dyDescent="0.25">
      <c r="A5671" s="426">
        <v>87853</v>
      </c>
      <c r="B5671" s="427" t="s">
        <v>6017</v>
      </c>
      <c r="C5671" s="427" t="s">
        <v>501</v>
      </c>
      <c r="D5671" s="428">
        <v>122.5</v>
      </c>
    </row>
    <row r="5672" spans="1:4" ht="13.5" x14ac:dyDescent="0.25">
      <c r="A5672" s="426">
        <v>87854</v>
      </c>
      <c r="B5672" s="427" t="s">
        <v>6018</v>
      </c>
      <c r="C5672" s="427" t="s">
        <v>501</v>
      </c>
      <c r="D5672" s="428">
        <v>182.56</v>
      </c>
    </row>
    <row r="5673" spans="1:4" ht="13.5" x14ac:dyDescent="0.25">
      <c r="A5673" s="426">
        <v>87855</v>
      </c>
      <c r="B5673" s="427" t="s">
        <v>6019</v>
      </c>
      <c r="C5673" s="427" t="s">
        <v>501</v>
      </c>
      <c r="D5673" s="428">
        <v>137.36000000000001</v>
      </c>
    </row>
    <row r="5674" spans="1:4" ht="13.5" x14ac:dyDescent="0.25">
      <c r="A5674" s="426">
        <v>87856</v>
      </c>
      <c r="B5674" s="427" t="s">
        <v>6020</v>
      </c>
      <c r="C5674" s="427" t="s">
        <v>501</v>
      </c>
      <c r="D5674" s="428">
        <v>170.01</v>
      </c>
    </row>
    <row r="5675" spans="1:4" ht="13.5" x14ac:dyDescent="0.25">
      <c r="A5675" s="426">
        <v>87857</v>
      </c>
      <c r="B5675" s="427" t="s">
        <v>6021</v>
      </c>
      <c r="C5675" s="427" t="s">
        <v>501</v>
      </c>
      <c r="D5675" s="428">
        <v>125.57</v>
      </c>
    </row>
    <row r="5676" spans="1:4" ht="13.5" x14ac:dyDescent="0.25">
      <c r="A5676" s="426">
        <v>87858</v>
      </c>
      <c r="B5676" s="427" t="s">
        <v>6022</v>
      </c>
      <c r="C5676" s="427" t="s">
        <v>501</v>
      </c>
      <c r="D5676" s="428">
        <v>120.21</v>
      </c>
    </row>
    <row r="5677" spans="1:4" ht="13.5" x14ac:dyDescent="0.25">
      <c r="A5677" s="426">
        <v>87859</v>
      </c>
      <c r="B5677" s="427" t="s">
        <v>6023</v>
      </c>
      <c r="C5677" s="427" t="s">
        <v>501</v>
      </c>
      <c r="D5677" s="428">
        <v>137.96</v>
      </c>
    </row>
    <row r="5678" spans="1:4" ht="13.5" x14ac:dyDescent="0.25">
      <c r="A5678" s="426">
        <v>89048</v>
      </c>
      <c r="B5678" s="427" t="s">
        <v>6024</v>
      </c>
      <c r="C5678" s="427" t="s">
        <v>501</v>
      </c>
      <c r="D5678" s="428">
        <v>28.39</v>
      </c>
    </row>
    <row r="5679" spans="1:4" ht="13.5" x14ac:dyDescent="0.25">
      <c r="A5679" s="426">
        <v>89049</v>
      </c>
      <c r="B5679" s="427" t="s">
        <v>6025</v>
      </c>
      <c r="C5679" s="427" t="s">
        <v>501</v>
      </c>
      <c r="D5679" s="428">
        <v>16.39</v>
      </c>
    </row>
    <row r="5680" spans="1:4" ht="13.5" x14ac:dyDescent="0.25">
      <c r="A5680" s="426">
        <v>89173</v>
      </c>
      <c r="B5680" s="427" t="s">
        <v>6026</v>
      </c>
      <c r="C5680" s="427" t="s">
        <v>501</v>
      </c>
      <c r="D5680" s="428">
        <v>27.98</v>
      </c>
    </row>
    <row r="5681" spans="1:4" ht="13.5" x14ac:dyDescent="0.25">
      <c r="A5681" s="426">
        <v>90406</v>
      </c>
      <c r="B5681" s="427" t="s">
        <v>6027</v>
      </c>
      <c r="C5681" s="427" t="s">
        <v>501</v>
      </c>
      <c r="D5681" s="428">
        <v>35.56</v>
      </c>
    </row>
    <row r="5682" spans="1:4" ht="13.5" x14ac:dyDescent="0.25">
      <c r="A5682" s="426">
        <v>90407</v>
      </c>
      <c r="B5682" s="427" t="s">
        <v>6028</v>
      </c>
      <c r="C5682" s="427" t="s">
        <v>501</v>
      </c>
      <c r="D5682" s="428">
        <v>38.93</v>
      </c>
    </row>
    <row r="5683" spans="1:4" ht="13.5" x14ac:dyDescent="0.25">
      <c r="A5683" s="426">
        <v>90408</v>
      </c>
      <c r="B5683" s="427" t="s">
        <v>6029</v>
      </c>
      <c r="C5683" s="427" t="s">
        <v>501</v>
      </c>
      <c r="D5683" s="428">
        <v>25.28</v>
      </c>
    </row>
    <row r="5684" spans="1:4" ht="13.5" x14ac:dyDescent="0.25">
      <c r="A5684" s="426">
        <v>90409</v>
      </c>
      <c r="B5684" s="427" t="s">
        <v>6030</v>
      </c>
      <c r="C5684" s="427" t="s">
        <v>501</v>
      </c>
      <c r="D5684" s="428">
        <v>27.18</v>
      </c>
    </row>
    <row r="5685" spans="1:4" ht="13.5" x14ac:dyDescent="0.25">
      <c r="A5685" s="426">
        <v>84084</v>
      </c>
      <c r="B5685" s="427" t="s">
        <v>6031</v>
      </c>
      <c r="C5685" s="427" t="s">
        <v>501</v>
      </c>
      <c r="D5685" s="428">
        <v>6.33</v>
      </c>
    </row>
    <row r="5686" spans="1:4" ht="13.5" x14ac:dyDescent="0.25">
      <c r="A5686" s="426">
        <v>87242</v>
      </c>
      <c r="B5686" s="427" t="s">
        <v>6032</v>
      </c>
      <c r="C5686" s="427" t="s">
        <v>501</v>
      </c>
      <c r="D5686" s="428">
        <v>204.61</v>
      </c>
    </row>
    <row r="5687" spans="1:4" ht="13.5" x14ac:dyDescent="0.25">
      <c r="A5687" s="426">
        <v>87243</v>
      </c>
      <c r="B5687" s="427" t="s">
        <v>6033</v>
      </c>
      <c r="C5687" s="427" t="s">
        <v>501</v>
      </c>
      <c r="D5687" s="428">
        <v>188.55</v>
      </c>
    </row>
    <row r="5688" spans="1:4" ht="13.5" x14ac:dyDescent="0.25">
      <c r="A5688" s="426">
        <v>87244</v>
      </c>
      <c r="B5688" s="427" t="s">
        <v>6034</v>
      </c>
      <c r="C5688" s="427" t="s">
        <v>501</v>
      </c>
      <c r="D5688" s="428">
        <v>198.21</v>
      </c>
    </row>
    <row r="5689" spans="1:4" ht="13.5" x14ac:dyDescent="0.25">
      <c r="A5689" s="426">
        <v>87245</v>
      </c>
      <c r="B5689" s="427" t="s">
        <v>6035</v>
      </c>
      <c r="C5689" s="427" t="s">
        <v>501</v>
      </c>
      <c r="D5689" s="428">
        <v>237.09</v>
      </c>
    </row>
    <row r="5690" spans="1:4" ht="13.5" x14ac:dyDescent="0.25">
      <c r="A5690" s="426">
        <v>87264</v>
      </c>
      <c r="B5690" s="427" t="s">
        <v>6036</v>
      </c>
      <c r="C5690" s="427" t="s">
        <v>501</v>
      </c>
      <c r="D5690" s="428">
        <v>50.57</v>
      </c>
    </row>
    <row r="5691" spans="1:4" ht="13.5" x14ac:dyDescent="0.25">
      <c r="A5691" s="426">
        <v>87265</v>
      </c>
      <c r="B5691" s="427" t="s">
        <v>6037</v>
      </c>
      <c r="C5691" s="427" t="s">
        <v>501</v>
      </c>
      <c r="D5691" s="428">
        <v>44.44</v>
      </c>
    </row>
    <row r="5692" spans="1:4" ht="13.5" x14ac:dyDescent="0.25">
      <c r="A5692" s="426">
        <v>87266</v>
      </c>
      <c r="B5692" s="427" t="s">
        <v>6038</v>
      </c>
      <c r="C5692" s="427" t="s">
        <v>501</v>
      </c>
      <c r="D5692" s="428">
        <v>52.77</v>
      </c>
    </row>
    <row r="5693" spans="1:4" ht="13.5" x14ac:dyDescent="0.25">
      <c r="A5693" s="426">
        <v>87267</v>
      </c>
      <c r="B5693" s="427" t="s">
        <v>6039</v>
      </c>
      <c r="C5693" s="427" t="s">
        <v>501</v>
      </c>
      <c r="D5693" s="428">
        <v>50.03</v>
      </c>
    </row>
    <row r="5694" spans="1:4" ht="13.5" x14ac:dyDescent="0.25">
      <c r="A5694" s="426">
        <v>87268</v>
      </c>
      <c r="B5694" s="427" t="s">
        <v>6040</v>
      </c>
      <c r="C5694" s="427" t="s">
        <v>501</v>
      </c>
      <c r="D5694" s="428">
        <v>54.17</v>
      </c>
    </row>
    <row r="5695" spans="1:4" ht="13.5" x14ac:dyDescent="0.25">
      <c r="A5695" s="426">
        <v>87269</v>
      </c>
      <c r="B5695" s="427" t="s">
        <v>6041</v>
      </c>
      <c r="C5695" s="427" t="s">
        <v>501</v>
      </c>
      <c r="D5695" s="428">
        <v>47.48</v>
      </c>
    </row>
    <row r="5696" spans="1:4" ht="13.5" x14ac:dyDescent="0.25">
      <c r="A5696" s="426">
        <v>87270</v>
      </c>
      <c r="B5696" s="427" t="s">
        <v>6042</v>
      </c>
      <c r="C5696" s="427" t="s">
        <v>501</v>
      </c>
      <c r="D5696" s="428">
        <v>56.01</v>
      </c>
    </row>
    <row r="5697" spans="1:4" ht="13.5" x14ac:dyDescent="0.25">
      <c r="A5697" s="426">
        <v>87271</v>
      </c>
      <c r="B5697" s="427" t="s">
        <v>6043</v>
      </c>
      <c r="C5697" s="427" t="s">
        <v>501</v>
      </c>
      <c r="D5697" s="428">
        <v>52.84</v>
      </c>
    </row>
    <row r="5698" spans="1:4" ht="13.5" x14ac:dyDescent="0.25">
      <c r="A5698" s="426">
        <v>87272</v>
      </c>
      <c r="B5698" s="427" t="s">
        <v>6044</v>
      </c>
      <c r="C5698" s="427" t="s">
        <v>501</v>
      </c>
      <c r="D5698" s="428">
        <v>57.76</v>
      </c>
    </row>
    <row r="5699" spans="1:4" ht="13.5" x14ac:dyDescent="0.25">
      <c r="A5699" s="426">
        <v>87273</v>
      </c>
      <c r="B5699" s="427" t="s">
        <v>6045</v>
      </c>
      <c r="C5699" s="427" t="s">
        <v>501</v>
      </c>
      <c r="D5699" s="428">
        <v>49.59</v>
      </c>
    </row>
    <row r="5700" spans="1:4" ht="13.5" x14ac:dyDescent="0.25">
      <c r="A5700" s="426">
        <v>87274</v>
      </c>
      <c r="B5700" s="427" t="s">
        <v>6046</v>
      </c>
      <c r="C5700" s="427" t="s">
        <v>501</v>
      </c>
      <c r="D5700" s="428">
        <v>59.05</v>
      </c>
    </row>
    <row r="5701" spans="1:4" ht="13.5" x14ac:dyDescent="0.25">
      <c r="A5701" s="426">
        <v>87275</v>
      </c>
      <c r="B5701" s="427" t="s">
        <v>6047</v>
      </c>
      <c r="C5701" s="427" t="s">
        <v>501</v>
      </c>
      <c r="D5701" s="428">
        <v>56.27</v>
      </c>
    </row>
    <row r="5702" spans="1:4" ht="13.5" x14ac:dyDescent="0.25">
      <c r="A5702" s="426">
        <v>88786</v>
      </c>
      <c r="B5702" s="427" t="s">
        <v>6048</v>
      </c>
      <c r="C5702" s="427" t="s">
        <v>501</v>
      </c>
      <c r="D5702" s="428">
        <v>228.56</v>
      </c>
    </row>
    <row r="5703" spans="1:4" ht="13.5" x14ac:dyDescent="0.25">
      <c r="A5703" s="426">
        <v>88787</v>
      </c>
      <c r="B5703" s="427" t="s">
        <v>6049</v>
      </c>
      <c r="C5703" s="427" t="s">
        <v>501</v>
      </c>
      <c r="D5703" s="428">
        <v>211.45</v>
      </c>
    </row>
    <row r="5704" spans="1:4" ht="13.5" x14ac:dyDescent="0.25">
      <c r="A5704" s="426">
        <v>88788</v>
      </c>
      <c r="B5704" s="427" t="s">
        <v>6050</v>
      </c>
      <c r="C5704" s="427" t="s">
        <v>501</v>
      </c>
      <c r="D5704" s="428">
        <v>221.11</v>
      </c>
    </row>
    <row r="5705" spans="1:4" ht="13.5" x14ac:dyDescent="0.25">
      <c r="A5705" s="426">
        <v>88789</v>
      </c>
      <c r="B5705" s="427" t="s">
        <v>6051</v>
      </c>
      <c r="C5705" s="427" t="s">
        <v>501</v>
      </c>
      <c r="D5705" s="428">
        <v>263.58</v>
      </c>
    </row>
    <row r="5706" spans="1:4" ht="13.5" x14ac:dyDescent="0.25">
      <c r="A5706" s="426">
        <v>89045</v>
      </c>
      <c r="B5706" s="427" t="s">
        <v>6052</v>
      </c>
      <c r="C5706" s="427" t="s">
        <v>501</v>
      </c>
      <c r="D5706" s="428">
        <v>50.41</v>
      </c>
    </row>
    <row r="5707" spans="1:4" ht="13.5" x14ac:dyDescent="0.25">
      <c r="A5707" s="426">
        <v>89170</v>
      </c>
      <c r="B5707" s="427" t="s">
        <v>6053</v>
      </c>
      <c r="C5707" s="427" t="s">
        <v>501</v>
      </c>
      <c r="D5707" s="428">
        <v>48.87</v>
      </c>
    </row>
    <row r="5708" spans="1:4" ht="13.5" x14ac:dyDescent="0.25">
      <c r="A5708" s="426">
        <v>93392</v>
      </c>
      <c r="B5708" s="427" t="s">
        <v>6054</v>
      </c>
      <c r="C5708" s="427" t="s">
        <v>501</v>
      </c>
      <c r="D5708" s="428">
        <v>40.130000000000003</v>
      </c>
    </row>
    <row r="5709" spans="1:4" ht="13.5" x14ac:dyDescent="0.25">
      <c r="A5709" s="426">
        <v>93393</v>
      </c>
      <c r="B5709" s="427" t="s">
        <v>6055</v>
      </c>
      <c r="C5709" s="427" t="s">
        <v>501</v>
      </c>
      <c r="D5709" s="428">
        <v>34.1</v>
      </c>
    </row>
    <row r="5710" spans="1:4" ht="13.5" x14ac:dyDescent="0.25">
      <c r="A5710" s="426">
        <v>93394</v>
      </c>
      <c r="B5710" s="427" t="s">
        <v>6056</v>
      </c>
      <c r="C5710" s="427" t="s">
        <v>501</v>
      </c>
      <c r="D5710" s="428">
        <v>42.33</v>
      </c>
    </row>
    <row r="5711" spans="1:4" ht="13.5" x14ac:dyDescent="0.25">
      <c r="A5711" s="426">
        <v>93395</v>
      </c>
      <c r="B5711" s="427" t="s">
        <v>6057</v>
      </c>
      <c r="C5711" s="427" t="s">
        <v>501</v>
      </c>
      <c r="D5711" s="428">
        <v>39.590000000000003</v>
      </c>
    </row>
    <row r="5712" spans="1:4" ht="13.5" x14ac:dyDescent="0.25">
      <c r="A5712" s="426">
        <v>99194</v>
      </c>
      <c r="B5712" s="427" t="s">
        <v>6058</v>
      </c>
      <c r="C5712" s="427" t="s">
        <v>501</v>
      </c>
      <c r="D5712" s="428">
        <v>46.89</v>
      </c>
    </row>
    <row r="5713" spans="1:4" ht="13.5" x14ac:dyDescent="0.25">
      <c r="A5713" s="426">
        <v>99195</v>
      </c>
      <c r="B5713" s="427" t="s">
        <v>6059</v>
      </c>
      <c r="C5713" s="427" t="s">
        <v>501</v>
      </c>
      <c r="D5713" s="428">
        <v>40.86</v>
      </c>
    </row>
    <row r="5714" spans="1:4" ht="13.5" x14ac:dyDescent="0.25">
      <c r="A5714" s="426">
        <v>99196</v>
      </c>
      <c r="B5714" s="427" t="s">
        <v>6060</v>
      </c>
      <c r="C5714" s="427" t="s">
        <v>501</v>
      </c>
      <c r="D5714" s="428">
        <v>49.09</v>
      </c>
    </row>
    <row r="5715" spans="1:4" ht="13.5" x14ac:dyDescent="0.25">
      <c r="A5715" s="426">
        <v>99198</v>
      </c>
      <c r="B5715" s="427" t="s">
        <v>6061</v>
      </c>
      <c r="C5715" s="427" t="s">
        <v>501</v>
      </c>
      <c r="D5715" s="428">
        <v>46.35</v>
      </c>
    </row>
    <row r="5716" spans="1:4" ht="13.5" x14ac:dyDescent="0.25">
      <c r="A5716" s="426">
        <v>84088</v>
      </c>
      <c r="B5716" s="427" t="s">
        <v>6062</v>
      </c>
      <c r="C5716" s="427" t="s">
        <v>249</v>
      </c>
      <c r="D5716" s="428">
        <v>104.59</v>
      </c>
    </row>
    <row r="5717" spans="1:4" ht="13.5" x14ac:dyDescent="0.25">
      <c r="A5717" s="426">
        <v>84089</v>
      </c>
      <c r="B5717" s="427" t="s">
        <v>6063</v>
      </c>
      <c r="C5717" s="427" t="s">
        <v>249</v>
      </c>
      <c r="D5717" s="428">
        <v>147.44</v>
      </c>
    </row>
    <row r="5718" spans="1:4" ht="13.5" x14ac:dyDescent="0.25">
      <c r="A5718" s="426">
        <v>40675</v>
      </c>
      <c r="B5718" s="427" t="s">
        <v>6064</v>
      </c>
      <c r="C5718" s="427" t="s">
        <v>249</v>
      </c>
      <c r="D5718" s="428">
        <v>4</v>
      </c>
    </row>
    <row r="5719" spans="1:4" ht="13.5" x14ac:dyDescent="0.25">
      <c r="A5719" s="426">
        <v>84093</v>
      </c>
      <c r="B5719" s="427" t="s">
        <v>6065</v>
      </c>
      <c r="C5719" s="427" t="s">
        <v>249</v>
      </c>
      <c r="D5719" s="428">
        <v>24.87</v>
      </c>
    </row>
    <row r="5720" spans="1:4" ht="13.5" x14ac:dyDescent="0.25">
      <c r="A5720" s="426">
        <v>96112</v>
      </c>
      <c r="B5720" s="427" t="s">
        <v>6066</v>
      </c>
      <c r="C5720" s="427" t="s">
        <v>501</v>
      </c>
      <c r="D5720" s="428">
        <v>79.77</v>
      </c>
    </row>
    <row r="5721" spans="1:4" ht="13.5" x14ac:dyDescent="0.25">
      <c r="A5721" s="426">
        <v>96117</v>
      </c>
      <c r="B5721" s="427" t="s">
        <v>6067</v>
      </c>
      <c r="C5721" s="427" t="s">
        <v>501</v>
      </c>
      <c r="D5721" s="428">
        <v>90.62</v>
      </c>
    </row>
    <row r="5722" spans="1:4" ht="13.5" x14ac:dyDescent="0.25">
      <c r="A5722" s="426">
        <v>96122</v>
      </c>
      <c r="B5722" s="427" t="s">
        <v>6068</v>
      </c>
      <c r="C5722" s="427" t="s">
        <v>249</v>
      </c>
      <c r="D5722" s="428">
        <v>21.02</v>
      </c>
    </row>
    <row r="5723" spans="1:4" ht="13.5" x14ac:dyDescent="0.25">
      <c r="A5723" s="426">
        <v>96109</v>
      </c>
      <c r="B5723" s="427" t="s">
        <v>6069</v>
      </c>
      <c r="C5723" s="427" t="s">
        <v>501</v>
      </c>
      <c r="D5723" s="428">
        <v>36.020000000000003</v>
      </c>
    </row>
    <row r="5724" spans="1:4" ht="13.5" x14ac:dyDescent="0.25">
      <c r="A5724" s="426">
        <v>96110</v>
      </c>
      <c r="B5724" s="427" t="s">
        <v>6070</v>
      </c>
      <c r="C5724" s="427" t="s">
        <v>501</v>
      </c>
      <c r="D5724" s="428">
        <v>56.62</v>
      </c>
    </row>
    <row r="5725" spans="1:4" ht="13.5" x14ac:dyDescent="0.25">
      <c r="A5725" s="426">
        <v>96113</v>
      </c>
      <c r="B5725" s="427" t="s">
        <v>6071</v>
      </c>
      <c r="C5725" s="427" t="s">
        <v>501</v>
      </c>
      <c r="D5725" s="428">
        <v>32.36</v>
      </c>
    </row>
    <row r="5726" spans="1:4" ht="13.5" x14ac:dyDescent="0.25">
      <c r="A5726" s="426">
        <v>96114</v>
      </c>
      <c r="B5726" s="427" t="s">
        <v>6072</v>
      </c>
      <c r="C5726" s="427" t="s">
        <v>501</v>
      </c>
      <c r="D5726" s="428">
        <v>57.09</v>
      </c>
    </row>
    <row r="5727" spans="1:4" ht="13.5" x14ac:dyDescent="0.25">
      <c r="A5727" s="426">
        <v>96120</v>
      </c>
      <c r="B5727" s="427" t="s">
        <v>6073</v>
      </c>
      <c r="C5727" s="427" t="s">
        <v>249</v>
      </c>
      <c r="D5727" s="428">
        <v>2.5099999999999998</v>
      </c>
    </row>
    <row r="5728" spans="1:4" ht="13.5" x14ac:dyDescent="0.25">
      <c r="A5728" s="426">
        <v>96123</v>
      </c>
      <c r="B5728" s="427" t="s">
        <v>6074</v>
      </c>
      <c r="C5728" s="427" t="s">
        <v>249</v>
      </c>
      <c r="D5728" s="428">
        <v>23.22</v>
      </c>
    </row>
    <row r="5729" spans="1:4" ht="13.5" x14ac:dyDescent="0.25">
      <c r="A5729" s="426">
        <v>99054</v>
      </c>
      <c r="B5729" s="427" t="s">
        <v>6075</v>
      </c>
      <c r="C5729" s="427" t="s">
        <v>501</v>
      </c>
      <c r="D5729" s="428">
        <v>43.76</v>
      </c>
    </row>
    <row r="5730" spans="1:4" ht="13.5" x14ac:dyDescent="0.25">
      <c r="A5730" s="426">
        <v>72200</v>
      </c>
      <c r="B5730" s="427" t="s">
        <v>6076</v>
      </c>
      <c r="C5730" s="427" t="s">
        <v>501</v>
      </c>
      <c r="D5730" s="428">
        <v>95.26</v>
      </c>
    </row>
    <row r="5731" spans="1:4" ht="13.5" x14ac:dyDescent="0.25">
      <c r="A5731" s="427" t="s">
        <v>6077</v>
      </c>
      <c r="B5731" s="427" t="s">
        <v>6078</v>
      </c>
      <c r="C5731" s="427" t="s">
        <v>249</v>
      </c>
      <c r="D5731" s="428">
        <v>93.85</v>
      </c>
    </row>
    <row r="5732" spans="1:4" ht="13.5" x14ac:dyDescent="0.25">
      <c r="A5732" s="426">
        <v>72201</v>
      </c>
      <c r="B5732" s="427" t="s">
        <v>6079</v>
      </c>
      <c r="C5732" s="427" t="s">
        <v>501</v>
      </c>
      <c r="D5732" s="428">
        <v>10.1</v>
      </c>
    </row>
    <row r="5733" spans="1:4" ht="13.5" x14ac:dyDescent="0.25">
      <c r="A5733" s="426">
        <v>96111</v>
      </c>
      <c r="B5733" s="427" t="s">
        <v>6080</v>
      </c>
      <c r="C5733" s="427" t="s">
        <v>501</v>
      </c>
      <c r="D5733" s="428">
        <v>38.159999999999997</v>
      </c>
    </row>
    <row r="5734" spans="1:4" ht="13.5" x14ac:dyDescent="0.25">
      <c r="A5734" s="426">
        <v>96116</v>
      </c>
      <c r="B5734" s="427" t="s">
        <v>6081</v>
      </c>
      <c r="C5734" s="427" t="s">
        <v>501</v>
      </c>
      <c r="D5734" s="428">
        <v>40.880000000000003</v>
      </c>
    </row>
    <row r="5735" spans="1:4" ht="13.5" x14ac:dyDescent="0.25">
      <c r="A5735" s="426">
        <v>96121</v>
      </c>
      <c r="B5735" s="427" t="s">
        <v>6082</v>
      </c>
      <c r="C5735" s="427" t="s">
        <v>249</v>
      </c>
      <c r="D5735" s="428">
        <v>8.3699999999999992</v>
      </c>
    </row>
    <row r="5736" spans="1:4" ht="13.5" x14ac:dyDescent="0.25">
      <c r="A5736" s="426">
        <v>96485</v>
      </c>
      <c r="B5736" s="427" t="s">
        <v>6083</v>
      </c>
      <c r="C5736" s="427" t="s">
        <v>501</v>
      </c>
      <c r="D5736" s="428">
        <v>43.81</v>
      </c>
    </row>
    <row r="5737" spans="1:4" ht="13.5" x14ac:dyDescent="0.25">
      <c r="A5737" s="426">
        <v>96486</v>
      </c>
      <c r="B5737" s="427" t="s">
        <v>6084</v>
      </c>
      <c r="C5737" s="427" t="s">
        <v>501</v>
      </c>
      <c r="D5737" s="428">
        <v>46.87</v>
      </c>
    </row>
    <row r="5738" spans="1:4" ht="13.5" x14ac:dyDescent="0.25">
      <c r="A5738" s="426">
        <v>72198</v>
      </c>
      <c r="B5738" s="427" t="s">
        <v>6085</v>
      </c>
      <c r="C5738" s="427" t="s">
        <v>501</v>
      </c>
      <c r="D5738" s="428">
        <v>113.71</v>
      </c>
    </row>
    <row r="5739" spans="1:4" ht="13.5" x14ac:dyDescent="0.25">
      <c r="A5739" s="427" t="s">
        <v>6086</v>
      </c>
      <c r="B5739" s="427" t="s">
        <v>6087</v>
      </c>
      <c r="C5739" s="427" t="s">
        <v>501</v>
      </c>
      <c r="D5739" s="428">
        <v>60.41</v>
      </c>
    </row>
    <row r="5740" spans="1:4" ht="13.5" x14ac:dyDescent="0.25">
      <c r="A5740" s="426">
        <v>83730</v>
      </c>
      <c r="B5740" s="427" t="s">
        <v>6088</v>
      </c>
      <c r="C5740" s="427" t="s">
        <v>501</v>
      </c>
      <c r="D5740" s="428">
        <v>217.48</v>
      </c>
    </row>
    <row r="5741" spans="1:4" ht="13.5" x14ac:dyDescent="0.25">
      <c r="A5741" s="426">
        <v>83736</v>
      </c>
      <c r="B5741" s="427" t="s">
        <v>6089</v>
      </c>
      <c r="C5741" s="427" t="s">
        <v>501</v>
      </c>
      <c r="D5741" s="428">
        <v>198.83</v>
      </c>
    </row>
    <row r="5742" spans="1:4" ht="13.5" x14ac:dyDescent="0.25">
      <c r="A5742" s="426">
        <v>91514</v>
      </c>
      <c r="B5742" s="427" t="s">
        <v>6090</v>
      </c>
      <c r="C5742" s="427" t="s">
        <v>501</v>
      </c>
      <c r="D5742" s="428">
        <v>4.8899999999999997</v>
      </c>
    </row>
    <row r="5743" spans="1:4" ht="13.5" x14ac:dyDescent="0.25">
      <c r="A5743" s="426">
        <v>91515</v>
      </c>
      <c r="B5743" s="427" t="s">
        <v>6091</v>
      </c>
      <c r="C5743" s="427" t="s">
        <v>501</v>
      </c>
      <c r="D5743" s="428">
        <v>6.46</v>
      </c>
    </row>
    <row r="5744" spans="1:4" ht="13.5" x14ac:dyDescent="0.25">
      <c r="A5744" s="426">
        <v>91516</v>
      </c>
      <c r="B5744" s="427" t="s">
        <v>6092</v>
      </c>
      <c r="C5744" s="427" t="s">
        <v>501</v>
      </c>
      <c r="D5744" s="428">
        <v>9.43</v>
      </c>
    </row>
    <row r="5745" spans="1:4" ht="13.5" x14ac:dyDescent="0.25">
      <c r="A5745" s="426">
        <v>91517</v>
      </c>
      <c r="B5745" s="427" t="s">
        <v>6093</v>
      </c>
      <c r="C5745" s="427" t="s">
        <v>501</v>
      </c>
      <c r="D5745" s="428">
        <v>10.5</v>
      </c>
    </row>
    <row r="5746" spans="1:4" ht="13.5" x14ac:dyDescent="0.25">
      <c r="A5746" s="426">
        <v>91519</v>
      </c>
      <c r="B5746" s="427" t="s">
        <v>6094</v>
      </c>
      <c r="C5746" s="427" t="s">
        <v>501</v>
      </c>
      <c r="D5746" s="428">
        <v>12.06</v>
      </c>
    </row>
    <row r="5747" spans="1:4" ht="13.5" x14ac:dyDescent="0.25">
      <c r="A5747" s="426">
        <v>91520</v>
      </c>
      <c r="B5747" s="427" t="s">
        <v>6095</v>
      </c>
      <c r="C5747" s="427" t="s">
        <v>501</v>
      </c>
      <c r="D5747" s="428">
        <v>1.78</v>
      </c>
    </row>
    <row r="5748" spans="1:4" ht="13.5" x14ac:dyDescent="0.25">
      <c r="A5748" s="426">
        <v>91522</v>
      </c>
      <c r="B5748" s="427" t="s">
        <v>6096</v>
      </c>
      <c r="C5748" s="427" t="s">
        <v>501</v>
      </c>
      <c r="D5748" s="428">
        <v>2.15</v>
      </c>
    </row>
    <row r="5749" spans="1:4" ht="13.5" x14ac:dyDescent="0.25">
      <c r="A5749" s="426">
        <v>91525</v>
      </c>
      <c r="B5749" s="427" t="s">
        <v>6097</v>
      </c>
      <c r="C5749" s="427" t="s">
        <v>501</v>
      </c>
      <c r="D5749" s="428">
        <v>4.0599999999999996</v>
      </c>
    </row>
    <row r="5750" spans="1:4" ht="13.5" x14ac:dyDescent="0.25">
      <c r="A5750" s="426">
        <v>87280</v>
      </c>
      <c r="B5750" s="427" t="s">
        <v>7230</v>
      </c>
      <c r="C5750" s="427" t="s">
        <v>1476</v>
      </c>
      <c r="D5750" s="428">
        <v>344.52</v>
      </c>
    </row>
    <row r="5751" spans="1:4" ht="13.5" x14ac:dyDescent="0.25">
      <c r="A5751" s="426">
        <v>87281</v>
      </c>
      <c r="B5751" s="427" t="s">
        <v>7231</v>
      </c>
      <c r="C5751" s="427" t="s">
        <v>1476</v>
      </c>
      <c r="D5751" s="428">
        <v>337.45</v>
      </c>
    </row>
    <row r="5752" spans="1:4" ht="13.5" x14ac:dyDescent="0.25">
      <c r="A5752" s="426">
        <v>87283</v>
      </c>
      <c r="B5752" s="427" t="s">
        <v>7232</v>
      </c>
      <c r="C5752" s="427" t="s">
        <v>1476</v>
      </c>
      <c r="D5752" s="428">
        <v>361.37</v>
      </c>
    </row>
    <row r="5753" spans="1:4" ht="13.5" x14ac:dyDescent="0.25">
      <c r="A5753" s="426">
        <v>87284</v>
      </c>
      <c r="B5753" s="427" t="s">
        <v>7233</v>
      </c>
      <c r="C5753" s="427" t="s">
        <v>1476</v>
      </c>
      <c r="D5753" s="428">
        <v>354.15</v>
      </c>
    </row>
    <row r="5754" spans="1:4" ht="13.5" x14ac:dyDescent="0.25">
      <c r="A5754" s="426">
        <v>87286</v>
      </c>
      <c r="B5754" s="427" t="s">
        <v>7234</v>
      </c>
      <c r="C5754" s="427" t="s">
        <v>1476</v>
      </c>
      <c r="D5754" s="428">
        <v>449.74</v>
      </c>
    </row>
    <row r="5755" spans="1:4" ht="13.5" x14ac:dyDescent="0.25">
      <c r="A5755" s="426">
        <v>87287</v>
      </c>
      <c r="B5755" s="427" t="s">
        <v>7235</v>
      </c>
      <c r="C5755" s="427" t="s">
        <v>1476</v>
      </c>
      <c r="D5755" s="428">
        <v>433.66</v>
      </c>
    </row>
    <row r="5756" spans="1:4" ht="13.5" x14ac:dyDescent="0.25">
      <c r="A5756" s="426">
        <v>87289</v>
      </c>
      <c r="B5756" s="427" t="s">
        <v>7236</v>
      </c>
      <c r="C5756" s="427" t="s">
        <v>1476</v>
      </c>
      <c r="D5756" s="428">
        <v>429.67</v>
      </c>
    </row>
    <row r="5757" spans="1:4" ht="13.5" x14ac:dyDescent="0.25">
      <c r="A5757" s="426">
        <v>87290</v>
      </c>
      <c r="B5757" s="427" t="s">
        <v>7237</v>
      </c>
      <c r="C5757" s="427" t="s">
        <v>1476</v>
      </c>
      <c r="D5757" s="428">
        <v>420.31</v>
      </c>
    </row>
    <row r="5758" spans="1:4" ht="13.5" x14ac:dyDescent="0.25">
      <c r="A5758" s="426">
        <v>87292</v>
      </c>
      <c r="B5758" s="427" t="s">
        <v>7238</v>
      </c>
      <c r="C5758" s="427" t="s">
        <v>1476</v>
      </c>
      <c r="D5758" s="428">
        <v>439.94</v>
      </c>
    </row>
    <row r="5759" spans="1:4" ht="13.5" x14ac:dyDescent="0.25">
      <c r="A5759" s="426">
        <v>87294</v>
      </c>
      <c r="B5759" s="427" t="s">
        <v>7239</v>
      </c>
      <c r="C5759" s="427" t="s">
        <v>1476</v>
      </c>
      <c r="D5759" s="428">
        <v>414.52</v>
      </c>
    </row>
    <row r="5760" spans="1:4" ht="13.5" x14ac:dyDescent="0.25">
      <c r="A5760" s="426">
        <v>87295</v>
      </c>
      <c r="B5760" s="427" t="s">
        <v>7240</v>
      </c>
      <c r="C5760" s="427" t="s">
        <v>1476</v>
      </c>
      <c r="D5760" s="428">
        <v>422.81</v>
      </c>
    </row>
    <row r="5761" spans="1:4" ht="13.5" x14ac:dyDescent="0.25">
      <c r="A5761" s="426">
        <v>87296</v>
      </c>
      <c r="B5761" s="427" t="s">
        <v>7241</v>
      </c>
      <c r="C5761" s="427" t="s">
        <v>1476</v>
      </c>
      <c r="D5761" s="428">
        <v>398.84</v>
      </c>
    </row>
    <row r="5762" spans="1:4" ht="13.5" x14ac:dyDescent="0.25">
      <c r="A5762" s="426">
        <v>87298</v>
      </c>
      <c r="B5762" s="427" t="s">
        <v>7242</v>
      </c>
      <c r="C5762" s="427" t="s">
        <v>1476</v>
      </c>
      <c r="D5762" s="428">
        <v>556.32000000000005</v>
      </c>
    </row>
    <row r="5763" spans="1:4" ht="13.5" x14ac:dyDescent="0.25">
      <c r="A5763" s="426">
        <v>87299</v>
      </c>
      <c r="B5763" s="427" t="s">
        <v>7243</v>
      </c>
      <c r="C5763" s="427" t="s">
        <v>1476</v>
      </c>
      <c r="D5763" s="428">
        <v>342.21</v>
      </c>
    </row>
    <row r="5764" spans="1:4" ht="13.5" x14ac:dyDescent="0.25">
      <c r="A5764" s="426">
        <v>87301</v>
      </c>
      <c r="B5764" s="427" t="s">
        <v>7244</v>
      </c>
      <c r="C5764" s="427" t="s">
        <v>1476</v>
      </c>
      <c r="D5764" s="428">
        <v>489.75</v>
      </c>
    </row>
    <row r="5765" spans="1:4" ht="13.5" x14ac:dyDescent="0.25">
      <c r="A5765" s="426">
        <v>87302</v>
      </c>
      <c r="B5765" s="427" t="s">
        <v>7245</v>
      </c>
      <c r="C5765" s="427" t="s">
        <v>1476</v>
      </c>
      <c r="D5765" s="428">
        <v>480.25</v>
      </c>
    </row>
    <row r="5766" spans="1:4" ht="13.5" x14ac:dyDescent="0.25">
      <c r="A5766" s="426">
        <v>87304</v>
      </c>
      <c r="B5766" s="427" t="s">
        <v>7246</v>
      </c>
      <c r="C5766" s="427" t="s">
        <v>1476</v>
      </c>
      <c r="D5766" s="428">
        <v>435.1</v>
      </c>
    </row>
    <row r="5767" spans="1:4" ht="13.5" x14ac:dyDescent="0.25">
      <c r="A5767" s="426">
        <v>87305</v>
      </c>
      <c r="B5767" s="427" t="s">
        <v>7247</v>
      </c>
      <c r="C5767" s="427" t="s">
        <v>1476</v>
      </c>
      <c r="D5767" s="428">
        <v>434.75</v>
      </c>
    </row>
    <row r="5768" spans="1:4" ht="13.5" x14ac:dyDescent="0.25">
      <c r="A5768" s="426">
        <v>87307</v>
      </c>
      <c r="B5768" s="427" t="s">
        <v>7248</v>
      </c>
      <c r="C5768" s="427" t="s">
        <v>1476</v>
      </c>
      <c r="D5768" s="428">
        <v>407.73</v>
      </c>
    </row>
    <row r="5769" spans="1:4" ht="13.5" x14ac:dyDescent="0.25">
      <c r="A5769" s="426">
        <v>87308</v>
      </c>
      <c r="B5769" s="427" t="s">
        <v>7249</v>
      </c>
      <c r="C5769" s="427" t="s">
        <v>1476</v>
      </c>
      <c r="D5769" s="428">
        <v>397.91</v>
      </c>
    </row>
    <row r="5770" spans="1:4" ht="13.5" x14ac:dyDescent="0.25">
      <c r="A5770" s="426">
        <v>87310</v>
      </c>
      <c r="B5770" s="427" t="s">
        <v>7250</v>
      </c>
      <c r="C5770" s="427" t="s">
        <v>1476</v>
      </c>
      <c r="D5770" s="428">
        <v>343.2</v>
      </c>
    </row>
    <row r="5771" spans="1:4" ht="13.5" x14ac:dyDescent="0.25">
      <c r="A5771" s="426">
        <v>87311</v>
      </c>
      <c r="B5771" s="427" t="s">
        <v>7251</v>
      </c>
      <c r="C5771" s="427" t="s">
        <v>1476</v>
      </c>
      <c r="D5771" s="428">
        <v>333.38</v>
      </c>
    </row>
    <row r="5772" spans="1:4" ht="13.5" x14ac:dyDescent="0.25">
      <c r="A5772" s="426">
        <v>87313</v>
      </c>
      <c r="B5772" s="427" t="s">
        <v>7252</v>
      </c>
      <c r="C5772" s="427" t="s">
        <v>1476</v>
      </c>
      <c r="D5772" s="428">
        <v>432.38</v>
      </c>
    </row>
    <row r="5773" spans="1:4" ht="13.5" x14ac:dyDescent="0.25">
      <c r="A5773" s="426">
        <v>87314</v>
      </c>
      <c r="B5773" s="427" t="s">
        <v>7253</v>
      </c>
      <c r="C5773" s="427" t="s">
        <v>1476</v>
      </c>
      <c r="D5773" s="428">
        <v>424.23</v>
      </c>
    </row>
    <row r="5774" spans="1:4" ht="13.5" x14ac:dyDescent="0.25">
      <c r="A5774" s="426">
        <v>87316</v>
      </c>
      <c r="B5774" s="427" t="s">
        <v>7254</v>
      </c>
      <c r="C5774" s="427" t="s">
        <v>1476</v>
      </c>
      <c r="D5774" s="428">
        <v>384.18</v>
      </c>
    </row>
    <row r="5775" spans="1:4" ht="13.5" x14ac:dyDescent="0.25">
      <c r="A5775" s="426">
        <v>87317</v>
      </c>
      <c r="B5775" s="427" t="s">
        <v>7255</v>
      </c>
      <c r="C5775" s="427" t="s">
        <v>1476</v>
      </c>
      <c r="D5775" s="428">
        <v>370.55</v>
      </c>
    </row>
    <row r="5776" spans="1:4" ht="13.5" x14ac:dyDescent="0.25">
      <c r="A5776" s="426">
        <v>87319</v>
      </c>
      <c r="B5776" s="427" t="s">
        <v>7256</v>
      </c>
      <c r="C5776" s="427" t="s">
        <v>1476</v>
      </c>
      <c r="D5776" s="429">
        <v>2159.86</v>
      </c>
    </row>
    <row r="5777" spans="1:4" ht="13.5" x14ac:dyDescent="0.25">
      <c r="A5777" s="426">
        <v>87320</v>
      </c>
      <c r="B5777" s="427" t="s">
        <v>7257</v>
      </c>
      <c r="C5777" s="427" t="s">
        <v>1476</v>
      </c>
      <c r="D5777" s="429">
        <v>2159.8200000000002</v>
      </c>
    </row>
    <row r="5778" spans="1:4" ht="13.5" x14ac:dyDescent="0.25">
      <c r="A5778" s="426">
        <v>87322</v>
      </c>
      <c r="B5778" s="427" t="s">
        <v>7258</v>
      </c>
      <c r="C5778" s="427" t="s">
        <v>1476</v>
      </c>
      <c r="D5778" s="429">
        <v>2252.9899999999998</v>
      </c>
    </row>
    <row r="5779" spans="1:4" ht="13.5" x14ac:dyDescent="0.25">
      <c r="A5779" s="426">
        <v>87323</v>
      </c>
      <c r="B5779" s="427" t="s">
        <v>7259</v>
      </c>
      <c r="C5779" s="427" t="s">
        <v>1476</v>
      </c>
      <c r="D5779" s="429">
        <v>2247.62</v>
      </c>
    </row>
    <row r="5780" spans="1:4" ht="13.5" x14ac:dyDescent="0.25">
      <c r="A5780" s="426">
        <v>87325</v>
      </c>
      <c r="B5780" s="427" t="s">
        <v>7260</v>
      </c>
      <c r="C5780" s="427" t="s">
        <v>1476</v>
      </c>
      <c r="D5780" s="429">
        <v>2188.4499999999998</v>
      </c>
    </row>
    <row r="5781" spans="1:4" ht="13.5" x14ac:dyDescent="0.25">
      <c r="A5781" s="426">
        <v>87326</v>
      </c>
      <c r="B5781" s="427" t="s">
        <v>7261</v>
      </c>
      <c r="C5781" s="427" t="s">
        <v>1476</v>
      </c>
      <c r="D5781" s="429">
        <v>2187.83</v>
      </c>
    </row>
    <row r="5782" spans="1:4" ht="13.5" x14ac:dyDescent="0.25">
      <c r="A5782" s="426">
        <v>87327</v>
      </c>
      <c r="B5782" s="427" t="s">
        <v>7262</v>
      </c>
      <c r="C5782" s="427" t="s">
        <v>1476</v>
      </c>
      <c r="D5782" s="428">
        <v>361.49</v>
      </c>
    </row>
    <row r="5783" spans="1:4" ht="13.5" x14ac:dyDescent="0.25">
      <c r="A5783" s="426">
        <v>87328</v>
      </c>
      <c r="B5783" s="427" t="s">
        <v>7263</v>
      </c>
      <c r="C5783" s="427" t="s">
        <v>1476</v>
      </c>
      <c r="D5783" s="428">
        <v>315.45</v>
      </c>
    </row>
    <row r="5784" spans="1:4" ht="13.5" x14ac:dyDescent="0.25">
      <c r="A5784" s="426">
        <v>87329</v>
      </c>
      <c r="B5784" s="427" t="s">
        <v>7264</v>
      </c>
      <c r="C5784" s="427" t="s">
        <v>1476</v>
      </c>
      <c r="D5784" s="428">
        <v>392.96</v>
      </c>
    </row>
    <row r="5785" spans="1:4" ht="13.5" x14ac:dyDescent="0.25">
      <c r="A5785" s="426">
        <v>87330</v>
      </c>
      <c r="B5785" s="427" t="s">
        <v>7265</v>
      </c>
      <c r="C5785" s="427" t="s">
        <v>1476</v>
      </c>
      <c r="D5785" s="428">
        <v>340.81</v>
      </c>
    </row>
    <row r="5786" spans="1:4" ht="13.5" x14ac:dyDescent="0.25">
      <c r="A5786" s="426">
        <v>87331</v>
      </c>
      <c r="B5786" s="427" t="s">
        <v>7266</v>
      </c>
      <c r="C5786" s="427" t="s">
        <v>1476</v>
      </c>
      <c r="D5786" s="428">
        <v>465.55</v>
      </c>
    </row>
    <row r="5787" spans="1:4" ht="13.5" x14ac:dyDescent="0.25">
      <c r="A5787" s="426">
        <v>87332</v>
      </c>
      <c r="B5787" s="427" t="s">
        <v>7267</v>
      </c>
      <c r="C5787" s="427" t="s">
        <v>1476</v>
      </c>
      <c r="D5787" s="428">
        <v>417.69</v>
      </c>
    </row>
    <row r="5788" spans="1:4" ht="13.5" x14ac:dyDescent="0.25">
      <c r="A5788" s="426">
        <v>87333</v>
      </c>
      <c r="B5788" s="427" t="s">
        <v>7268</v>
      </c>
      <c r="C5788" s="427" t="s">
        <v>1476</v>
      </c>
      <c r="D5788" s="428">
        <v>432.28</v>
      </c>
    </row>
    <row r="5789" spans="1:4" ht="13.5" x14ac:dyDescent="0.25">
      <c r="A5789" s="426">
        <v>87334</v>
      </c>
      <c r="B5789" s="427" t="s">
        <v>7269</v>
      </c>
      <c r="C5789" s="427" t="s">
        <v>1476</v>
      </c>
      <c r="D5789" s="428">
        <v>402.7</v>
      </c>
    </row>
    <row r="5790" spans="1:4" ht="13.5" x14ac:dyDescent="0.25">
      <c r="A5790" s="426">
        <v>87335</v>
      </c>
      <c r="B5790" s="427" t="s">
        <v>7270</v>
      </c>
      <c r="C5790" s="427" t="s">
        <v>1476</v>
      </c>
      <c r="D5790" s="428">
        <v>426.59</v>
      </c>
    </row>
    <row r="5791" spans="1:4" ht="13.5" x14ac:dyDescent="0.25">
      <c r="A5791" s="426">
        <v>87336</v>
      </c>
      <c r="B5791" s="427" t="s">
        <v>7271</v>
      </c>
      <c r="C5791" s="427" t="s">
        <v>1476</v>
      </c>
      <c r="D5791" s="428">
        <v>416.65</v>
      </c>
    </row>
    <row r="5792" spans="1:4" ht="13.5" x14ac:dyDescent="0.25">
      <c r="A5792" s="426">
        <v>87337</v>
      </c>
      <c r="B5792" s="427" t="s">
        <v>7272</v>
      </c>
      <c r="C5792" s="427" t="s">
        <v>1476</v>
      </c>
      <c r="D5792" s="428">
        <v>417.69</v>
      </c>
    </row>
    <row r="5793" spans="1:4" ht="13.5" x14ac:dyDescent="0.25">
      <c r="A5793" s="426">
        <v>87338</v>
      </c>
      <c r="B5793" s="427" t="s">
        <v>7273</v>
      </c>
      <c r="C5793" s="427" t="s">
        <v>1476</v>
      </c>
      <c r="D5793" s="428">
        <v>397.92</v>
      </c>
    </row>
    <row r="5794" spans="1:4" ht="13.5" x14ac:dyDescent="0.25">
      <c r="A5794" s="426">
        <v>87339</v>
      </c>
      <c r="B5794" s="427" t="s">
        <v>7274</v>
      </c>
      <c r="C5794" s="427" t="s">
        <v>1476</v>
      </c>
      <c r="D5794" s="428">
        <v>648.66999999999996</v>
      </c>
    </row>
    <row r="5795" spans="1:4" ht="13.5" x14ac:dyDescent="0.25">
      <c r="A5795" s="426">
        <v>87340</v>
      </c>
      <c r="B5795" s="427" t="s">
        <v>7275</v>
      </c>
      <c r="C5795" s="427" t="s">
        <v>1476</v>
      </c>
      <c r="D5795" s="428">
        <v>552.76</v>
      </c>
    </row>
    <row r="5796" spans="1:4" ht="13.5" x14ac:dyDescent="0.25">
      <c r="A5796" s="426">
        <v>87341</v>
      </c>
      <c r="B5796" s="427" t="s">
        <v>7276</v>
      </c>
      <c r="C5796" s="427" t="s">
        <v>1476</v>
      </c>
      <c r="D5796" s="428">
        <v>528.37</v>
      </c>
    </row>
    <row r="5797" spans="1:4" ht="13.5" x14ac:dyDescent="0.25">
      <c r="A5797" s="426">
        <v>87342</v>
      </c>
      <c r="B5797" s="427" t="s">
        <v>7277</v>
      </c>
      <c r="C5797" s="427" t="s">
        <v>1476</v>
      </c>
      <c r="D5797" s="428">
        <v>543.41</v>
      </c>
    </row>
    <row r="5798" spans="1:4" ht="13.5" x14ac:dyDescent="0.25">
      <c r="A5798" s="426">
        <v>87343</v>
      </c>
      <c r="B5798" s="427" t="s">
        <v>7278</v>
      </c>
      <c r="C5798" s="427" t="s">
        <v>1476</v>
      </c>
      <c r="D5798" s="428">
        <v>489.03</v>
      </c>
    </row>
    <row r="5799" spans="1:4" ht="13.5" x14ac:dyDescent="0.25">
      <c r="A5799" s="426">
        <v>87344</v>
      </c>
      <c r="B5799" s="427" t="s">
        <v>7279</v>
      </c>
      <c r="C5799" s="427" t="s">
        <v>1476</v>
      </c>
      <c r="D5799" s="428">
        <v>458.72</v>
      </c>
    </row>
    <row r="5800" spans="1:4" ht="13.5" x14ac:dyDescent="0.25">
      <c r="A5800" s="426">
        <v>87345</v>
      </c>
      <c r="B5800" s="427" t="s">
        <v>7280</v>
      </c>
      <c r="C5800" s="427" t="s">
        <v>1476</v>
      </c>
      <c r="D5800" s="428">
        <v>480.34</v>
      </c>
    </row>
    <row r="5801" spans="1:4" ht="13.5" x14ac:dyDescent="0.25">
      <c r="A5801" s="426">
        <v>87346</v>
      </c>
      <c r="B5801" s="427" t="s">
        <v>7281</v>
      </c>
      <c r="C5801" s="427" t="s">
        <v>1476</v>
      </c>
      <c r="D5801" s="428">
        <v>435.51</v>
      </c>
    </row>
    <row r="5802" spans="1:4" ht="13.5" x14ac:dyDescent="0.25">
      <c r="A5802" s="426">
        <v>87347</v>
      </c>
      <c r="B5802" s="427" t="s">
        <v>7282</v>
      </c>
      <c r="C5802" s="427" t="s">
        <v>1476</v>
      </c>
      <c r="D5802" s="428">
        <v>411</v>
      </c>
    </row>
    <row r="5803" spans="1:4" ht="13.5" x14ac:dyDescent="0.25">
      <c r="A5803" s="426">
        <v>87348</v>
      </c>
      <c r="B5803" s="427" t="s">
        <v>7283</v>
      </c>
      <c r="C5803" s="427" t="s">
        <v>1476</v>
      </c>
      <c r="D5803" s="428">
        <v>433.34</v>
      </c>
    </row>
    <row r="5804" spans="1:4" ht="13.5" x14ac:dyDescent="0.25">
      <c r="A5804" s="426">
        <v>87349</v>
      </c>
      <c r="B5804" s="427" t="s">
        <v>7284</v>
      </c>
      <c r="C5804" s="427" t="s">
        <v>1476</v>
      </c>
      <c r="D5804" s="428">
        <v>374.05</v>
      </c>
    </row>
    <row r="5805" spans="1:4" ht="13.5" x14ac:dyDescent="0.25">
      <c r="A5805" s="426">
        <v>87350</v>
      </c>
      <c r="B5805" s="427" t="s">
        <v>7285</v>
      </c>
      <c r="C5805" s="427" t="s">
        <v>1476</v>
      </c>
      <c r="D5805" s="428">
        <v>377.54</v>
      </c>
    </row>
    <row r="5806" spans="1:4" ht="13.5" x14ac:dyDescent="0.25">
      <c r="A5806" s="426">
        <v>87351</v>
      </c>
      <c r="B5806" s="427" t="s">
        <v>7286</v>
      </c>
      <c r="C5806" s="427" t="s">
        <v>1476</v>
      </c>
      <c r="D5806" s="428">
        <v>321.41000000000003</v>
      </c>
    </row>
    <row r="5807" spans="1:4" ht="13.5" x14ac:dyDescent="0.25">
      <c r="A5807" s="426">
        <v>87352</v>
      </c>
      <c r="B5807" s="427" t="s">
        <v>7287</v>
      </c>
      <c r="C5807" s="427" t="s">
        <v>1476</v>
      </c>
      <c r="D5807" s="428">
        <v>493.88</v>
      </c>
    </row>
    <row r="5808" spans="1:4" ht="13.5" x14ac:dyDescent="0.25">
      <c r="A5808" s="426">
        <v>87353</v>
      </c>
      <c r="B5808" s="427" t="s">
        <v>7288</v>
      </c>
      <c r="C5808" s="427" t="s">
        <v>1476</v>
      </c>
      <c r="D5808" s="428">
        <v>434.49</v>
      </c>
    </row>
    <row r="5809" spans="1:4" ht="13.5" x14ac:dyDescent="0.25">
      <c r="A5809" s="426">
        <v>87354</v>
      </c>
      <c r="B5809" s="427" t="s">
        <v>7289</v>
      </c>
      <c r="C5809" s="427" t="s">
        <v>1476</v>
      </c>
      <c r="D5809" s="428">
        <v>407.62</v>
      </c>
    </row>
    <row r="5810" spans="1:4" ht="13.5" x14ac:dyDescent="0.25">
      <c r="A5810" s="426">
        <v>87355</v>
      </c>
      <c r="B5810" s="427" t="s">
        <v>7290</v>
      </c>
      <c r="C5810" s="427" t="s">
        <v>1476</v>
      </c>
      <c r="D5810" s="428">
        <v>412.77</v>
      </c>
    </row>
    <row r="5811" spans="1:4" ht="13.5" x14ac:dyDescent="0.25">
      <c r="A5811" s="426">
        <v>87356</v>
      </c>
      <c r="B5811" s="427" t="s">
        <v>7291</v>
      </c>
      <c r="C5811" s="427" t="s">
        <v>1476</v>
      </c>
      <c r="D5811" s="428">
        <v>372.62</v>
      </c>
    </row>
    <row r="5812" spans="1:4" ht="13.5" x14ac:dyDescent="0.25">
      <c r="A5812" s="426">
        <v>87357</v>
      </c>
      <c r="B5812" s="427" t="s">
        <v>7292</v>
      </c>
      <c r="C5812" s="427" t="s">
        <v>1476</v>
      </c>
      <c r="D5812" s="428">
        <v>352.85</v>
      </c>
    </row>
    <row r="5813" spans="1:4" ht="13.5" x14ac:dyDescent="0.25">
      <c r="A5813" s="426">
        <v>87358</v>
      </c>
      <c r="B5813" s="427" t="s">
        <v>7293</v>
      </c>
      <c r="C5813" s="427" t="s">
        <v>1476</v>
      </c>
      <c r="D5813" s="429">
        <v>2140.48</v>
      </c>
    </row>
    <row r="5814" spans="1:4" ht="13.5" x14ac:dyDescent="0.25">
      <c r="A5814" s="426">
        <v>87359</v>
      </c>
      <c r="B5814" s="427" t="s">
        <v>7294</v>
      </c>
      <c r="C5814" s="427" t="s">
        <v>1476</v>
      </c>
      <c r="D5814" s="429">
        <v>2115.75</v>
      </c>
    </row>
    <row r="5815" spans="1:4" ht="13.5" x14ac:dyDescent="0.25">
      <c r="A5815" s="426">
        <v>87360</v>
      </c>
      <c r="B5815" s="427" t="s">
        <v>7295</v>
      </c>
      <c r="C5815" s="427" t="s">
        <v>1476</v>
      </c>
      <c r="D5815" s="429">
        <v>2235.7800000000002</v>
      </c>
    </row>
    <row r="5816" spans="1:4" ht="13.5" x14ac:dyDescent="0.25">
      <c r="A5816" s="426">
        <v>87361</v>
      </c>
      <c r="B5816" s="427" t="s">
        <v>7296</v>
      </c>
      <c r="C5816" s="427" t="s">
        <v>1476</v>
      </c>
      <c r="D5816" s="429">
        <v>2198.6</v>
      </c>
    </row>
    <row r="5817" spans="1:4" ht="13.5" x14ac:dyDescent="0.25">
      <c r="A5817" s="426">
        <v>87362</v>
      </c>
      <c r="B5817" s="427" t="s">
        <v>7297</v>
      </c>
      <c r="C5817" s="427" t="s">
        <v>1476</v>
      </c>
      <c r="D5817" s="429">
        <v>2193.44</v>
      </c>
    </row>
    <row r="5818" spans="1:4" ht="13.5" x14ac:dyDescent="0.25">
      <c r="A5818" s="426">
        <v>87363</v>
      </c>
      <c r="B5818" s="427" t="s">
        <v>7298</v>
      </c>
      <c r="C5818" s="427" t="s">
        <v>1476</v>
      </c>
      <c r="D5818" s="429">
        <v>2175.13</v>
      </c>
    </row>
    <row r="5819" spans="1:4" ht="13.5" x14ac:dyDescent="0.25">
      <c r="A5819" s="426">
        <v>87364</v>
      </c>
      <c r="B5819" s="427" t="s">
        <v>7299</v>
      </c>
      <c r="C5819" s="427" t="s">
        <v>1476</v>
      </c>
      <c r="D5819" s="429">
        <v>2147.34</v>
      </c>
    </row>
    <row r="5820" spans="1:4" ht="13.5" x14ac:dyDescent="0.25">
      <c r="A5820" s="426">
        <v>87365</v>
      </c>
      <c r="B5820" s="427" t="s">
        <v>7300</v>
      </c>
      <c r="C5820" s="427" t="s">
        <v>1476</v>
      </c>
      <c r="D5820" s="428">
        <v>428.11</v>
      </c>
    </row>
    <row r="5821" spans="1:4" ht="13.5" x14ac:dyDescent="0.25">
      <c r="A5821" s="426">
        <v>87366</v>
      </c>
      <c r="B5821" s="427" t="s">
        <v>7301</v>
      </c>
      <c r="C5821" s="427" t="s">
        <v>1476</v>
      </c>
      <c r="D5821" s="428">
        <v>456.73</v>
      </c>
    </row>
    <row r="5822" spans="1:4" ht="13.5" x14ac:dyDescent="0.25">
      <c r="A5822" s="426">
        <v>87367</v>
      </c>
      <c r="B5822" s="427" t="s">
        <v>7302</v>
      </c>
      <c r="C5822" s="427" t="s">
        <v>1476</v>
      </c>
      <c r="D5822" s="428">
        <v>533.23</v>
      </c>
    </row>
    <row r="5823" spans="1:4" ht="13.5" x14ac:dyDescent="0.25">
      <c r="A5823" s="426">
        <v>87368</v>
      </c>
      <c r="B5823" s="427" t="s">
        <v>7303</v>
      </c>
      <c r="C5823" s="427" t="s">
        <v>1476</v>
      </c>
      <c r="D5823" s="428">
        <v>516.52</v>
      </c>
    </row>
    <row r="5824" spans="1:4" ht="13.5" x14ac:dyDescent="0.25">
      <c r="A5824" s="426">
        <v>87369</v>
      </c>
      <c r="B5824" s="427" t="s">
        <v>7304</v>
      </c>
      <c r="C5824" s="427" t="s">
        <v>1476</v>
      </c>
      <c r="D5824" s="428">
        <v>529.57000000000005</v>
      </c>
    </row>
    <row r="5825" spans="1:4" ht="13.5" x14ac:dyDescent="0.25">
      <c r="A5825" s="426">
        <v>87370</v>
      </c>
      <c r="B5825" s="427" t="s">
        <v>7305</v>
      </c>
      <c r="C5825" s="427" t="s">
        <v>1476</v>
      </c>
      <c r="D5825" s="428">
        <v>507.01</v>
      </c>
    </row>
    <row r="5826" spans="1:4" ht="13.5" x14ac:dyDescent="0.25">
      <c r="A5826" s="426">
        <v>87371</v>
      </c>
      <c r="B5826" s="427" t="s">
        <v>7306</v>
      </c>
      <c r="C5826" s="427" t="s">
        <v>1476</v>
      </c>
      <c r="D5826" s="428">
        <v>493.69</v>
      </c>
    </row>
    <row r="5827" spans="1:4" ht="13.5" x14ac:dyDescent="0.25">
      <c r="A5827" s="426">
        <v>87372</v>
      </c>
      <c r="B5827" s="427" t="s">
        <v>7307</v>
      </c>
      <c r="C5827" s="427" t="s">
        <v>1476</v>
      </c>
      <c r="D5827" s="428">
        <v>654.04</v>
      </c>
    </row>
    <row r="5828" spans="1:4" ht="13.5" x14ac:dyDescent="0.25">
      <c r="A5828" s="426">
        <v>87373</v>
      </c>
      <c r="B5828" s="427" t="s">
        <v>7308</v>
      </c>
      <c r="C5828" s="427" t="s">
        <v>1476</v>
      </c>
      <c r="D5828" s="428">
        <v>573.75</v>
      </c>
    </row>
    <row r="5829" spans="1:4" ht="13.5" x14ac:dyDescent="0.25">
      <c r="A5829" s="426">
        <v>87374</v>
      </c>
      <c r="B5829" s="427" t="s">
        <v>7309</v>
      </c>
      <c r="C5829" s="427" t="s">
        <v>1476</v>
      </c>
      <c r="D5829" s="428">
        <v>527.04999999999995</v>
      </c>
    </row>
    <row r="5830" spans="1:4" ht="13.5" x14ac:dyDescent="0.25">
      <c r="A5830" s="426">
        <v>87375</v>
      </c>
      <c r="B5830" s="427" t="s">
        <v>7310</v>
      </c>
      <c r="C5830" s="427" t="s">
        <v>1476</v>
      </c>
      <c r="D5830" s="428">
        <v>496.19</v>
      </c>
    </row>
    <row r="5831" spans="1:4" ht="13.5" x14ac:dyDescent="0.25">
      <c r="A5831" s="426">
        <v>87376</v>
      </c>
      <c r="B5831" s="427" t="s">
        <v>7311</v>
      </c>
      <c r="C5831" s="427" t="s">
        <v>1476</v>
      </c>
      <c r="D5831" s="428">
        <v>434.14</v>
      </c>
    </row>
    <row r="5832" spans="1:4" ht="13.5" x14ac:dyDescent="0.25">
      <c r="A5832" s="426">
        <v>87377</v>
      </c>
      <c r="B5832" s="427" t="s">
        <v>7312</v>
      </c>
      <c r="C5832" s="427" t="s">
        <v>1476</v>
      </c>
      <c r="D5832" s="428">
        <v>526.79</v>
      </c>
    </row>
    <row r="5833" spans="1:4" ht="13.5" x14ac:dyDescent="0.25">
      <c r="A5833" s="426">
        <v>87378</v>
      </c>
      <c r="B5833" s="427" t="s">
        <v>7313</v>
      </c>
      <c r="C5833" s="427" t="s">
        <v>1476</v>
      </c>
      <c r="D5833" s="428">
        <v>467.73</v>
      </c>
    </row>
    <row r="5834" spans="1:4" ht="13.5" x14ac:dyDescent="0.25">
      <c r="A5834" s="426">
        <v>87379</v>
      </c>
      <c r="B5834" s="427" t="s">
        <v>7314</v>
      </c>
      <c r="C5834" s="427" t="s">
        <v>1476</v>
      </c>
      <c r="D5834" s="429">
        <v>2238.21</v>
      </c>
    </row>
    <row r="5835" spans="1:4" ht="13.5" x14ac:dyDescent="0.25">
      <c r="A5835" s="426">
        <v>87380</v>
      </c>
      <c r="B5835" s="427" t="s">
        <v>7315</v>
      </c>
      <c r="C5835" s="427" t="s">
        <v>1476</v>
      </c>
      <c r="D5835" s="429">
        <v>2321.61</v>
      </c>
    </row>
    <row r="5836" spans="1:4" ht="13.5" x14ac:dyDescent="0.25">
      <c r="A5836" s="426">
        <v>87381</v>
      </c>
      <c r="B5836" s="427" t="s">
        <v>7316</v>
      </c>
      <c r="C5836" s="427" t="s">
        <v>1476</v>
      </c>
      <c r="D5836" s="429">
        <v>2267.94</v>
      </c>
    </row>
    <row r="5837" spans="1:4" ht="13.5" x14ac:dyDescent="0.25">
      <c r="A5837" s="426">
        <v>87382</v>
      </c>
      <c r="B5837" s="427" t="s">
        <v>7317</v>
      </c>
      <c r="C5837" s="427" t="s">
        <v>1476</v>
      </c>
      <c r="D5837" s="429">
        <v>1203.92</v>
      </c>
    </row>
    <row r="5838" spans="1:4" ht="13.5" x14ac:dyDescent="0.25">
      <c r="A5838" s="426">
        <v>87383</v>
      </c>
      <c r="B5838" s="427" t="s">
        <v>7318</v>
      </c>
      <c r="C5838" s="427" t="s">
        <v>1476</v>
      </c>
      <c r="D5838" s="429">
        <v>1198.49</v>
      </c>
    </row>
    <row r="5839" spans="1:4" ht="13.5" x14ac:dyDescent="0.25">
      <c r="A5839" s="426">
        <v>87384</v>
      </c>
      <c r="B5839" s="427" t="s">
        <v>7319</v>
      </c>
      <c r="C5839" s="427" t="s">
        <v>1476</v>
      </c>
      <c r="D5839" s="429">
        <v>1190.22</v>
      </c>
    </row>
    <row r="5840" spans="1:4" ht="13.5" x14ac:dyDescent="0.25">
      <c r="A5840" s="426">
        <v>87385</v>
      </c>
      <c r="B5840" s="427" t="s">
        <v>7320</v>
      </c>
      <c r="C5840" s="427" t="s">
        <v>1476</v>
      </c>
      <c r="D5840" s="429">
        <v>1719.8</v>
      </c>
    </row>
    <row r="5841" spans="1:4" ht="13.5" x14ac:dyDescent="0.25">
      <c r="A5841" s="426">
        <v>87386</v>
      </c>
      <c r="B5841" s="427" t="s">
        <v>7321</v>
      </c>
      <c r="C5841" s="427" t="s">
        <v>1476</v>
      </c>
      <c r="D5841" s="429">
        <v>1713.29</v>
      </c>
    </row>
    <row r="5842" spans="1:4" ht="13.5" x14ac:dyDescent="0.25">
      <c r="A5842" s="426">
        <v>87387</v>
      </c>
      <c r="B5842" s="427" t="s">
        <v>7322</v>
      </c>
      <c r="C5842" s="427" t="s">
        <v>1476</v>
      </c>
      <c r="D5842" s="429">
        <v>1708.72</v>
      </c>
    </row>
    <row r="5843" spans="1:4" ht="13.5" x14ac:dyDescent="0.25">
      <c r="A5843" s="426">
        <v>87388</v>
      </c>
      <c r="B5843" s="427" t="s">
        <v>7323</v>
      </c>
      <c r="C5843" s="427" t="s">
        <v>1476</v>
      </c>
      <c r="D5843" s="429">
        <v>4061.02</v>
      </c>
    </row>
    <row r="5844" spans="1:4" ht="13.5" x14ac:dyDescent="0.25">
      <c r="A5844" s="426">
        <v>87389</v>
      </c>
      <c r="B5844" s="427" t="s">
        <v>7324</v>
      </c>
      <c r="C5844" s="427" t="s">
        <v>1476</v>
      </c>
      <c r="D5844" s="429">
        <v>4076.72</v>
      </c>
    </row>
    <row r="5845" spans="1:4" ht="13.5" x14ac:dyDescent="0.25">
      <c r="A5845" s="426">
        <v>87390</v>
      </c>
      <c r="B5845" s="427" t="s">
        <v>7325</v>
      </c>
      <c r="C5845" s="427" t="s">
        <v>1476</v>
      </c>
      <c r="D5845" s="429">
        <v>4097.1099999999997</v>
      </c>
    </row>
    <row r="5846" spans="1:4" ht="13.5" x14ac:dyDescent="0.25">
      <c r="A5846" s="426">
        <v>87391</v>
      </c>
      <c r="B5846" s="427" t="s">
        <v>7326</v>
      </c>
      <c r="C5846" s="427" t="s">
        <v>1476</v>
      </c>
      <c r="D5846" s="429">
        <v>5873.83</v>
      </c>
    </row>
    <row r="5847" spans="1:4" ht="13.5" x14ac:dyDescent="0.25">
      <c r="A5847" s="426">
        <v>87393</v>
      </c>
      <c r="B5847" s="427" t="s">
        <v>7327</v>
      </c>
      <c r="C5847" s="427" t="s">
        <v>1476</v>
      </c>
      <c r="D5847" s="429">
        <v>5932.17</v>
      </c>
    </row>
    <row r="5848" spans="1:4" ht="13.5" x14ac:dyDescent="0.25">
      <c r="A5848" s="426">
        <v>87394</v>
      </c>
      <c r="B5848" s="427" t="s">
        <v>7328</v>
      </c>
      <c r="C5848" s="427" t="s">
        <v>1476</v>
      </c>
      <c r="D5848" s="429">
        <v>5988.84</v>
      </c>
    </row>
    <row r="5849" spans="1:4" ht="13.5" x14ac:dyDescent="0.25">
      <c r="A5849" s="426">
        <v>87395</v>
      </c>
      <c r="B5849" s="427" t="s">
        <v>7329</v>
      </c>
      <c r="C5849" s="427" t="s">
        <v>1476</v>
      </c>
      <c r="D5849" s="429">
        <v>4622.6499999999996</v>
      </c>
    </row>
    <row r="5850" spans="1:4" ht="13.5" x14ac:dyDescent="0.25">
      <c r="A5850" s="426">
        <v>87396</v>
      </c>
      <c r="B5850" s="427" t="s">
        <v>7330</v>
      </c>
      <c r="C5850" s="427" t="s">
        <v>1476</v>
      </c>
      <c r="D5850" s="429">
        <v>4664.1899999999996</v>
      </c>
    </row>
    <row r="5851" spans="1:4" ht="13.5" x14ac:dyDescent="0.25">
      <c r="A5851" s="426">
        <v>87397</v>
      </c>
      <c r="B5851" s="427" t="s">
        <v>7331</v>
      </c>
      <c r="C5851" s="427" t="s">
        <v>1476</v>
      </c>
      <c r="D5851" s="429">
        <v>4704.8</v>
      </c>
    </row>
    <row r="5852" spans="1:4" ht="13.5" x14ac:dyDescent="0.25">
      <c r="A5852" s="426">
        <v>87398</v>
      </c>
      <c r="B5852" s="427" t="s">
        <v>7332</v>
      </c>
      <c r="C5852" s="427" t="s">
        <v>1476</v>
      </c>
      <c r="D5852" s="429">
        <v>1352.32</v>
      </c>
    </row>
    <row r="5853" spans="1:4" ht="13.5" x14ac:dyDescent="0.25">
      <c r="A5853" s="426">
        <v>87399</v>
      </c>
      <c r="B5853" s="427" t="s">
        <v>7333</v>
      </c>
      <c r="C5853" s="427" t="s">
        <v>1476</v>
      </c>
      <c r="D5853" s="429">
        <v>1877.51</v>
      </c>
    </row>
    <row r="5854" spans="1:4" ht="13.5" x14ac:dyDescent="0.25">
      <c r="A5854" s="426">
        <v>87401</v>
      </c>
      <c r="B5854" s="427" t="s">
        <v>7334</v>
      </c>
      <c r="C5854" s="427" t="s">
        <v>1476</v>
      </c>
      <c r="D5854" s="429">
        <v>6135.2</v>
      </c>
    </row>
    <row r="5855" spans="1:4" ht="13.5" x14ac:dyDescent="0.25">
      <c r="A5855" s="426">
        <v>87402</v>
      </c>
      <c r="B5855" s="427" t="s">
        <v>7335</v>
      </c>
      <c r="C5855" s="427" t="s">
        <v>1476</v>
      </c>
      <c r="D5855" s="429">
        <v>4858.3999999999996</v>
      </c>
    </row>
    <row r="5856" spans="1:4" ht="13.5" x14ac:dyDescent="0.25">
      <c r="A5856" s="426">
        <v>87404</v>
      </c>
      <c r="B5856" s="427" t="s">
        <v>7336</v>
      </c>
      <c r="C5856" s="427" t="s">
        <v>1476</v>
      </c>
      <c r="D5856" s="429">
        <v>4213.3</v>
      </c>
    </row>
    <row r="5857" spans="1:4" ht="13.5" x14ac:dyDescent="0.25">
      <c r="A5857" s="426">
        <v>87405</v>
      </c>
      <c r="B5857" s="427" t="s">
        <v>6098</v>
      </c>
      <c r="C5857" s="427" t="s">
        <v>1476</v>
      </c>
      <c r="D5857" s="429">
        <v>4222.76</v>
      </c>
    </row>
    <row r="5858" spans="1:4" ht="13.5" x14ac:dyDescent="0.25">
      <c r="A5858" s="426">
        <v>87407</v>
      </c>
      <c r="B5858" s="427" t="s">
        <v>7337</v>
      </c>
      <c r="C5858" s="427" t="s">
        <v>1476</v>
      </c>
      <c r="D5858" s="429">
        <v>1226.83</v>
      </c>
    </row>
    <row r="5859" spans="1:4" ht="13.5" x14ac:dyDescent="0.25">
      <c r="A5859" s="426">
        <v>87408</v>
      </c>
      <c r="B5859" s="427" t="s">
        <v>6099</v>
      </c>
      <c r="C5859" s="427" t="s">
        <v>1476</v>
      </c>
      <c r="D5859" s="429">
        <v>1214.9100000000001</v>
      </c>
    </row>
    <row r="5860" spans="1:4" ht="13.5" x14ac:dyDescent="0.25">
      <c r="A5860" s="426">
        <v>87410</v>
      </c>
      <c r="B5860" s="427" t="s">
        <v>7338</v>
      </c>
      <c r="C5860" s="427" t="s">
        <v>1476</v>
      </c>
      <c r="D5860" s="428">
        <v>775.15</v>
      </c>
    </row>
    <row r="5861" spans="1:4" ht="13.5" x14ac:dyDescent="0.25">
      <c r="A5861" s="426">
        <v>88626</v>
      </c>
      <c r="B5861" s="427" t="s">
        <v>7339</v>
      </c>
      <c r="C5861" s="427" t="s">
        <v>1476</v>
      </c>
      <c r="D5861" s="428">
        <v>440.93</v>
      </c>
    </row>
    <row r="5862" spans="1:4" ht="13.5" x14ac:dyDescent="0.25">
      <c r="A5862" s="426">
        <v>88627</v>
      </c>
      <c r="B5862" s="427" t="s">
        <v>7340</v>
      </c>
      <c r="C5862" s="427" t="s">
        <v>1476</v>
      </c>
      <c r="D5862" s="428">
        <v>511.01</v>
      </c>
    </row>
    <row r="5863" spans="1:4" ht="13.5" x14ac:dyDescent="0.25">
      <c r="A5863" s="426">
        <v>88628</v>
      </c>
      <c r="B5863" s="427" t="s">
        <v>7341</v>
      </c>
      <c r="C5863" s="427" t="s">
        <v>1476</v>
      </c>
      <c r="D5863" s="428">
        <v>463.61</v>
      </c>
    </row>
    <row r="5864" spans="1:4" ht="13.5" x14ac:dyDescent="0.25">
      <c r="A5864" s="426">
        <v>88629</v>
      </c>
      <c r="B5864" s="427" t="s">
        <v>7342</v>
      </c>
      <c r="C5864" s="427" t="s">
        <v>1476</v>
      </c>
      <c r="D5864" s="428">
        <v>538.01</v>
      </c>
    </row>
    <row r="5865" spans="1:4" ht="13.5" x14ac:dyDescent="0.25">
      <c r="A5865" s="426">
        <v>88630</v>
      </c>
      <c r="B5865" s="427" t="s">
        <v>6100</v>
      </c>
      <c r="C5865" s="427" t="s">
        <v>1476</v>
      </c>
      <c r="D5865" s="428">
        <v>382.07</v>
      </c>
    </row>
    <row r="5866" spans="1:4" ht="13.5" x14ac:dyDescent="0.25">
      <c r="A5866" s="426">
        <v>88631</v>
      </c>
      <c r="B5866" s="427" t="s">
        <v>7343</v>
      </c>
      <c r="C5866" s="427" t="s">
        <v>1476</v>
      </c>
      <c r="D5866" s="428">
        <v>472.98</v>
      </c>
    </row>
    <row r="5867" spans="1:4" ht="13.5" x14ac:dyDescent="0.25">
      <c r="A5867" s="426">
        <v>88715</v>
      </c>
      <c r="B5867" s="427" t="s">
        <v>7344</v>
      </c>
      <c r="C5867" s="427" t="s">
        <v>1476</v>
      </c>
      <c r="D5867" s="428">
        <v>412.2</v>
      </c>
    </row>
    <row r="5868" spans="1:4" ht="13.5" x14ac:dyDescent="0.25">
      <c r="A5868" s="426">
        <v>95563</v>
      </c>
      <c r="B5868" s="427" t="s">
        <v>6101</v>
      </c>
      <c r="C5868" s="427" t="s">
        <v>1476</v>
      </c>
      <c r="D5868" s="428">
        <v>691.63</v>
      </c>
    </row>
    <row r="5869" spans="1:4" ht="13.5" x14ac:dyDescent="0.25">
      <c r="A5869" s="426">
        <v>100464</v>
      </c>
      <c r="B5869" s="427" t="s">
        <v>7345</v>
      </c>
      <c r="C5869" s="427" t="s">
        <v>1476</v>
      </c>
      <c r="D5869" s="428">
        <v>459.77</v>
      </c>
    </row>
    <row r="5870" spans="1:4" ht="13.5" x14ac:dyDescent="0.25">
      <c r="A5870" s="426">
        <v>100465</v>
      </c>
      <c r="B5870" s="427" t="s">
        <v>7346</v>
      </c>
      <c r="C5870" s="427" t="s">
        <v>1476</v>
      </c>
      <c r="D5870" s="428">
        <v>430.08</v>
      </c>
    </row>
    <row r="5871" spans="1:4" ht="13.5" x14ac:dyDescent="0.25">
      <c r="A5871" s="426">
        <v>100466</v>
      </c>
      <c r="B5871" s="427" t="s">
        <v>7347</v>
      </c>
      <c r="C5871" s="427" t="s">
        <v>1476</v>
      </c>
      <c r="D5871" s="428">
        <v>414.8</v>
      </c>
    </row>
    <row r="5872" spans="1:4" ht="13.5" x14ac:dyDescent="0.25">
      <c r="A5872" s="426">
        <v>100468</v>
      </c>
      <c r="B5872" s="427" t="s">
        <v>7348</v>
      </c>
      <c r="C5872" s="427" t="s">
        <v>1476</v>
      </c>
      <c r="D5872" s="428">
        <v>542.61</v>
      </c>
    </row>
    <row r="5873" spans="1:4" ht="13.5" x14ac:dyDescent="0.25">
      <c r="A5873" s="426">
        <v>100469</v>
      </c>
      <c r="B5873" s="427" t="s">
        <v>7349</v>
      </c>
      <c r="C5873" s="427" t="s">
        <v>1476</v>
      </c>
      <c r="D5873" s="428">
        <v>454.74</v>
      </c>
    </row>
    <row r="5874" spans="1:4" ht="13.5" x14ac:dyDescent="0.25">
      <c r="A5874" s="426">
        <v>100470</v>
      </c>
      <c r="B5874" s="427" t="s">
        <v>7350</v>
      </c>
      <c r="C5874" s="427" t="s">
        <v>1476</v>
      </c>
      <c r="D5874" s="428">
        <v>399.12</v>
      </c>
    </row>
    <row r="5875" spans="1:4" ht="13.5" x14ac:dyDescent="0.25">
      <c r="A5875" s="426">
        <v>100472</v>
      </c>
      <c r="B5875" s="427" t="s">
        <v>7351</v>
      </c>
      <c r="C5875" s="427" t="s">
        <v>1476</v>
      </c>
      <c r="D5875" s="428">
        <v>437.67</v>
      </c>
    </row>
    <row r="5876" spans="1:4" ht="13.5" x14ac:dyDescent="0.25">
      <c r="A5876" s="426">
        <v>100473</v>
      </c>
      <c r="B5876" s="427" t="s">
        <v>7352</v>
      </c>
      <c r="C5876" s="427" t="s">
        <v>1476</v>
      </c>
      <c r="D5876" s="428">
        <v>399.83</v>
      </c>
    </row>
    <row r="5877" spans="1:4" ht="13.5" x14ac:dyDescent="0.25">
      <c r="A5877" s="426">
        <v>100474</v>
      </c>
      <c r="B5877" s="427" t="s">
        <v>7353</v>
      </c>
      <c r="C5877" s="427" t="s">
        <v>1476</v>
      </c>
      <c r="D5877" s="428">
        <v>383.04</v>
      </c>
    </row>
    <row r="5878" spans="1:4" ht="13.5" x14ac:dyDescent="0.25">
      <c r="A5878" s="426">
        <v>100475</v>
      </c>
      <c r="B5878" s="427" t="s">
        <v>7354</v>
      </c>
      <c r="C5878" s="427" t="s">
        <v>1476</v>
      </c>
      <c r="D5878" s="428">
        <v>580.35</v>
      </c>
    </row>
    <row r="5879" spans="1:4" ht="13.5" x14ac:dyDescent="0.25">
      <c r="A5879" s="426">
        <v>100477</v>
      </c>
      <c r="B5879" s="427" t="s">
        <v>7355</v>
      </c>
      <c r="C5879" s="427" t="s">
        <v>1476</v>
      </c>
      <c r="D5879" s="428">
        <v>626.80999999999995</v>
      </c>
    </row>
    <row r="5880" spans="1:4" ht="13.5" x14ac:dyDescent="0.25">
      <c r="A5880" s="426">
        <v>100478</v>
      </c>
      <c r="B5880" s="427" t="s">
        <v>7356</v>
      </c>
      <c r="C5880" s="427" t="s">
        <v>1476</v>
      </c>
      <c r="D5880" s="428">
        <v>568.54</v>
      </c>
    </row>
    <row r="5881" spans="1:4" ht="13.5" x14ac:dyDescent="0.25">
      <c r="A5881" s="426">
        <v>100479</v>
      </c>
      <c r="B5881" s="427" t="s">
        <v>7357</v>
      </c>
      <c r="C5881" s="427" t="s">
        <v>1476</v>
      </c>
      <c r="D5881" s="428">
        <v>555.84</v>
      </c>
    </row>
    <row r="5882" spans="1:4" ht="13.5" x14ac:dyDescent="0.25">
      <c r="A5882" s="426">
        <v>100480</v>
      </c>
      <c r="B5882" s="427" t="s">
        <v>7358</v>
      </c>
      <c r="C5882" s="427" t="s">
        <v>1476</v>
      </c>
      <c r="D5882" s="428">
        <v>653.41999999999996</v>
      </c>
    </row>
    <row r="5883" spans="1:4" ht="13.5" x14ac:dyDescent="0.25">
      <c r="A5883" s="426">
        <v>100481</v>
      </c>
      <c r="B5883" s="427" t="s">
        <v>7359</v>
      </c>
      <c r="C5883" s="427" t="s">
        <v>1476</v>
      </c>
      <c r="D5883" s="428">
        <v>492.68</v>
      </c>
    </row>
    <row r="5884" spans="1:4" ht="13.5" x14ac:dyDescent="0.25">
      <c r="A5884" s="426">
        <v>100483</v>
      </c>
      <c r="B5884" s="427" t="s">
        <v>7360</v>
      </c>
      <c r="C5884" s="427" t="s">
        <v>1476</v>
      </c>
      <c r="D5884" s="428">
        <v>527.67999999999995</v>
      </c>
    </row>
    <row r="5885" spans="1:4" ht="13.5" x14ac:dyDescent="0.25">
      <c r="A5885" s="426">
        <v>100484</v>
      </c>
      <c r="B5885" s="427" t="s">
        <v>7361</v>
      </c>
      <c r="C5885" s="427" t="s">
        <v>1476</v>
      </c>
      <c r="D5885" s="428">
        <v>490.68</v>
      </c>
    </row>
    <row r="5886" spans="1:4" ht="13.5" x14ac:dyDescent="0.25">
      <c r="A5886" s="426">
        <v>100485</v>
      </c>
      <c r="B5886" s="427" t="s">
        <v>7362</v>
      </c>
      <c r="C5886" s="427" t="s">
        <v>1476</v>
      </c>
      <c r="D5886" s="428">
        <v>475.42</v>
      </c>
    </row>
    <row r="5887" spans="1:4" ht="13.5" x14ac:dyDescent="0.25">
      <c r="A5887" s="426">
        <v>100486</v>
      </c>
      <c r="B5887" s="427" t="s">
        <v>7363</v>
      </c>
      <c r="C5887" s="427" t="s">
        <v>1476</v>
      </c>
      <c r="D5887" s="428">
        <v>570.21</v>
      </c>
    </row>
    <row r="5888" spans="1:4" ht="13.5" x14ac:dyDescent="0.25">
      <c r="A5888" s="426">
        <v>100487</v>
      </c>
      <c r="B5888" s="427" t="s">
        <v>7364</v>
      </c>
      <c r="C5888" s="427" t="s">
        <v>1476</v>
      </c>
      <c r="D5888" s="428">
        <v>391.23</v>
      </c>
    </row>
    <row r="5889" spans="1:4" ht="13.5" x14ac:dyDescent="0.25">
      <c r="A5889" s="426">
        <v>100488</v>
      </c>
      <c r="B5889" s="427" t="s">
        <v>7365</v>
      </c>
      <c r="C5889" s="427" t="s">
        <v>1476</v>
      </c>
      <c r="D5889" s="428">
        <v>432.52</v>
      </c>
    </row>
    <row r="5890" spans="1:4" ht="13.5" x14ac:dyDescent="0.25">
      <c r="A5890" s="426">
        <v>100489</v>
      </c>
      <c r="B5890" s="427" t="s">
        <v>7366</v>
      </c>
      <c r="C5890" s="427" t="s">
        <v>1476</v>
      </c>
      <c r="D5890" s="428">
        <v>460.59</v>
      </c>
    </row>
    <row r="5891" spans="1:4" ht="13.5" x14ac:dyDescent="0.25">
      <c r="A5891" s="426">
        <v>100490</v>
      </c>
      <c r="B5891" s="427" t="s">
        <v>7367</v>
      </c>
      <c r="C5891" s="427" t="s">
        <v>1476</v>
      </c>
      <c r="D5891" s="428">
        <v>397.24</v>
      </c>
    </row>
    <row r="5892" spans="1:4" ht="13.5" x14ac:dyDescent="0.25">
      <c r="A5892" s="426">
        <v>100491</v>
      </c>
      <c r="B5892" s="427" t="s">
        <v>7368</v>
      </c>
      <c r="C5892" s="427" t="s">
        <v>1476</v>
      </c>
      <c r="D5892" s="428">
        <v>578.01</v>
      </c>
    </row>
    <row r="5893" spans="1:4" ht="13.5" x14ac:dyDescent="0.25">
      <c r="A5893" s="426">
        <v>100492</v>
      </c>
      <c r="B5893" s="427" t="s">
        <v>7369</v>
      </c>
      <c r="C5893" s="427" t="s">
        <v>1476</v>
      </c>
      <c r="D5893" s="428">
        <v>491.03</v>
      </c>
    </row>
    <row r="5894" spans="1:4" ht="13.5" x14ac:dyDescent="0.25">
      <c r="A5894" s="426">
        <v>92121</v>
      </c>
      <c r="B5894" s="427" t="s">
        <v>6103</v>
      </c>
      <c r="C5894" s="427" t="s">
        <v>1476</v>
      </c>
      <c r="D5894" s="428">
        <v>22.31</v>
      </c>
    </row>
    <row r="5895" spans="1:4" ht="13.5" x14ac:dyDescent="0.25">
      <c r="A5895" s="426">
        <v>92122</v>
      </c>
      <c r="B5895" s="427" t="s">
        <v>6104</v>
      </c>
      <c r="C5895" s="427" t="s">
        <v>1476</v>
      </c>
      <c r="D5895" s="428">
        <v>37.979999999999997</v>
      </c>
    </row>
    <row r="5896" spans="1:4" ht="13.5" x14ac:dyDescent="0.25">
      <c r="A5896" s="426">
        <v>92123</v>
      </c>
      <c r="B5896" s="427" t="s">
        <v>6105</v>
      </c>
      <c r="C5896" s="427" t="s">
        <v>1476</v>
      </c>
      <c r="D5896" s="428">
        <v>37.64</v>
      </c>
    </row>
    <row r="5897" spans="1:4" ht="13.5" x14ac:dyDescent="0.25">
      <c r="A5897" s="426">
        <v>100195</v>
      </c>
      <c r="B5897" s="427" t="s">
        <v>7370</v>
      </c>
      <c r="C5897" s="427" t="s">
        <v>7371</v>
      </c>
      <c r="D5897" s="428">
        <v>0.57999999999999996</v>
      </c>
    </row>
    <row r="5898" spans="1:4" ht="13.5" x14ac:dyDescent="0.25">
      <c r="A5898" s="426">
        <v>100196</v>
      </c>
      <c r="B5898" s="427" t="s">
        <v>7372</v>
      </c>
      <c r="C5898" s="427" t="s">
        <v>7371</v>
      </c>
      <c r="D5898" s="428">
        <v>0.96</v>
      </c>
    </row>
    <row r="5899" spans="1:4" ht="13.5" x14ac:dyDescent="0.25">
      <c r="A5899" s="426">
        <v>100197</v>
      </c>
      <c r="B5899" s="427" t="s">
        <v>7373</v>
      </c>
      <c r="C5899" s="427" t="s">
        <v>7371</v>
      </c>
      <c r="D5899" s="428">
        <v>1.45</v>
      </c>
    </row>
    <row r="5900" spans="1:4" ht="13.5" x14ac:dyDescent="0.25">
      <c r="A5900" s="426">
        <v>100198</v>
      </c>
      <c r="B5900" s="427" t="s">
        <v>7374</v>
      </c>
      <c r="C5900" s="427" t="s">
        <v>7371</v>
      </c>
      <c r="D5900" s="428">
        <v>0.2</v>
      </c>
    </row>
    <row r="5901" spans="1:4" ht="13.5" x14ac:dyDescent="0.25">
      <c r="A5901" s="426">
        <v>100199</v>
      </c>
      <c r="B5901" s="427" t="s">
        <v>7375</v>
      </c>
      <c r="C5901" s="427" t="s">
        <v>7371</v>
      </c>
      <c r="D5901" s="428">
        <v>0.24</v>
      </c>
    </row>
    <row r="5902" spans="1:4" ht="13.5" x14ac:dyDescent="0.25">
      <c r="A5902" s="426">
        <v>100200</v>
      </c>
      <c r="B5902" s="427" t="s">
        <v>7376</v>
      </c>
      <c r="C5902" s="427" t="s">
        <v>7371</v>
      </c>
      <c r="D5902" s="428">
        <v>0.28999999999999998</v>
      </c>
    </row>
    <row r="5903" spans="1:4" ht="13.5" x14ac:dyDescent="0.25">
      <c r="A5903" s="426">
        <v>100201</v>
      </c>
      <c r="B5903" s="427" t="s">
        <v>7377</v>
      </c>
      <c r="C5903" s="427" t="s">
        <v>7371</v>
      </c>
      <c r="D5903" s="428">
        <v>0.59</v>
      </c>
    </row>
    <row r="5904" spans="1:4" ht="13.5" x14ac:dyDescent="0.25">
      <c r="A5904" s="426">
        <v>100202</v>
      </c>
      <c r="B5904" s="427" t="s">
        <v>7378</v>
      </c>
      <c r="C5904" s="427" t="s">
        <v>7371</v>
      </c>
      <c r="D5904" s="428">
        <v>0.69</v>
      </c>
    </row>
    <row r="5905" spans="1:4" ht="13.5" x14ac:dyDescent="0.25">
      <c r="A5905" s="426">
        <v>100203</v>
      </c>
      <c r="B5905" s="427" t="s">
        <v>7379</v>
      </c>
      <c r="C5905" s="427" t="s">
        <v>7371</v>
      </c>
      <c r="D5905" s="428">
        <v>0.81</v>
      </c>
    </row>
    <row r="5906" spans="1:4" ht="13.5" x14ac:dyDescent="0.25">
      <c r="A5906" s="426">
        <v>100204</v>
      </c>
      <c r="B5906" s="427" t="s">
        <v>7380</v>
      </c>
      <c r="C5906" s="427" t="s">
        <v>7371</v>
      </c>
      <c r="D5906" s="428">
        <v>0.09</v>
      </c>
    </row>
    <row r="5907" spans="1:4" ht="13.5" x14ac:dyDescent="0.25">
      <c r="A5907" s="426">
        <v>100205</v>
      </c>
      <c r="B5907" s="427" t="s">
        <v>7381</v>
      </c>
      <c r="C5907" s="427" t="s">
        <v>5216</v>
      </c>
      <c r="D5907" s="429">
        <v>1081.97</v>
      </c>
    </row>
    <row r="5908" spans="1:4" ht="13.5" x14ac:dyDescent="0.25">
      <c r="A5908" s="426">
        <v>100206</v>
      </c>
      <c r="B5908" s="427" t="s">
        <v>7382</v>
      </c>
      <c r="C5908" s="427" t="s">
        <v>5216</v>
      </c>
      <c r="D5908" s="428">
        <v>782.08</v>
      </c>
    </row>
    <row r="5909" spans="1:4" ht="13.5" x14ac:dyDescent="0.25">
      <c r="A5909" s="426">
        <v>100207</v>
      </c>
      <c r="B5909" s="427" t="s">
        <v>7383</v>
      </c>
      <c r="C5909" s="427" t="s">
        <v>5216</v>
      </c>
      <c r="D5909" s="428">
        <v>307.32</v>
      </c>
    </row>
    <row r="5910" spans="1:4" ht="13.5" x14ac:dyDescent="0.25">
      <c r="A5910" s="426">
        <v>100208</v>
      </c>
      <c r="B5910" s="427" t="s">
        <v>7384</v>
      </c>
      <c r="C5910" s="427" t="s">
        <v>7385</v>
      </c>
      <c r="D5910" s="428">
        <v>14.31</v>
      </c>
    </row>
    <row r="5911" spans="1:4" ht="13.5" x14ac:dyDescent="0.25">
      <c r="A5911" s="426">
        <v>100209</v>
      </c>
      <c r="B5911" s="427" t="s">
        <v>7386</v>
      </c>
      <c r="C5911" s="427" t="s">
        <v>7385</v>
      </c>
      <c r="D5911" s="428">
        <v>7.15</v>
      </c>
    </row>
    <row r="5912" spans="1:4" ht="13.5" x14ac:dyDescent="0.25">
      <c r="A5912" s="426">
        <v>100210</v>
      </c>
      <c r="B5912" s="427" t="s">
        <v>7387</v>
      </c>
      <c r="C5912" s="427" t="s">
        <v>7385</v>
      </c>
      <c r="D5912" s="428">
        <v>13.18</v>
      </c>
    </row>
    <row r="5913" spans="1:4" ht="13.5" x14ac:dyDescent="0.25">
      <c r="A5913" s="426">
        <v>100211</v>
      </c>
      <c r="B5913" s="427" t="s">
        <v>7388</v>
      </c>
      <c r="C5913" s="427" t="s">
        <v>7385</v>
      </c>
      <c r="D5913" s="428">
        <v>5.08</v>
      </c>
    </row>
    <row r="5914" spans="1:4" ht="13.5" x14ac:dyDescent="0.25">
      <c r="A5914" s="426">
        <v>100212</v>
      </c>
      <c r="B5914" s="427" t="s">
        <v>7389</v>
      </c>
      <c r="C5914" s="427" t="s">
        <v>7385</v>
      </c>
      <c r="D5914" s="428">
        <v>5.62</v>
      </c>
    </row>
    <row r="5915" spans="1:4" ht="13.5" x14ac:dyDescent="0.25">
      <c r="A5915" s="426">
        <v>100213</v>
      </c>
      <c r="B5915" s="427" t="s">
        <v>7390</v>
      </c>
      <c r="C5915" s="427" t="s">
        <v>7385</v>
      </c>
      <c r="D5915" s="428">
        <v>2.0099999999999998</v>
      </c>
    </row>
    <row r="5916" spans="1:4" ht="13.5" x14ac:dyDescent="0.25">
      <c r="A5916" s="426">
        <v>100214</v>
      </c>
      <c r="B5916" s="427" t="s">
        <v>7391</v>
      </c>
      <c r="C5916" s="427" t="s">
        <v>7385</v>
      </c>
      <c r="D5916" s="428">
        <v>3.09</v>
      </c>
    </row>
    <row r="5917" spans="1:4" ht="13.5" x14ac:dyDescent="0.25">
      <c r="A5917" s="426">
        <v>100215</v>
      </c>
      <c r="B5917" s="427" t="s">
        <v>7392</v>
      </c>
      <c r="C5917" s="427" t="s">
        <v>7385</v>
      </c>
      <c r="D5917" s="428">
        <v>2.65</v>
      </c>
    </row>
    <row r="5918" spans="1:4" ht="13.5" x14ac:dyDescent="0.25">
      <c r="A5918" s="426">
        <v>100216</v>
      </c>
      <c r="B5918" s="427" t="s">
        <v>7393</v>
      </c>
      <c r="C5918" s="427" t="s">
        <v>7385</v>
      </c>
      <c r="D5918" s="428">
        <v>0.71</v>
      </c>
    </row>
    <row r="5919" spans="1:4" ht="13.5" x14ac:dyDescent="0.25">
      <c r="A5919" s="426">
        <v>100217</v>
      </c>
      <c r="B5919" s="427" t="s">
        <v>7394</v>
      </c>
      <c r="C5919" s="427" t="s">
        <v>7385</v>
      </c>
      <c r="D5919" s="428">
        <v>2.5099999999999998</v>
      </c>
    </row>
    <row r="5920" spans="1:4" ht="13.5" x14ac:dyDescent="0.25">
      <c r="A5920" s="426">
        <v>100218</v>
      </c>
      <c r="B5920" s="427" t="s">
        <v>7395</v>
      </c>
      <c r="C5920" s="427" t="s">
        <v>7385</v>
      </c>
      <c r="D5920" s="428">
        <v>1.72</v>
      </c>
    </row>
    <row r="5921" spans="1:4" ht="13.5" x14ac:dyDescent="0.25">
      <c r="A5921" s="426">
        <v>100219</v>
      </c>
      <c r="B5921" s="427" t="s">
        <v>7396</v>
      </c>
      <c r="C5921" s="427" t="s">
        <v>7385</v>
      </c>
      <c r="D5921" s="428">
        <v>0.38</v>
      </c>
    </row>
    <row r="5922" spans="1:4" ht="13.5" x14ac:dyDescent="0.25">
      <c r="A5922" s="426">
        <v>100220</v>
      </c>
      <c r="B5922" s="427" t="s">
        <v>7397</v>
      </c>
      <c r="C5922" s="427" t="s">
        <v>7398</v>
      </c>
      <c r="D5922" s="428">
        <v>20.56</v>
      </c>
    </row>
    <row r="5923" spans="1:4" ht="13.5" x14ac:dyDescent="0.25">
      <c r="A5923" s="426">
        <v>100221</v>
      </c>
      <c r="B5923" s="427" t="s">
        <v>7399</v>
      </c>
      <c r="C5923" s="427" t="s">
        <v>7398</v>
      </c>
      <c r="D5923" s="428">
        <v>23.31</v>
      </c>
    </row>
    <row r="5924" spans="1:4" ht="13.5" x14ac:dyDescent="0.25">
      <c r="A5924" s="426">
        <v>100222</v>
      </c>
      <c r="B5924" s="427" t="s">
        <v>7400</v>
      </c>
      <c r="C5924" s="427" t="s">
        <v>7398</v>
      </c>
      <c r="D5924" s="428">
        <v>8.83</v>
      </c>
    </row>
    <row r="5925" spans="1:4" ht="13.5" x14ac:dyDescent="0.25">
      <c r="A5925" s="426">
        <v>100223</v>
      </c>
      <c r="B5925" s="427" t="s">
        <v>7401</v>
      </c>
      <c r="C5925" s="427" t="s">
        <v>7398</v>
      </c>
      <c r="D5925" s="428">
        <v>4.13</v>
      </c>
    </row>
    <row r="5926" spans="1:4" ht="13.5" x14ac:dyDescent="0.25">
      <c r="A5926" s="426">
        <v>100224</v>
      </c>
      <c r="B5926" s="427" t="s">
        <v>7402</v>
      </c>
      <c r="C5926" s="427" t="s">
        <v>7398</v>
      </c>
      <c r="D5926" s="428">
        <v>2.5099999999999998</v>
      </c>
    </row>
    <row r="5927" spans="1:4" ht="13.5" x14ac:dyDescent="0.25">
      <c r="A5927" s="426">
        <v>100225</v>
      </c>
      <c r="B5927" s="427" t="s">
        <v>7403</v>
      </c>
      <c r="C5927" s="427" t="s">
        <v>7404</v>
      </c>
      <c r="D5927" s="428">
        <v>1.61</v>
      </c>
    </row>
    <row r="5928" spans="1:4" ht="13.5" x14ac:dyDescent="0.25">
      <c r="A5928" s="426">
        <v>100226</v>
      </c>
      <c r="B5928" s="427" t="s">
        <v>7405</v>
      </c>
      <c r="C5928" s="427" t="s">
        <v>7404</v>
      </c>
      <c r="D5928" s="428">
        <v>0.5</v>
      </c>
    </row>
    <row r="5929" spans="1:4" ht="13.5" x14ac:dyDescent="0.25">
      <c r="A5929" s="426">
        <v>100227</v>
      </c>
      <c r="B5929" s="427" t="s">
        <v>7406</v>
      </c>
      <c r="C5929" s="427" t="s">
        <v>7404</v>
      </c>
      <c r="D5929" s="428">
        <v>0.75</v>
      </c>
    </row>
    <row r="5930" spans="1:4" ht="13.5" x14ac:dyDescent="0.25">
      <c r="A5930" s="426">
        <v>100228</v>
      </c>
      <c r="B5930" s="427" t="s">
        <v>7407</v>
      </c>
      <c r="C5930" s="427" t="s">
        <v>7404</v>
      </c>
      <c r="D5930" s="428">
        <v>0.24</v>
      </c>
    </row>
    <row r="5931" spans="1:4" ht="13.5" x14ac:dyDescent="0.25">
      <c r="A5931" s="426">
        <v>100229</v>
      </c>
      <c r="B5931" s="427" t="s">
        <v>7408</v>
      </c>
      <c r="C5931" s="427" t="s">
        <v>480</v>
      </c>
      <c r="D5931" s="428">
        <v>0.01</v>
      </c>
    </row>
    <row r="5932" spans="1:4" ht="13.5" x14ac:dyDescent="0.25">
      <c r="A5932" s="426">
        <v>100230</v>
      </c>
      <c r="B5932" s="427" t="s">
        <v>7409</v>
      </c>
      <c r="C5932" s="427" t="s">
        <v>480</v>
      </c>
      <c r="D5932" s="428">
        <v>0.01</v>
      </c>
    </row>
    <row r="5933" spans="1:4" ht="13.5" x14ac:dyDescent="0.25">
      <c r="A5933" s="426">
        <v>100231</v>
      </c>
      <c r="B5933" s="427" t="s">
        <v>7410</v>
      </c>
      <c r="C5933" s="427" t="s">
        <v>480</v>
      </c>
      <c r="D5933" s="428">
        <v>0.02</v>
      </c>
    </row>
    <row r="5934" spans="1:4" ht="13.5" x14ac:dyDescent="0.25">
      <c r="A5934" s="426">
        <v>100232</v>
      </c>
      <c r="B5934" s="427" t="s">
        <v>7411</v>
      </c>
      <c r="C5934" s="427" t="s">
        <v>330</v>
      </c>
      <c r="D5934" s="428">
        <v>0.27</v>
      </c>
    </row>
    <row r="5935" spans="1:4" ht="13.5" x14ac:dyDescent="0.25">
      <c r="A5935" s="426">
        <v>100233</v>
      </c>
      <c r="B5935" s="427" t="s">
        <v>7412</v>
      </c>
      <c r="C5935" s="427" t="s">
        <v>330</v>
      </c>
      <c r="D5935" s="428">
        <v>0.13</v>
      </c>
    </row>
    <row r="5936" spans="1:4" ht="13.5" x14ac:dyDescent="0.25">
      <c r="A5936" s="426">
        <v>100234</v>
      </c>
      <c r="B5936" s="427" t="s">
        <v>7413</v>
      </c>
      <c r="C5936" s="427" t="s">
        <v>501</v>
      </c>
      <c r="D5936" s="428">
        <v>0.4</v>
      </c>
    </row>
    <row r="5937" spans="1:4" ht="13.5" x14ac:dyDescent="0.25">
      <c r="A5937" s="426">
        <v>100235</v>
      </c>
      <c r="B5937" s="427" t="s">
        <v>7414</v>
      </c>
      <c r="C5937" s="427" t="s">
        <v>6102</v>
      </c>
      <c r="D5937" s="428">
        <v>0.03</v>
      </c>
    </row>
    <row r="5938" spans="1:4" ht="13.5" x14ac:dyDescent="0.25">
      <c r="A5938" s="426">
        <v>100236</v>
      </c>
      <c r="B5938" s="427" t="s">
        <v>7415</v>
      </c>
      <c r="C5938" s="427" t="s">
        <v>7416</v>
      </c>
      <c r="D5938" s="428">
        <v>2.0499999999999998</v>
      </c>
    </row>
    <row r="5939" spans="1:4" ht="13.5" x14ac:dyDescent="0.25">
      <c r="A5939" s="426">
        <v>100237</v>
      </c>
      <c r="B5939" s="427" t="s">
        <v>7417</v>
      </c>
      <c r="C5939" s="427" t="s">
        <v>7416</v>
      </c>
      <c r="D5939" s="428">
        <v>2.4500000000000002</v>
      </c>
    </row>
    <row r="5940" spans="1:4" ht="13.5" x14ac:dyDescent="0.25">
      <c r="A5940" s="426">
        <v>100238</v>
      </c>
      <c r="B5940" s="427" t="s">
        <v>7418</v>
      </c>
      <c r="C5940" s="427" t="s">
        <v>7416</v>
      </c>
      <c r="D5940" s="428">
        <v>3.93</v>
      </c>
    </row>
    <row r="5941" spans="1:4" ht="13.5" x14ac:dyDescent="0.25">
      <c r="A5941" s="426">
        <v>100239</v>
      </c>
      <c r="B5941" s="427" t="s">
        <v>7419</v>
      </c>
      <c r="C5941" s="427" t="s">
        <v>7416</v>
      </c>
      <c r="D5941" s="428">
        <v>4.91</v>
      </c>
    </row>
    <row r="5942" spans="1:4" ht="13.5" x14ac:dyDescent="0.25">
      <c r="A5942" s="426">
        <v>100240</v>
      </c>
      <c r="B5942" s="427" t="s">
        <v>7420</v>
      </c>
      <c r="C5942" s="427" t="s">
        <v>7416</v>
      </c>
      <c r="D5942" s="428">
        <v>2.95</v>
      </c>
    </row>
    <row r="5943" spans="1:4" ht="13.5" x14ac:dyDescent="0.25">
      <c r="A5943" s="426">
        <v>100241</v>
      </c>
      <c r="B5943" s="427" t="s">
        <v>7421</v>
      </c>
      <c r="C5943" s="427" t="s">
        <v>7416</v>
      </c>
      <c r="D5943" s="428">
        <v>4.91</v>
      </c>
    </row>
    <row r="5944" spans="1:4" ht="13.5" x14ac:dyDescent="0.25">
      <c r="A5944" s="426">
        <v>100242</v>
      </c>
      <c r="B5944" s="427" t="s">
        <v>7422</v>
      </c>
      <c r="C5944" s="427" t="s">
        <v>7416</v>
      </c>
      <c r="D5944" s="428">
        <v>14.53</v>
      </c>
    </row>
    <row r="5945" spans="1:4" ht="13.5" x14ac:dyDescent="0.25">
      <c r="A5945" s="426">
        <v>100243</v>
      </c>
      <c r="B5945" s="427" t="s">
        <v>7423</v>
      </c>
      <c r="C5945" s="427" t="s">
        <v>7416</v>
      </c>
      <c r="D5945" s="428">
        <v>2.36</v>
      </c>
    </row>
    <row r="5946" spans="1:4" ht="13.5" x14ac:dyDescent="0.25">
      <c r="A5946" s="426">
        <v>100244</v>
      </c>
      <c r="B5946" s="427" t="s">
        <v>7424</v>
      </c>
      <c r="C5946" s="427" t="s">
        <v>7416</v>
      </c>
      <c r="D5946" s="428">
        <v>2.95</v>
      </c>
    </row>
    <row r="5947" spans="1:4" ht="13.5" x14ac:dyDescent="0.25">
      <c r="A5947" s="426">
        <v>100245</v>
      </c>
      <c r="B5947" s="427" t="s">
        <v>7425</v>
      </c>
      <c r="C5947" s="427" t="s">
        <v>7416</v>
      </c>
      <c r="D5947" s="428">
        <v>5.9</v>
      </c>
    </row>
    <row r="5948" spans="1:4" ht="13.5" x14ac:dyDescent="0.25">
      <c r="A5948" s="426">
        <v>100246</v>
      </c>
      <c r="B5948" s="427" t="s">
        <v>7426</v>
      </c>
      <c r="C5948" s="427" t="s">
        <v>7416</v>
      </c>
      <c r="D5948" s="428">
        <v>1.96</v>
      </c>
    </row>
    <row r="5949" spans="1:4" ht="13.5" x14ac:dyDescent="0.25">
      <c r="A5949" s="426">
        <v>100247</v>
      </c>
      <c r="B5949" s="427" t="s">
        <v>7427</v>
      </c>
      <c r="C5949" s="427" t="s">
        <v>7416</v>
      </c>
      <c r="D5949" s="428">
        <v>2.4500000000000002</v>
      </c>
    </row>
    <row r="5950" spans="1:4" ht="13.5" x14ac:dyDescent="0.25">
      <c r="A5950" s="426">
        <v>100248</v>
      </c>
      <c r="B5950" s="427" t="s">
        <v>7428</v>
      </c>
      <c r="C5950" s="427" t="s">
        <v>7416</v>
      </c>
      <c r="D5950" s="428">
        <v>9.69</v>
      </c>
    </row>
    <row r="5951" spans="1:4" ht="13.5" x14ac:dyDescent="0.25">
      <c r="A5951" s="426">
        <v>100249</v>
      </c>
      <c r="B5951" s="427" t="s">
        <v>7429</v>
      </c>
      <c r="C5951" s="427" t="s">
        <v>7416</v>
      </c>
      <c r="D5951" s="428">
        <v>1.96</v>
      </c>
    </row>
    <row r="5952" spans="1:4" ht="13.5" x14ac:dyDescent="0.25">
      <c r="A5952" s="426">
        <v>100250</v>
      </c>
      <c r="B5952" s="427" t="s">
        <v>7430</v>
      </c>
      <c r="C5952" s="427" t="s">
        <v>7416</v>
      </c>
      <c r="D5952" s="428">
        <v>3.27</v>
      </c>
    </row>
    <row r="5953" spans="1:4" ht="13.5" x14ac:dyDescent="0.25">
      <c r="A5953" s="426">
        <v>100251</v>
      </c>
      <c r="B5953" s="427" t="s">
        <v>7431</v>
      </c>
      <c r="C5953" s="427" t="s">
        <v>7416</v>
      </c>
      <c r="D5953" s="428">
        <v>9.69</v>
      </c>
    </row>
    <row r="5954" spans="1:4" ht="13.5" x14ac:dyDescent="0.25">
      <c r="A5954" s="426">
        <v>100252</v>
      </c>
      <c r="B5954" s="427" t="s">
        <v>7432</v>
      </c>
      <c r="C5954" s="427" t="s">
        <v>7416</v>
      </c>
      <c r="D5954" s="428">
        <v>14.53</v>
      </c>
    </row>
    <row r="5955" spans="1:4" ht="13.5" x14ac:dyDescent="0.25">
      <c r="A5955" s="426">
        <v>100253</v>
      </c>
      <c r="B5955" s="427" t="s">
        <v>7433</v>
      </c>
      <c r="C5955" s="427" t="s">
        <v>7416</v>
      </c>
      <c r="D5955" s="428">
        <v>19.38</v>
      </c>
    </row>
    <row r="5956" spans="1:4" ht="13.5" x14ac:dyDescent="0.25">
      <c r="A5956" s="426">
        <v>100254</v>
      </c>
      <c r="B5956" s="427" t="s">
        <v>7434</v>
      </c>
      <c r="C5956" s="427" t="s">
        <v>7416</v>
      </c>
      <c r="D5956" s="428">
        <v>29.07</v>
      </c>
    </row>
    <row r="5957" spans="1:4" ht="13.5" x14ac:dyDescent="0.25">
      <c r="A5957" s="426">
        <v>100255</v>
      </c>
      <c r="B5957" s="427" t="s">
        <v>7435</v>
      </c>
      <c r="C5957" s="427" t="s">
        <v>7416</v>
      </c>
      <c r="D5957" s="428">
        <v>9.83</v>
      </c>
    </row>
    <row r="5958" spans="1:4" ht="13.5" x14ac:dyDescent="0.25">
      <c r="A5958" s="426">
        <v>100256</v>
      </c>
      <c r="B5958" s="427" t="s">
        <v>7436</v>
      </c>
      <c r="C5958" s="427" t="s">
        <v>7416</v>
      </c>
      <c r="D5958" s="428">
        <v>6.55</v>
      </c>
    </row>
    <row r="5959" spans="1:4" ht="13.5" x14ac:dyDescent="0.25">
      <c r="A5959" s="426">
        <v>100257</v>
      </c>
      <c r="B5959" s="427" t="s">
        <v>7437</v>
      </c>
      <c r="C5959" s="427" t="s">
        <v>7416</v>
      </c>
      <c r="D5959" s="428">
        <v>3.93</v>
      </c>
    </row>
    <row r="5960" spans="1:4" ht="13.5" x14ac:dyDescent="0.25">
      <c r="A5960" s="426">
        <v>100258</v>
      </c>
      <c r="B5960" s="427" t="s">
        <v>7438</v>
      </c>
      <c r="C5960" s="427" t="s">
        <v>7416</v>
      </c>
      <c r="D5960" s="428">
        <v>9.83</v>
      </c>
    </row>
    <row r="5961" spans="1:4" ht="13.5" x14ac:dyDescent="0.25">
      <c r="A5961" s="426">
        <v>100259</v>
      </c>
      <c r="B5961" s="427" t="s">
        <v>7439</v>
      </c>
      <c r="C5961" s="427" t="s">
        <v>7416</v>
      </c>
      <c r="D5961" s="428">
        <v>19.38</v>
      </c>
    </row>
    <row r="5962" spans="1:4" ht="13.5" x14ac:dyDescent="0.25">
      <c r="A5962" s="426">
        <v>100260</v>
      </c>
      <c r="B5962" s="427" t="s">
        <v>7440</v>
      </c>
      <c r="C5962" s="427" t="s">
        <v>7371</v>
      </c>
      <c r="D5962" s="428">
        <v>6.38</v>
      </c>
    </row>
    <row r="5963" spans="1:4" ht="13.5" x14ac:dyDescent="0.25">
      <c r="A5963" s="426">
        <v>100261</v>
      </c>
      <c r="B5963" s="427" t="s">
        <v>7441</v>
      </c>
      <c r="C5963" s="427" t="s">
        <v>7371</v>
      </c>
      <c r="D5963" s="428">
        <v>4.01</v>
      </c>
    </row>
    <row r="5964" spans="1:4" ht="13.5" x14ac:dyDescent="0.25">
      <c r="A5964" s="426">
        <v>100262</v>
      </c>
      <c r="B5964" s="427" t="s">
        <v>7442</v>
      </c>
      <c r="C5964" s="427" t="s">
        <v>7371</v>
      </c>
      <c r="D5964" s="428">
        <v>2.4900000000000002</v>
      </c>
    </row>
    <row r="5965" spans="1:4" ht="13.5" x14ac:dyDescent="0.25">
      <c r="A5965" s="426">
        <v>100263</v>
      </c>
      <c r="B5965" s="427" t="s">
        <v>7443</v>
      </c>
      <c r="C5965" s="427" t="s">
        <v>7371</v>
      </c>
      <c r="D5965" s="428">
        <v>1.59</v>
      </c>
    </row>
    <row r="5966" spans="1:4" ht="13.5" x14ac:dyDescent="0.25">
      <c r="A5966" s="426">
        <v>100264</v>
      </c>
      <c r="B5966" s="427" t="s">
        <v>7444</v>
      </c>
      <c r="C5966" s="427" t="s">
        <v>7398</v>
      </c>
      <c r="D5966" s="428">
        <v>29.02</v>
      </c>
    </row>
    <row r="5967" spans="1:4" ht="13.5" x14ac:dyDescent="0.25">
      <c r="A5967" s="426">
        <v>100265</v>
      </c>
      <c r="B5967" s="427" t="s">
        <v>7445</v>
      </c>
      <c r="C5967" s="427" t="s">
        <v>501</v>
      </c>
      <c r="D5967" s="428">
        <v>0.6</v>
      </c>
    </row>
    <row r="5968" spans="1:4" ht="13.5" x14ac:dyDescent="0.25">
      <c r="A5968" s="426">
        <v>100266</v>
      </c>
      <c r="B5968" s="427" t="s">
        <v>7446</v>
      </c>
      <c r="C5968" s="427" t="s">
        <v>7385</v>
      </c>
      <c r="D5968" s="428">
        <v>61.69</v>
      </c>
    </row>
    <row r="5969" spans="1:4" ht="13.5" x14ac:dyDescent="0.25">
      <c r="A5969" s="426">
        <v>100267</v>
      </c>
      <c r="B5969" s="427" t="s">
        <v>7447</v>
      </c>
      <c r="C5969" s="427" t="s">
        <v>330</v>
      </c>
      <c r="D5969" s="428">
        <v>1.22</v>
      </c>
    </row>
    <row r="5970" spans="1:4" ht="13.5" x14ac:dyDescent="0.25">
      <c r="A5970" s="426">
        <v>100268</v>
      </c>
      <c r="B5970" s="427" t="s">
        <v>7448</v>
      </c>
      <c r="C5970" s="427" t="s">
        <v>7385</v>
      </c>
      <c r="D5970" s="428">
        <v>61.69</v>
      </c>
    </row>
    <row r="5971" spans="1:4" ht="13.5" x14ac:dyDescent="0.25">
      <c r="A5971" s="426">
        <v>100269</v>
      </c>
      <c r="B5971" s="427" t="s">
        <v>7449</v>
      </c>
      <c r="C5971" s="427" t="s">
        <v>330</v>
      </c>
      <c r="D5971" s="428">
        <v>1.22</v>
      </c>
    </row>
    <row r="5972" spans="1:4" ht="13.5" x14ac:dyDescent="0.25">
      <c r="A5972" s="426">
        <v>100270</v>
      </c>
      <c r="B5972" s="427" t="s">
        <v>7450</v>
      </c>
      <c r="C5972" s="427" t="s">
        <v>7385</v>
      </c>
      <c r="D5972" s="428">
        <v>46.24</v>
      </c>
    </row>
    <row r="5973" spans="1:4" ht="13.5" x14ac:dyDescent="0.25">
      <c r="A5973" s="426">
        <v>100271</v>
      </c>
      <c r="B5973" s="427" t="s">
        <v>7451</v>
      </c>
      <c r="C5973" s="427" t="s">
        <v>7398</v>
      </c>
      <c r="D5973" s="428">
        <v>46.26</v>
      </c>
    </row>
    <row r="5974" spans="1:4" ht="13.5" x14ac:dyDescent="0.25">
      <c r="A5974" s="426">
        <v>100272</v>
      </c>
      <c r="B5974" s="427" t="s">
        <v>7452</v>
      </c>
      <c r="C5974" s="427" t="s">
        <v>501</v>
      </c>
      <c r="D5974" s="428">
        <v>0.91</v>
      </c>
    </row>
    <row r="5975" spans="1:4" ht="13.5" x14ac:dyDescent="0.25">
      <c r="A5975" s="426">
        <v>100273</v>
      </c>
      <c r="B5975" s="427" t="s">
        <v>7453</v>
      </c>
      <c r="C5975" s="427" t="s">
        <v>7371</v>
      </c>
      <c r="D5975" s="428">
        <v>2.41</v>
      </c>
    </row>
    <row r="5976" spans="1:4" ht="13.5" x14ac:dyDescent="0.25">
      <c r="A5976" s="426">
        <v>100274</v>
      </c>
      <c r="B5976" s="427" t="s">
        <v>7454</v>
      </c>
      <c r="C5976" s="427" t="s">
        <v>7398</v>
      </c>
      <c r="D5976" s="428">
        <v>20.57</v>
      </c>
    </row>
    <row r="5977" spans="1:4" ht="13.5" x14ac:dyDescent="0.25">
      <c r="A5977" s="426">
        <v>100275</v>
      </c>
      <c r="B5977" s="427" t="s">
        <v>7455</v>
      </c>
      <c r="C5977" s="427" t="s">
        <v>7398</v>
      </c>
      <c r="D5977" s="428">
        <v>13.3</v>
      </c>
    </row>
    <row r="5978" spans="1:4" ht="13.5" x14ac:dyDescent="0.25">
      <c r="A5978" s="426">
        <v>100276</v>
      </c>
      <c r="B5978" s="427" t="s">
        <v>7456</v>
      </c>
      <c r="C5978" s="427" t="s">
        <v>7398</v>
      </c>
      <c r="D5978" s="428">
        <v>24.27</v>
      </c>
    </row>
    <row r="5979" spans="1:4" ht="13.5" x14ac:dyDescent="0.25">
      <c r="A5979" s="426">
        <v>100277</v>
      </c>
      <c r="B5979" s="427" t="s">
        <v>7457</v>
      </c>
      <c r="C5979" s="427" t="s">
        <v>7398</v>
      </c>
      <c r="D5979" s="428">
        <v>1.6</v>
      </c>
    </row>
    <row r="5980" spans="1:4" ht="13.5" x14ac:dyDescent="0.25">
      <c r="A5980" s="426">
        <v>100278</v>
      </c>
      <c r="B5980" s="427" t="s">
        <v>7458</v>
      </c>
      <c r="C5980" s="427" t="s">
        <v>7385</v>
      </c>
      <c r="D5980" s="428">
        <v>29.51</v>
      </c>
    </row>
    <row r="5981" spans="1:4" ht="13.5" x14ac:dyDescent="0.25">
      <c r="A5981" s="426">
        <v>100279</v>
      </c>
      <c r="B5981" s="427" t="s">
        <v>7459</v>
      </c>
      <c r="C5981" s="427" t="s">
        <v>330</v>
      </c>
      <c r="D5981" s="428">
        <v>0.56999999999999995</v>
      </c>
    </row>
    <row r="5982" spans="1:4" ht="13.5" x14ac:dyDescent="0.25">
      <c r="A5982" s="426">
        <v>100280</v>
      </c>
      <c r="B5982" s="427" t="s">
        <v>7460</v>
      </c>
      <c r="C5982" s="427" t="s">
        <v>7385</v>
      </c>
      <c r="D5982" s="428">
        <v>13.55</v>
      </c>
    </row>
    <row r="5983" spans="1:4" ht="13.5" x14ac:dyDescent="0.25">
      <c r="A5983" s="426">
        <v>100281</v>
      </c>
      <c r="B5983" s="427" t="s">
        <v>7461</v>
      </c>
      <c r="C5983" s="427" t="s">
        <v>7385</v>
      </c>
      <c r="D5983" s="428">
        <v>3.08</v>
      </c>
    </row>
    <row r="5984" spans="1:4" ht="13.5" x14ac:dyDescent="0.25">
      <c r="A5984" s="426">
        <v>100282</v>
      </c>
      <c r="B5984" s="427" t="s">
        <v>7462</v>
      </c>
      <c r="C5984" s="427" t="s">
        <v>7398</v>
      </c>
      <c r="D5984" s="428">
        <v>115.57</v>
      </c>
    </row>
    <row r="5985" spans="1:4" ht="13.5" x14ac:dyDescent="0.25">
      <c r="A5985" s="426">
        <v>100283</v>
      </c>
      <c r="B5985" s="427" t="s">
        <v>7463</v>
      </c>
      <c r="C5985" s="427" t="s">
        <v>7398</v>
      </c>
      <c r="D5985" s="428">
        <v>18.670000000000002</v>
      </c>
    </row>
    <row r="5986" spans="1:4" ht="13.5" x14ac:dyDescent="0.25">
      <c r="A5986" s="426">
        <v>100284</v>
      </c>
      <c r="B5986" s="427" t="s">
        <v>7464</v>
      </c>
      <c r="C5986" s="427" t="s">
        <v>7398</v>
      </c>
      <c r="D5986" s="428">
        <v>9.01</v>
      </c>
    </row>
    <row r="5987" spans="1:4" ht="13.5" x14ac:dyDescent="0.25">
      <c r="A5987" s="426">
        <v>100285</v>
      </c>
      <c r="B5987" s="427" t="s">
        <v>7465</v>
      </c>
      <c r="C5987" s="427" t="s">
        <v>7416</v>
      </c>
      <c r="D5987" s="428">
        <v>31.05</v>
      </c>
    </row>
    <row r="5988" spans="1:4" ht="13.5" x14ac:dyDescent="0.25">
      <c r="A5988" s="426">
        <v>100286</v>
      </c>
      <c r="B5988" s="427" t="s">
        <v>7466</v>
      </c>
      <c r="C5988" s="427" t="s">
        <v>7416</v>
      </c>
      <c r="D5988" s="428">
        <v>10.119999999999999</v>
      </c>
    </row>
    <row r="5989" spans="1:4" ht="13.5" x14ac:dyDescent="0.25">
      <c r="A5989" s="426">
        <v>100287</v>
      </c>
      <c r="B5989" s="427" t="s">
        <v>7467</v>
      </c>
      <c r="C5989" s="427" t="s">
        <v>7416</v>
      </c>
      <c r="D5989" s="428">
        <v>9.69</v>
      </c>
    </row>
    <row r="5990" spans="1:4" ht="13.5" x14ac:dyDescent="0.25">
      <c r="A5990" s="426">
        <v>84117</v>
      </c>
      <c r="B5990" s="427" t="s">
        <v>6106</v>
      </c>
      <c r="C5990" s="427" t="s">
        <v>501</v>
      </c>
      <c r="D5990" s="428">
        <v>18.690000000000001</v>
      </c>
    </row>
    <row r="5991" spans="1:4" ht="13.5" x14ac:dyDescent="0.25">
      <c r="A5991" s="426">
        <v>84120</v>
      </c>
      <c r="B5991" s="427" t="s">
        <v>6107</v>
      </c>
      <c r="C5991" s="427" t="s">
        <v>501</v>
      </c>
      <c r="D5991" s="428">
        <v>10.98</v>
      </c>
    </row>
    <row r="5992" spans="1:4" ht="13.5" x14ac:dyDescent="0.25">
      <c r="A5992" s="426">
        <v>99802</v>
      </c>
      <c r="B5992" s="427" t="s">
        <v>6108</v>
      </c>
      <c r="C5992" s="427" t="s">
        <v>501</v>
      </c>
      <c r="D5992" s="428">
        <v>0.39</v>
      </c>
    </row>
    <row r="5993" spans="1:4" ht="13.5" x14ac:dyDescent="0.25">
      <c r="A5993" s="426">
        <v>99803</v>
      </c>
      <c r="B5993" s="427" t="s">
        <v>6109</v>
      </c>
      <c r="C5993" s="427" t="s">
        <v>501</v>
      </c>
      <c r="D5993" s="428">
        <v>1.53</v>
      </c>
    </row>
    <row r="5994" spans="1:4" ht="13.5" x14ac:dyDescent="0.25">
      <c r="A5994" s="426">
        <v>99805</v>
      </c>
      <c r="B5994" s="427" t="s">
        <v>6110</v>
      </c>
      <c r="C5994" s="427" t="s">
        <v>501</v>
      </c>
      <c r="D5994" s="428">
        <v>7.98</v>
      </c>
    </row>
    <row r="5995" spans="1:4" ht="13.5" x14ac:dyDescent="0.25">
      <c r="A5995" s="426">
        <v>99806</v>
      </c>
      <c r="B5995" s="427" t="s">
        <v>6111</v>
      </c>
      <c r="C5995" s="427" t="s">
        <v>501</v>
      </c>
      <c r="D5995" s="428">
        <v>0.63</v>
      </c>
    </row>
    <row r="5996" spans="1:4" ht="13.5" x14ac:dyDescent="0.25">
      <c r="A5996" s="426">
        <v>99808</v>
      </c>
      <c r="B5996" s="427" t="s">
        <v>6112</v>
      </c>
      <c r="C5996" s="427" t="s">
        <v>501</v>
      </c>
      <c r="D5996" s="428">
        <v>2.6</v>
      </c>
    </row>
    <row r="5997" spans="1:4" ht="13.5" x14ac:dyDescent="0.25">
      <c r="A5997" s="426">
        <v>99809</v>
      </c>
      <c r="B5997" s="427" t="s">
        <v>6113</v>
      </c>
      <c r="C5997" s="427" t="s">
        <v>501</v>
      </c>
      <c r="D5997" s="428">
        <v>4.37</v>
      </c>
    </row>
    <row r="5998" spans="1:4" ht="13.5" x14ac:dyDescent="0.25">
      <c r="A5998" s="426">
        <v>99811</v>
      </c>
      <c r="B5998" s="427" t="s">
        <v>6114</v>
      </c>
      <c r="C5998" s="427" t="s">
        <v>501</v>
      </c>
      <c r="D5998" s="428">
        <v>2.61</v>
      </c>
    </row>
    <row r="5999" spans="1:4" ht="13.5" x14ac:dyDescent="0.25">
      <c r="A5999" s="426">
        <v>99812</v>
      </c>
      <c r="B5999" s="427" t="s">
        <v>6115</v>
      </c>
      <c r="C5999" s="427" t="s">
        <v>501</v>
      </c>
      <c r="D5999" s="428">
        <v>0.83</v>
      </c>
    </row>
    <row r="6000" spans="1:4" ht="13.5" x14ac:dyDescent="0.25">
      <c r="A6000" s="426">
        <v>99814</v>
      </c>
      <c r="B6000" s="427" t="s">
        <v>6116</v>
      </c>
      <c r="C6000" s="427" t="s">
        <v>501</v>
      </c>
      <c r="D6000" s="428">
        <v>1.41</v>
      </c>
    </row>
    <row r="6001" spans="1:4" ht="13.5" x14ac:dyDescent="0.25">
      <c r="A6001" s="426">
        <v>99822</v>
      </c>
      <c r="B6001" s="427" t="s">
        <v>6117</v>
      </c>
      <c r="C6001" s="427" t="s">
        <v>501</v>
      </c>
      <c r="D6001" s="428">
        <v>0.74</v>
      </c>
    </row>
    <row r="6002" spans="1:4" ht="13.5" x14ac:dyDescent="0.25">
      <c r="A6002" s="426">
        <v>99826</v>
      </c>
      <c r="B6002" s="427" t="s">
        <v>6118</v>
      </c>
      <c r="C6002" s="427" t="s">
        <v>501</v>
      </c>
      <c r="D6002" s="428">
        <v>1.1399999999999999</v>
      </c>
    </row>
    <row r="6003" spans="1:4" ht="13.5" x14ac:dyDescent="0.25">
      <c r="A6003" s="427" t="s">
        <v>6119</v>
      </c>
      <c r="B6003" s="427" t="s">
        <v>6120</v>
      </c>
      <c r="C6003" s="427" t="s">
        <v>249</v>
      </c>
      <c r="D6003" s="428">
        <v>45.2</v>
      </c>
    </row>
    <row r="6004" spans="1:4" ht="13.5" x14ac:dyDescent="0.25">
      <c r="A6004" s="427" t="s">
        <v>6121</v>
      </c>
      <c r="B6004" s="427" t="s">
        <v>6122</v>
      </c>
      <c r="C6004" s="427" t="s">
        <v>249</v>
      </c>
      <c r="D6004" s="428">
        <v>77.040000000000006</v>
      </c>
    </row>
    <row r="6005" spans="1:4" ht="13.5" x14ac:dyDescent="0.25">
      <c r="A6005" s="426">
        <v>84127</v>
      </c>
      <c r="B6005" s="427" t="s">
        <v>6123</v>
      </c>
      <c r="C6005" s="427" t="s">
        <v>249</v>
      </c>
      <c r="D6005" s="428">
        <v>401.15</v>
      </c>
    </row>
    <row r="6006" spans="1:4" ht="13.5" x14ac:dyDescent="0.25">
      <c r="A6006" s="426">
        <v>40841</v>
      </c>
      <c r="B6006" s="427" t="s">
        <v>6124</v>
      </c>
      <c r="C6006" s="427" t="s">
        <v>330</v>
      </c>
      <c r="D6006" s="428">
        <v>107.01</v>
      </c>
    </row>
    <row r="6007" spans="1:4" ht="13.5" x14ac:dyDescent="0.25">
      <c r="A6007" s="426">
        <v>71516</v>
      </c>
      <c r="B6007" s="427" t="s">
        <v>6125</v>
      </c>
      <c r="C6007" s="427" t="s">
        <v>330</v>
      </c>
      <c r="D6007" s="428">
        <v>666.66</v>
      </c>
    </row>
    <row r="6008" spans="1:4" ht="13.5" x14ac:dyDescent="0.25">
      <c r="A6008" s="426">
        <v>73361</v>
      </c>
      <c r="B6008" s="427" t="s">
        <v>6126</v>
      </c>
      <c r="C6008" s="427" t="s">
        <v>1476</v>
      </c>
      <c r="D6008" s="428">
        <v>416.28</v>
      </c>
    </row>
    <row r="6009" spans="1:4" ht="13.5" x14ac:dyDescent="0.25">
      <c r="A6009" s="426">
        <v>73714</v>
      </c>
      <c r="B6009" s="427" t="s">
        <v>6127</v>
      </c>
      <c r="C6009" s="427" t="s">
        <v>330</v>
      </c>
      <c r="D6009" s="429">
        <v>1343.73</v>
      </c>
    </row>
    <row r="6010" spans="1:4" ht="13.5" x14ac:dyDescent="0.25">
      <c r="A6010" s="426">
        <v>86957</v>
      </c>
      <c r="B6010" s="427" t="s">
        <v>6128</v>
      </c>
      <c r="C6010" s="427" t="s">
        <v>330</v>
      </c>
      <c r="D6010" s="428">
        <v>23.81</v>
      </c>
    </row>
    <row r="6011" spans="1:4" ht="13.5" x14ac:dyDescent="0.25">
      <c r="A6011" s="426">
        <v>86958</v>
      </c>
      <c r="B6011" s="427" t="s">
        <v>6129</v>
      </c>
      <c r="C6011" s="427" t="s">
        <v>330</v>
      </c>
      <c r="D6011" s="428">
        <v>19.36</v>
      </c>
    </row>
    <row r="6012" spans="1:4" ht="13.5" x14ac:dyDescent="0.25">
      <c r="A6012" s="426">
        <v>97010</v>
      </c>
      <c r="B6012" s="427" t="s">
        <v>6130</v>
      </c>
      <c r="C6012" s="427" t="s">
        <v>249</v>
      </c>
      <c r="D6012" s="428">
        <v>32.869999999999997</v>
      </c>
    </row>
    <row r="6013" spans="1:4" ht="13.5" x14ac:dyDescent="0.25">
      <c r="A6013" s="426">
        <v>97011</v>
      </c>
      <c r="B6013" s="427" t="s">
        <v>6131</v>
      </c>
      <c r="C6013" s="427" t="s">
        <v>249</v>
      </c>
      <c r="D6013" s="428">
        <v>26.25</v>
      </c>
    </row>
    <row r="6014" spans="1:4" ht="13.5" x14ac:dyDescent="0.25">
      <c r="A6014" s="426">
        <v>97012</v>
      </c>
      <c r="B6014" s="427" t="s">
        <v>6132</v>
      </c>
      <c r="C6014" s="427" t="s">
        <v>249</v>
      </c>
      <c r="D6014" s="428">
        <v>22.95</v>
      </c>
    </row>
    <row r="6015" spans="1:4" ht="13.5" x14ac:dyDescent="0.25">
      <c r="A6015" s="426">
        <v>97013</v>
      </c>
      <c r="B6015" s="427" t="s">
        <v>6133</v>
      </c>
      <c r="C6015" s="427" t="s">
        <v>249</v>
      </c>
      <c r="D6015" s="428">
        <v>44.2</v>
      </c>
    </row>
    <row r="6016" spans="1:4" ht="13.5" x14ac:dyDescent="0.25">
      <c r="A6016" s="426">
        <v>97014</v>
      </c>
      <c r="B6016" s="427" t="s">
        <v>6134</v>
      </c>
      <c r="C6016" s="427" t="s">
        <v>249</v>
      </c>
      <c r="D6016" s="428">
        <v>33.979999999999997</v>
      </c>
    </row>
    <row r="6017" spans="1:4" ht="13.5" x14ac:dyDescent="0.25">
      <c r="A6017" s="426">
        <v>97015</v>
      </c>
      <c r="B6017" s="427" t="s">
        <v>6135</v>
      </c>
      <c r="C6017" s="427" t="s">
        <v>249</v>
      </c>
      <c r="D6017" s="428">
        <v>28.82</v>
      </c>
    </row>
    <row r="6018" spans="1:4" ht="13.5" x14ac:dyDescent="0.25">
      <c r="A6018" s="426">
        <v>97016</v>
      </c>
      <c r="B6018" s="427" t="s">
        <v>6136</v>
      </c>
      <c r="C6018" s="427" t="s">
        <v>249</v>
      </c>
      <c r="D6018" s="428">
        <v>28.03</v>
      </c>
    </row>
    <row r="6019" spans="1:4" ht="13.5" x14ac:dyDescent="0.25">
      <c r="A6019" s="426">
        <v>97017</v>
      </c>
      <c r="B6019" s="427" t="s">
        <v>6137</v>
      </c>
      <c r="C6019" s="427" t="s">
        <v>249</v>
      </c>
      <c r="D6019" s="428">
        <v>21.75</v>
      </c>
    </row>
    <row r="6020" spans="1:4" ht="13.5" x14ac:dyDescent="0.25">
      <c r="A6020" s="426">
        <v>97018</v>
      </c>
      <c r="B6020" s="427" t="s">
        <v>6138</v>
      </c>
      <c r="C6020" s="427" t="s">
        <v>249</v>
      </c>
      <c r="D6020" s="428">
        <v>18.48</v>
      </c>
    </row>
    <row r="6021" spans="1:4" ht="13.5" x14ac:dyDescent="0.25">
      <c r="A6021" s="426">
        <v>97031</v>
      </c>
      <c r="B6021" s="427" t="s">
        <v>6139</v>
      </c>
      <c r="C6021" s="427" t="s">
        <v>249</v>
      </c>
      <c r="D6021" s="428">
        <v>46.26</v>
      </c>
    </row>
    <row r="6022" spans="1:4" ht="13.5" x14ac:dyDescent="0.25">
      <c r="A6022" s="426">
        <v>97032</v>
      </c>
      <c r="B6022" s="427" t="s">
        <v>6140</v>
      </c>
      <c r="C6022" s="427" t="s">
        <v>249</v>
      </c>
      <c r="D6022" s="428">
        <v>30.03</v>
      </c>
    </row>
    <row r="6023" spans="1:4" ht="13.5" x14ac:dyDescent="0.25">
      <c r="A6023" s="426">
        <v>97033</v>
      </c>
      <c r="B6023" s="427" t="s">
        <v>6141</v>
      </c>
      <c r="C6023" s="427" t="s">
        <v>249</v>
      </c>
      <c r="D6023" s="428">
        <v>46.24</v>
      </c>
    </row>
    <row r="6024" spans="1:4" ht="13.5" x14ac:dyDescent="0.25">
      <c r="A6024" s="426">
        <v>97034</v>
      </c>
      <c r="B6024" s="427" t="s">
        <v>6142</v>
      </c>
      <c r="C6024" s="427" t="s">
        <v>249</v>
      </c>
      <c r="D6024" s="428">
        <v>29.33</v>
      </c>
    </row>
    <row r="6025" spans="1:4" ht="13.5" x14ac:dyDescent="0.25">
      <c r="A6025" s="426">
        <v>97039</v>
      </c>
      <c r="B6025" s="427" t="s">
        <v>6143</v>
      </c>
      <c r="C6025" s="427" t="s">
        <v>501</v>
      </c>
      <c r="D6025" s="428">
        <v>33.64</v>
      </c>
    </row>
    <row r="6026" spans="1:4" ht="13.5" x14ac:dyDescent="0.25">
      <c r="A6026" s="426">
        <v>97040</v>
      </c>
      <c r="B6026" s="427" t="s">
        <v>6144</v>
      </c>
      <c r="C6026" s="427" t="s">
        <v>501</v>
      </c>
      <c r="D6026" s="428">
        <v>9.85</v>
      </c>
    </row>
    <row r="6027" spans="1:4" ht="13.5" x14ac:dyDescent="0.25">
      <c r="A6027" s="426">
        <v>97041</v>
      </c>
      <c r="B6027" s="427" t="s">
        <v>6145</v>
      </c>
      <c r="C6027" s="427" t="s">
        <v>501</v>
      </c>
      <c r="D6027" s="428">
        <v>95.06</v>
      </c>
    </row>
    <row r="6028" spans="1:4" ht="13.5" x14ac:dyDescent="0.25">
      <c r="A6028" s="426">
        <v>97046</v>
      </c>
      <c r="B6028" s="427" t="s">
        <v>6146</v>
      </c>
      <c r="C6028" s="427" t="s">
        <v>501</v>
      </c>
      <c r="D6028" s="428">
        <v>0.24</v>
      </c>
    </row>
    <row r="6029" spans="1:4" ht="13.5" x14ac:dyDescent="0.25">
      <c r="A6029" s="426">
        <v>97047</v>
      </c>
      <c r="B6029" s="427" t="s">
        <v>6147</v>
      </c>
      <c r="C6029" s="427" t="s">
        <v>501</v>
      </c>
      <c r="D6029" s="428">
        <v>0.09</v>
      </c>
    </row>
    <row r="6030" spans="1:4" ht="13.5" x14ac:dyDescent="0.25">
      <c r="A6030" s="426">
        <v>97048</v>
      </c>
      <c r="B6030" s="427" t="s">
        <v>6148</v>
      </c>
      <c r="C6030" s="427" t="s">
        <v>501</v>
      </c>
      <c r="D6030" s="428">
        <v>0.06</v>
      </c>
    </row>
    <row r="6031" spans="1:4" ht="13.5" x14ac:dyDescent="0.25">
      <c r="A6031" s="426">
        <v>97051</v>
      </c>
      <c r="B6031" s="427" t="s">
        <v>6149</v>
      </c>
      <c r="C6031" s="427" t="s">
        <v>249</v>
      </c>
      <c r="D6031" s="428">
        <v>0.45</v>
      </c>
    </row>
    <row r="6032" spans="1:4" ht="13.5" x14ac:dyDescent="0.25">
      <c r="A6032" s="426">
        <v>97053</v>
      </c>
      <c r="B6032" s="427" t="s">
        <v>6150</v>
      </c>
      <c r="C6032" s="427" t="s">
        <v>249</v>
      </c>
      <c r="D6032" s="428">
        <v>26.55</v>
      </c>
    </row>
    <row r="6033" spans="1:4" ht="13.5" x14ac:dyDescent="0.25">
      <c r="A6033" s="426">
        <v>97062</v>
      </c>
      <c r="B6033" s="427" t="s">
        <v>6151</v>
      </c>
      <c r="C6033" s="427" t="s">
        <v>501</v>
      </c>
      <c r="D6033" s="428">
        <v>4.49</v>
      </c>
    </row>
    <row r="6034" spans="1:4" ht="13.5" x14ac:dyDescent="0.25">
      <c r="A6034" s="426">
        <v>97063</v>
      </c>
      <c r="B6034" s="427" t="s">
        <v>6152</v>
      </c>
      <c r="C6034" s="427" t="s">
        <v>501</v>
      </c>
      <c r="D6034" s="428">
        <v>8.59</v>
      </c>
    </row>
    <row r="6035" spans="1:4" ht="13.5" x14ac:dyDescent="0.25">
      <c r="A6035" s="426">
        <v>97064</v>
      </c>
      <c r="B6035" s="427" t="s">
        <v>6153</v>
      </c>
      <c r="C6035" s="427" t="s">
        <v>249</v>
      </c>
      <c r="D6035" s="428">
        <v>15.71</v>
      </c>
    </row>
    <row r="6036" spans="1:4" ht="13.5" x14ac:dyDescent="0.25">
      <c r="A6036" s="426">
        <v>97065</v>
      </c>
      <c r="B6036" s="427" t="s">
        <v>6154</v>
      </c>
      <c r="C6036" s="427" t="s">
        <v>1476</v>
      </c>
      <c r="D6036" s="428">
        <v>5.34</v>
      </c>
    </row>
    <row r="6037" spans="1:4" ht="13.5" x14ac:dyDescent="0.25">
      <c r="A6037" s="426">
        <v>97066</v>
      </c>
      <c r="B6037" s="427" t="s">
        <v>6155</v>
      </c>
      <c r="C6037" s="427" t="s">
        <v>501</v>
      </c>
      <c r="D6037" s="428">
        <v>52.51</v>
      </c>
    </row>
    <row r="6038" spans="1:4" ht="13.5" x14ac:dyDescent="0.25">
      <c r="A6038" s="426">
        <v>97067</v>
      </c>
      <c r="B6038" s="427" t="s">
        <v>6156</v>
      </c>
      <c r="C6038" s="427" t="s">
        <v>249</v>
      </c>
      <c r="D6038" s="428">
        <v>401.37</v>
      </c>
    </row>
    <row r="6039" spans="1:4" ht="13.5" x14ac:dyDescent="0.25">
      <c r="A6039" s="427" t="s">
        <v>6157</v>
      </c>
      <c r="B6039" s="427" t="s">
        <v>6158</v>
      </c>
      <c r="C6039" s="427" t="s">
        <v>330</v>
      </c>
      <c r="D6039" s="428">
        <v>86.25</v>
      </c>
    </row>
    <row r="6040" spans="1:4" ht="13.5" x14ac:dyDescent="0.25">
      <c r="A6040" s="426">
        <v>73672</v>
      </c>
      <c r="B6040" s="427" t="s">
        <v>6159</v>
      </c>
      <c r="C6040" s="427" t="s">
        <v>501</v>
      </c>
      <c r="D6040" s="428">
        <v>0.35</v>
      </c>
    </row>
    <row r="6041" spans="1:4" ht="13.5" x14ac:dyDescent="0.25">
      <c r="A6041" s="427" t="s">
        <v>6160</v>
      </c>
      <c r="B6041" s="427" t="s">
        <v>6161</v>
      </c>
      <c r="C6041" s="427" t="s">
        <v>501</v>
      </c>
      <c r="D6041" s="428">
        <v>0.49</v>
      </c>
    </row>
    <row r="6042" spans="1:4" ht="13.5" x14ac:dyDescent="0.25">
      <c r="A6042" s="427" t="s">
        <v>6162</v>
      </c>
      <c r="B6042" s="427" t="s">
        <v>6163</v>
      </c>
      <c r="C6042" s="427" t="s">
        <v>501</v>
      </c>
      <c r="D6042" s="428">
        <v>0.13</v>
      </c>
    </row>
    <row r="6043" spans="1:4" ht="13.5" x14ac:dyDescent="0.25">
      <c r="A6043" s="427" t="s">
        <v>6164</v>
      </c>
      <c r="B6043" s="427" t="s">
        <v>6165</v>
      </c>
      <c r="C6043" s="427" t="s">
        <v>501</v>
      </c>
      <c r="D6043" s="428">
        <v>1.26</v>
      </c>
    </row>
    <row r="6044" spans="1:4" ht="13.5" x14ac:dyDescent="0.25">
      <c r="A6044" s="426">
        <v>85331</v>
      </c>
      <c r="B6044" s="427" t="s">
        <v>6166</v>
      </c>
      <c r="C6044" s="427" t="s">
        <v>501</v>
      </c>
      <c r="D6044" s="428">
        <v>1.22</v>
      </c>
    </row>
    <row r="6045" spans="1:4" ht="13.5" x14ac:dyDescent="0.25">
      <c r="A6045" s="426">
        <v>85422</v>
      </c>
      <c r="B6045" s="427" t="s">
        <v>6167</v>
      </c>
      <c r="C6045" s="427" t="s">
        <v>501</v>
      </c>
      <c r="D6045" s="428">
        <v>6.33</v>
      </c>
    </row>
    <row r="6046" spans="1:4" ht="13.5" x14ac:dyDescent="0.25">
      <c r="A6046" s="427" t="s">
        <v>6168</v>
      </c>
      <c r="B6046" s="427" t="s">
        <v>6169</v>
      </c>
      <c r="C6046" s="427" t="s">
        <v>501</v>
      </c>
      <c r="D6046" s="428">
        <v>51.41</v>
      </c>
    </row>
    <row r="6047" spans="1:4" ht="13.5" x14ac:dyDescent="0.25">
      <c r="A6047" s="427" t="s">
        <v>6170</v>
      </c>
      <c r="B6047" s="427" t="s">
        <v>6171</v>
      </c>
      <c r="C6047" s="427" t="s">
        <v>249</v>
      </c>
      <c r="D6047" s="428">
        <v>2.41</v>
      </c>
    </row>
    <row r="6048" spans="1:4" ht="13.5" x14ac:dyDescent="0.25">
      <c r="A6048" s="427" t="s">
        <v>6172</v>
      </c>
      <c r="B6048" s="427" t="s">
        <v>6173</v>
      </c>
      <c r="C6048" s="427" t="s">
        <v>501</v>
      </c>
      <c r="D6048" s="428">
        <v>50.23</v>
      </c>
    </row>
    <row r="6049" spans="1:4" ht="13.5" x14ac:dyDescent="0.25">
      <c r="A6049" s="427" t="s">
        <v>6174</v>
      </c>
      <c r="B6049" s="427" t="s">
        <v>6175</v>
      </c>
      <c r="C6049" s="427" t="s">
        <v>501</v>
      </c>
      <c r="D6049" s="428">
        <v>45.46</v>
      </c>
    </row>
    <row r="6050" spans="1:4" ht="13.5" x14ac:dyDescent="0.25">
      <c r="A6050" s="426">
        <v>84126</v>
      </c>
      <c r="B6050" s="427" t="s">
        <v>6176</v>
      </c>
      <c r="C6050" s="427" t="s">
        <v>501</v>
      </c>
      <c r="D6050" s="428">
        <v>36.82</v>
      </c>
    </row>
    <row r="6051" spans="1:4" ht="13.5" x14ac:dyDescent="0.25">
      <c r="A6051" s="426">
        <v>85421</v>
      </c>
      <c r="B6051" s="427" t="s">
        <v>6177</v>
      </c>
      <c r="C6051" s="427" t="s">
        <v>501</v>
      </c>
      <c r="D6051" s="428">
        <v>12.37</v>
      </c>
    </row>
    <row r="6052" spans="1:4" ht="13.5" x14ac:dyDescent="0.25">
      <c r="A6052" s="426">
        <v>97621</v>
      </c>
      <c r="B6052" s="427" t="s">
        <v>6178</v>
      </c>
      <c r="C6052" s="427" t="s">
        <v>1476</v>
      </c>
      <c r="D6052" s="428">
        <v>83.99</v>
      </c>
    </row>
    <row r="6053" spans="1:4" ht="13.5" x14ac:dyDescent="0.25">
      <c r="A6053" s="426">
        <v>97622</v>
      </c>
      <c r="B6053" s="427" t="s">
        <v>6179</v>
      </c>
      <c r="C6053" s="427" t="s">
        <v>1476</v>
      </c>
      <c r="D6053" s="428">
        <v>40.93</v>
      </c>
    </row>
    <row r="6054" spans="1:4" ht="13.5" x14ac:dyDescent="0.25">
      <c r="A6054" s="426">
        <v>97623</v>
      </c>
      <c r="B6054" s="427" t="s">
        <v>6180</v>
      </c>
      <c r="C6054" s="427" t="s">
        <v>1476</v>
      </c>
      <c r="D6054" s="428">
        <v>125.4</v>
      </c>
    </row>
    <row r="6055" spans="1:4" ht="13.5" x14ac:dyDescent="0.25">
      <c r="A6055" s="426">
        <v>97624</v>
      </c>
      <c r="B6055" s="427" t="s">
        <v>6181</v>
      </c>
      <c r="C6055" s="427" t="s">
        <v>1476</v>
      </c>
      <c r="D6055" s="428">
        <v>76.97</v>
      </c>
    </row>
    <row r="6056" spans="1:4" ht="13.5" x14ac:dyDescent="0.25">
      <c r="A6056" s="426">
        <v>97625</v>
      </c>
      <c r="B6056" s="427" t="s">
        <v>6182</v>
      </c>
      <c r="C6056" s="427" t="s">
        <v>1476</v>
      </c>
      <c r="D6056" s="428">
        <v>40.020000000000003</v>
      </c>
    </row>
    <row r="6057" spans="1:4" ht="13.5" x14ac:dyDescent="0.25">
      <c r="A6057" s="426">
        <v>97626</v>
      </c>
      <c r="B6057" s="427" t="s">
        <v>6183</v>
      </c>
      <c r="C6057" s="427" t="s">
        <v>1476</v>
      </c>
      <c r="D6057" s="428">
        <v>425.02</v>
      </c>
    </row>
    <row r="6058" spans="1:4" ht="13.5" x14ac:dyDescent="0.25">
      <c r="A6058" s="426">
        <v>97627</v>
      </c>
      <c r="B6058" s="427" t="s">
        <v>6184</v>
      </c>
      <c r="C6058" s="427" t="s">
        <v>1476</v>
      </c>
      <c r="D6058" s="428">
        <v>210.27</v>
      </c>
    </row>
    <row r="6059" spans="1:4" ht="13.5" x14ac:dyDescent="0.25">
      <c r="A6059" s="426">
        <v>97628</v>
      </c>
      <c r="B6059" s="427" t="s">
        <v>6185</v>
      </c>
      <c r="C6059" s="427" t="s">
        <v>1476</v>
      </c>
      <c r="D6059" s="428">
        <v>202.31</v>
      </c>
    </row>
    <row r="6060" spans="1:4" ht="13.5" x14ac:dyDescent="0.25">
      <c r="A6060" s="426">
        <v>97629</v>
      </c>
      <c r="B6060" s="427" t="s">
        <v>6186</v>
      </c>
      <c r="C6060" s="427" t="s">
        <v>1476</v>
      </c>
      <c r="D6060" s="428">
        <v>99.38</v>
      </c>
    </row>
    <row r="6061" spans="1:4" ht="13.5" x14ac:dyDescent="0.25">
      <c r="A6061" s="426">
        <v>97631</v>
      </c>
      <c r="B6061" s="427" t="s">
        <v>6187</v>
      </c>
      <c r="C6061" s="427" t="s">
        <v>501</v>
      </c>
      <c r="D6061" s="428">
        <v>2.34</v>
      </c>
    </row>
    <row r="6062" spans="1:4" ht="13.5" x14ac:dyDescent="0.25">
      <c r="A6062" s="426">
        <v>97632</v>
      </c>
      <c r="B6062" s="427" t="s">
        <v>6188</v>
      </c>
      <c r="C6062" s="427" t="s">
        <v>249</v>
      </c>
      <c r="D6062" s="428">
        <v>1.87</v>
      </c>
    </row>
    <row r="6063" spans="1:4" ht="13.5" x14ac:dyDescent="0.25">
      <c r="A6063" s="426">
        <v>97633</v>
      </c>
      <c r="B6063" s="427" t="s">
        <v>6189</v>
      </c>
      <c r="C6063" s="427" t="s">
        <v>501</v>
      </c>
      <c r="D6063" s="428">
        <v>16.36</v>
      </c>
    </row>
    <row r="6064" spans="1:4" ht="13.5" x14ac:dyDescent="0.25">
      <c r="A6064" s="426">
        <v>97634</v>
      </c>
      <c r="B6064" s="427" t="s">
        <v>6190</v>
      </c>
      <c r="C6064" s="427" t="s">
        <v>501</v>
      </c>
      <c r="D6064" s="428">
        <v>9.31</v>
      </c>
    </row>
    <row r="6065" spans="1:4" ht="13.5" x14ac:dyDescent="0.25">
      <c r="A6065" s="426">
        <v>97635</v>
      </c>
      <c r="B6065" s="427" t="s">
        <v>6191</v>
      </c>
      <c r="C6065" s="427" t="s">
        <v>501</v>
      </c>
      <c r="D6065" s="428">
        <v>10.98</v>
      </c>
    </row>
    <row r="6066" spans="1:4" ht="13.5" x14ac:dyDescent="0.25">
      <c r="A6066" s="426">
        <v>97636</v>
      </c>
      <c r="B6066" s="427" t="s">
        <v>6192</v>
      </c>
      <c r="C6066" s="427" t="s">
        <v>501</v>
      </c>
      <c r="D6066" s="428">
        <v>10.32</v>
      </c>
    </row>
    <row r="6067" spans="1:4" ht="13.5" x14ac:dyDescent="0.25">
      <c r="A6067" s="426">
        <v>97637</v>
      </c>
      <c r="B6067" s="427" t="s">
        <v>6193</v>
      </c>
      <c r="C6067" s="427" t="s">
        <v>501</v>
      </c>
      <c r="D6067" s="428">
        <v>2.09</v>
      </c>
    </row>
    <row r="6068" spans="1:4" ht="13.5" x14ac:dyDescent="0.25">
      <c r="A6068" s="426">
        <v>97638</v>
      </c>
      <c r="B6068" s="427" t="s">
        <v>6194</v>
      </c>
      <c r="C6068" s="427" t="s">
        <v>501</v>
      </c>
      <c r="D6068" s="428">
        <v>6.1</v>
      </c>
    </row>
    <row r="6069" spans="1:4" ht="13.5" x14ac:dyDescent="0.25">
      <c r="A6069" s="426">
        <v>97639</v>
      </c>
      <c r="B6069" s="427" t="s">
        <v>6195</v>
      </c>
      <c r="C6069" s="427" t="s">
        <v>501</v>
      </c>
      <c r="D6069" s="428">
        <v>14.04</v>
      </c>
    </row>
    <row r="6070" spans="1:4" ht="13.5" x14ac:dyDescent="0.25">
      <c r="A6070" s="426">
        <v>97640</v>
      </c>
      <c r="B6070" s="427" t="s">
        <v>6196</v>
      </c>
      <c r="C6070" s="427" t="s">
        <v>501</v>
      </c>
      <c r="D6070" s="428">
        <v>1.32</v>
      </c>
    </row>
    <row r="6071" spans="1:4" ht="13.5" x14ac:dyDescent="0.25">
      <c r="A6071" s="426">
        <v>97641</v>
      </c>
      <c r="B6071" s="427" t="s">
        <v>6197</v>
      </c>
      <c r="C6071" s="427" t="s">
        <v>501</v>
      </c>
      <c r="D6071" s="428">
        <v>3.47</v>
      </c>
    </row>
    <row r="6072" spans="1:4" ht="13.5" x14ac:dyDescent="0.25">
      <c r="A6072" s="426">
        <v>97642</v>
      </c>
      <c r="B6072" s="427" t="s">
        <v>6198</v>
      </c>
      <c r="C6072" s="427" t="s">
        <v>501</v>
      </c>
      <c r="D6072" s="428">
        <v>2.37</v>
      </c>
    </row>
    <row r="6073" spans="1:4" ht="13.5" x14ac:dyDescent="0.25">
      <c r="A6073" s="426">
        <v>97643</v>
      </c>
      <c r="B6073" s="427" t="s">
        <v>6199</v>
      </c>
      <c r="C6073" s="427" t="s">
        <v>501</v>
      </c>
      <c r="D6073" s="428">
        <v>17.13</v>
      </c>
    </row>
    <row r="6074" spans="1:4" ht="13.5" x14ac:dyDescent="0.25">
      <c r="A6074" s="426">
        <v>97644</v>
      </c>
      <c r="B6074" s="427" t="s">
        <v>6200</v>
      </c>
      <c r="C6074" s="427" t="s">
        <v>501</v>
      </c>
      <c r="D6074" s="428">
        <v>6.48</v>
      </c>
    </row>
    <row r="6075" spans="1:4" ht="13.5" x14ac:dyDescent="0.25">
      <c r="A6075" s="426">
        <v>97645</v>
      </c>
      <c r="B6075" s="427" t="s">
        <v>6201</v>
      </c>
      <c r="C6075" s="427" t="s">
        <v>501</v>
      </c>
      <c r="D6075" s="428">
        <v>19</v>
      </c>
    </row>
    <row r="6076" spans="1:4" ht="13.5" x14ac:dyDescent="0.25">
      <c r="A6076" s="426">
        <v>97647</v>
      </c>
      <c r="B6076" s="427" t="s">
        <v>6202</v>
      </c>
      <c r="C6076" s="427" t="s">
        <v>501</v>
      </c>
      <c r="D6076" s="428">
        <v>2.41</v>
      </c>
    </row>
    <row r="6077" spans="1:4" ht="13.5" x14ac:dyDescent="0.25">
      <c r="A6077" s="426">
        <v>97648</v>
      </c>
      <c r="B6077" s="427" t="s">
        <v>6203</v>
      </c>
      <c r="C6077" s="427" t="s">
        <v>501</v>
      </c>
      <c r="D6077" s="428">
        <v>1.38</v>
      </c>
    </row>
    <row r="6078" spans="1:4" ht="13.5" x14ac:dyDescent="0.25">
      <c r="A6078" s="426">
        <v>97649</v>
      </c>
      <c r="B6078" s="427" t="s">
        <v>6204</v>
      </c>
      <c r="C6078" s="427" t="s">
        <v>501</v>
      </c>
      <c r="D6078" s="428">
        <v>3.02</v>
      </c>
    </row>
    <row r="6079" spans="1:4" ht="13.5" x14ac:dyDescent="0.25">
      <c r="A6079" s="426">
        <v>97650</v>
      </c>
      <c r="B6079" s="427" t="s">
        <v>6205</v>
      </c>
      <c r="C6079" s="427" t="s">
        <v>501</v>
      </c>
      <c r="D6079" s="428">
        <v>5.19</v>
      </c>
    </row>
    <row r="6080" spans="1:4" ht="13.5" x14ac:dyDescent="0.25">
      <c r="A6080" s="426">
        <v>97651</v>
      </c>
      <c r="B6080" s="427" t="s">
        <v>6206</v>
      </c>
      <c r="C6080" s="427" t="s">
        <v>330</v>
      </c>
      <c r="D6080" s="428">
        <v>57.45</v>
      </c>
    </row>
    <row r="6081" spans="1:4" ht="13.5" x14ac:dyDescent="0.25">
      <c r="A6081" s="426">
        <v>97652</v>
      </c>
      <c r="B6081" s="427" t="s">
        <v>6207</v>
      </c>
      <c r="C6081" s="427" t="s">
        <v>330</v>
      </c>
      <c r="D6081" s="428">
        <v>130.27000000000001</v>
      </c>
    </row>
    <row r="6082" spans="1:4" ht="13.5" x14ac:dyDescent="0.25">
      <c r="A6082" s="426">
        <v>97653</v>
      </c>
      <c r="B6082" s="427" t="s">
        <v>6208</v>
      </c>
      <c r="C6082" s="427" t="s">
        <v>330</v>
      </c>
      <c r="D6082" s="428">
        <v>87.59</v>
      </c>
    </row>
    <row r="6083" spans="1:4" ht="13.5" x14ac:dyDescent="0.25">
      <c r="A6083" s="426">
        <v>97654</v>
      </c>
      <c r="B6083" s="427" t="s">
        <v>6209</v>
      </c>
      <c r="C6083" s="427" t="s">
        <v>330</v>
      </c>
      <c r="D6083" s="428">
        <v>107.52</v>
      </c>
    </row>
    <row r="6084" spans="1:4" ht="13.5" x14ac:dyDescent="0.25">
      <c r="A6084" s="426">
        <v>97655</v>
      </c>
      <c r="B6084" s="427" t="s">
        <v>6210</v>
      </c>
      <c r="C6084" s="427" t="s">
        <v>501</v>
      </c>
      <c r="D6084" s="428">
        <v>14.66</v>
      </c>
    </row>
    <row r="6085" spans="1:4" ht="13.5" x14ac:dyDescent="0.25">
      <c r="A6085" s="426">
        <v>97656</v>
      </c>
      <c r="B6085" s="427" t="s">
        <v>6211</v>
      </c>
      <c r="C6085" s="427" t="s">
        <v>330</v>
      </c>
      <c r="D6085" s="428">
        <v>147.75</v>
      </c>
    </row>
    <row r="6086" spans="1:4" ht="13.5" x14ac:dyDescent="0.25">
      <c r="A6086" s="426">
        <v>97657</v>
      </c>
      <c r="B6086" s="427" t="s">
        <v>6212</v>
      </c>
      <c r="C6086" s="427" t="s">
        <v>330</v>
      </c>
      <c r="D6086" s="428">
        <v>292.86</v>
      </c>
    </row>
    <row r="6087" spans="1:4" ht="13.5" x14ac:dyDescent="0.25">
      <c r="A6087" s="426">
        <v>97658</v>
      </c>
      <c r="B6087" s="427" t="s">
        <v>6213</v>
      </c>
      <c r="C6087" s="427" t="s">
        <v>330</v>
      </c>
      <c r="D6087" s="428">
        <v>123.42</v>
      </c>
    </row>
    <row r="6088" spans="1:4" ht="13.5" x14ac:dyDescent="0.25">
      <c r="A6088" s="426">
        <v>97659</v>
      </c>
      <c r="B6088" s="427" t="s">
        <v>6214</v>
      </c>
      <c r="C6088" s="427" t="s">
        <v>330</v>
      </c>
      <c r="D6088" s="428">
        <v>165.27</v>
      </c>
    </row>
    <row r="6089" spans="1:4" ht="13.5" x14ac:dyDescent="0.25">
      <c r="A6089" s="426">
        <v>97660</v>
      </c>
      <c r="B6089" s="427" t="s">
        <v>6215</v>
      </c>
      <c r="C6089" s="427" t="s">
        <v>330</v>
      </c>
      <c r="D6089" s="428">
        <v>0.46</v>
      </c>
    </row>
    <row r="6090" spans="1:4" ht="13.5" x14ac:dyDescent="0.25">
      <c r="A6090" s="426">
        <v>97661</v>
      </c>
      <c r="B6090" s="427" t="s">
        <v>6216</v>
      </c>
      <c r="C6090" s="427" t="s">
        <v>249</v>
      </c>
      <c r="D6090" s="428">
        <v>0.47</v>
      </c>
    </row>
    <row r="6091" spans="1:4" ht="13.5" x14ac:dyDescent="0.25">
      <c r="A6091" s="426">
        <v>97662</v>
      </c>
      <c r="B6091" s="427" t="s">
        <v>6217</v>
      </c>
      <c r="C6091" s="427" t="s">
        <v>249</v>
      </c>
      <c r="D6091" s="428">
        <v>0.34</v>
      </c>
    </row>
    <row r="6092" spans="1:4" ht="13.5" x14ac:dyDescent="0.25">
      <c r="A6092" s="426">
        <v>97663</v>
      </c>
      <c r="B6092" s="427" t="s">
        <v>6218</v>
      </c>
      <c r="C6092" s="427" t="s">
        <v>330</v>
      </c>
      <c r="D6092" s="428">
        <v>8.5399999999999991</v>
      </c>
    </row>
    <row r="6093" spans="1:4" ht="13.5" x14ac:dyDescent="0.25">
      <c r="A6093" s="426">
        <v>97664</v>
      </c>
      <c r="B6093" s="427" t="s">
        <v>6219</v>
      </c>
      <c r="C6093" s="427" t="s">
        <v>330</v>
      </c>
      <c r="D6093" s="428">
        <v>1.06</v>
      </c>
    </row>
    <row r="6094" spans="1:4" ht="13.5" x14ac:dyDescent="0.25">
      <c r="A6094" s="426">
        <v>97665</v>
      </c>
      <c r="B6094" s="427" t="s">
        <v>6220</v>
      </c>
      <c r="C6094" s="427" t="s">
        <v>330</v>
      </c>
      <c r="D6094" s="428">
        <v>0.9</v>
      </c>
    </row>
    <row r="6095" spans="1:4" ht="13.5" x14ac:dyDescent="0.25">
      <c r="A6095" s="426">
        <v>97666</v>
      </c>
      <c r="B6095" s="427" t="s">
        <v>6221</v>
      </c>
      <c r="C6095" s="427" t="s">
        <v>330</v>
      </c>
      <c r="D6095" s="428">
        <v>6.22</v>
      </c>
    </row>
    <row r="6096" spans="1:4" ht="13.5" x14ac:dyDescent="0.25">
      <c r="A6096" s="426">
        <v>85423</v>
      </c>
      <c r="B6096" s="427" t="s">
        <v>6222</v>
      </c>
      <c r="C6096" s="427" t="s">
        <v>501</v>
      </c>
      <c r="D6096" s="428">
        <v>6.56</v>
      </c>
    </row>
    <row r="6097" spans="1:4" ht="13.5" x14ac:dyDescent="0.25">
      <c r="A6097" s="426">
        <v>85424</v>
      </c>
      <c r="B6097" s="427" t="s">
        <v>6223</v>
      </c>
      <c r="C6097" s="427" t="s">
        <v>501</v>
      </c>
      <c r="D6097" s="428">
        <v>18.34</v>
      </c>
    </row>
    <row r="6098" spans="1:4" ht="13.5" x14ac:dyDescent="0.25">
      <c r="A6098" s="426">
        <v>95967</v>
      </c>
      <c r="B6098" s="427" t="s">
        <v>6224</v>
      </c>
      <c r="C6098" s="427" t="s">
        <v>48</v>
      </c>
      <c r="D6098" s="428">
        <v>102.9</v>
      </c>
    </row>
    <row r="6099" spans="1:4" ht="13.5" x14ac:dyDescent="0.25">
      <c r="A6099" s="426">
        <v>99058</v>
      </c>
      <c r="B6099" s="427" t="s">
        <v>6225</v>
      </c>
      <c r="C6099" s="427" t="s">
        <v>330</v>
      </c>
      <c r="D6099" s="428">
        <v>10.17</v>
      </c>
    </row>
    <row r="6100" spans="1:4" ht="13.5" x14ac:dyDescent="0.25">
      <c r="A6100" s="426">
        <v>99059</v>
      </c>
      <c r="B6100" s="427" t="s">
        <v>6226</v>
      </c>
      <c r="C6100" s="427" t="s">
        <v>249</v>
      </c>
      <c r="D6100" s="428">
        <v>31.9</v>
      </c>
    </row>
    <row r="6101" spans="1:4" ht="13.5" x14ac:dyDescent="0.25">
      <c r="A6101" s="426">
        <v>99060</v>
      </c>
      <c r="B6101" s="427" t="s">
        <v>6227</v>
      </c>
      <c r="C6101" s="427" t="s">
        <v>330</v>
      </c>
      <c r="D6101" s="428">
        <v>81.81</v>
      </c>
    </row>
    <row r="6102" spans="1:4" ht="13.5" x14ac:dyDescent="0.25">
      <c r="A6102" s="426">
        <v>99061</v>
      </c>
      <c r="B6102" s="427" t="s">
        <v>6228</v>
      </c>
      <c r="C6102" s="427" t="s">
        <v>330</v>
      </c>
      <c r="D6102" s="428">
        <v>55.31</v>
      </c>
    </row>
    <row r="6103" spans="1:4" ht="13.5" x14ac:dyDescent="0.25">
      <c r="A6103" s="426">
        <v>99062</v>
      </c>
      <c r="B6103" s="427" t="s">
        <v>6229</v>
      </c>
      <c r="C6103" s="427" t="s">
        <v>330</v>
      </c>
      <c r="D6103" s="428">
        <v>1.66</v>
      </c>
    </row>
    <row r="6104" spans="1:4" ht="13.5" x14ac:dyDescent="0.25">
      <c r="A6104" s="426">
        <v>99063</v>
      </c>
      <c r="B6104" s="427" t="s">
        <v>6230</v>
      </c>
      <c r="C6104" s="427" t="s">
        <v>249</v>
      </c>
      <c r="D6104" s="428">
        <v>2.76</v>
      </c>
    </row>
    <row r="6105" spans="1:4" ht="13.5" x14ac:dyDescent="0.25">
      <c r="A6105" s="426">
        <v>99064</v>
      </c>
      <c r="B6105" s="427" t="s">
        <v>6231</v>
      </c>
      <c r="C6105" s="427" t="s">
        <v>249</v>
      </c>
      <c r="D6105" s="428">
        <v>0.5</v>
      </c>
    </row>
    <row r="6106" spans="1:4" ht="13.5" x14ac:dyDescent="0.25">
      <c r="A6106" s="426">
        <v>78472</v>
      </c>
      <c r="B6106" s="427" t="s">
        <v>6232</v>
      </c>
      <c r="C6106" s="427" t="s">
        <v>501</v>
      </c>
      <c r="D6106" s="428">
        <v>0.41</v>
      </c>
    </row>
    <row r="6107" spans="1:4" ht="13.5" x14ac:dyDescent="0.25">
      <c r="A6107" s="426">
        <v>93588</v>
      </c>
      <c r="B6107" s="427" t="s">
        <v>6233</v>
      </c>
      <c r="C6107" s="427" t="s">
        <v>5216</v>
      </c>
      <c r="D6107" s="428">
        <v>1.64</v>
      </c>
    </row>
    <row r="6108" spans="1:4" ht="13.5" x14ac:dyDescent="0.25">
      <c r="A6108" s="426">
        <v>93589</v>
      </c>
      <c r="B6108" s="427" t="s">
        <v>6234</v>
      </c>
      <c r="C6108" s="427" t="s">
        <v>5216</v>
      </c>
      <c r="D6108" s="428">
        <v>1.26</v>
      </c>
    </row>
    <row r="6109" spans="1:4" ht="13.5" x14ac:dyDescent="0.25">
      <c r="A6109" s="426">
        <v>93590</v>
      </c>
      <c r="B6109" s="427" t="s">
        <v>6235</v>
      </c>
      <c r="C6109" s="427" t="s">
        <v>5216</v>
      </c>
      <c r="D6109" s="428">
        <v>0.83</v>
      </c>
    </row>
    <row r="6110" spans="1:4" ht="13.5" x14ac:dyDescent="0.25">
      <c r="A6110" s="426">
        <v>93591</v>
      </c>
      <c r="B6110" s="427" t="s">
        <v>6236</v>
      </c>
      <c r="C6110" s="427" t="s">
        <v>5216</v>
      </c>
      <c r="D6110" s="428">
        <v>1.41</v>
      </c>
    </row>
    <row r="6111" spans="1:4" ht="13.5" x14ac:dyDescent="0.25">
      <c r="A6111" s="426">
        <v>93592</v>
      </c>
      <c r="B6111" s="427" t="s">
        <v>6237</v>
      </c>
      <c r="C6111" s="427" t="s">
        <v>5216</v>
      </c>
      <c r="D6111" s="428">
        <v>1.0900000000000001</v>
      </c>
    </row>
    <row r="6112" spans="1:4" ht="13.5" x14ac:dyDescent="0.25">
      <c r="A6112" s="426">
        <v>93593</v>
      </c>
      <c r="B6112" s="427" t="s">
        <v>6238</v>
      </c>
      <c r="C6112" s="427" t="s">
        <v>5216</v>
      </c>
      <c r="D6112" s="428">
        <v>0.72</v>
      </c>
    </row>
    <row r="6113" spans="1:4" ht="13.5" x14ac:dyDescent="0.25">
      <c r="A6113" s="426">
        <v>93594</v>
      </c>
      <c r="B6113" s="427" t="s">
        <v>6239</v>
      </c>
      <c r="C6113" s="427" t="s">
        <v>5205</v>
      </c>
      <c r="D6113" s="428">
        <v>1.0900000000000001</v>
      </c>
    </row>
    <row r="6114" spans="1:4" ht="13.5" x14ac:dyDescent="0.25">
      <c r="A6114" s="426">
        <v>93595</v>
      </c>
      <c r="B6114" s="427" t="s">
        <v>6240</v>
      </c>
      <c r="C6114" s="427" t="s">
        <v>5205</v>
      </c>
      <c r="D6114" s="428">
        <v>0.83</v>
      </c>
    </row>
    <row r="6115" spans="1:4" ht="13.5" x14ac:dyDescent="0.25">
      <c r="A6115" s="426">
        <v>93596</v>
      </c>
      <c r="B6115" s="427" t="s">
        <v>6241</v>
      </c>
      <c r="C6115" s="427" t="s">
        <v>5205</v>
      </c>
      <c r="D6115" s="428">
        <v>0.55000000000000004</v>
      </c>
    </row>
    <row r="6116" spans="1:4" ht="13.5" x14ac:dyDescent="0.25">
      <c r="A6116" s="426">
        <v>93597</v>
      </c>
      <c r="B6116" s="427" t="s">
        <v>6242</v>
      </c>
      <c r="C6116" s="427" t="s">
        <v>5205</v>
      </c>
      <c r="D6116" s="428">
        <v>0.94</v>
      </c>
    </row>
    <row r="6117" spans="1:4" ht="13.5" x14ac:dyDescent="0.25">
      <c r="A6117" s="426">
        <v>93598</v>
      </c>
      <c r="B6117" s="427" t="s">
        <v>6243</v>
      </c>
      <c r="C6117" s="427" t="s">
        <v>5205</v>
      </c>
      <c r="D6117" s="428">
        <v>0.72</v>
      </c>
    </row>
    <row r="6118" spans="1:4" ht="13.5" x14ac:dyDescent="0.25">
      <c r="A6118" s="426">
        <v>93599</v>
      </c>
      <c r="B6118" s="427" t="s">
        <v>6244</v>
      </c>
      <c r="C6118" s="427" t="s">
        <v>5205</v>
      </c>
      <c r="D6118" s="428">
        <v>0.48</v>
      </c>
    </row>
    <row r="6119" spans="1:4" ht="13.5" x14ac:dyDescent="0.25">
      <c r="A6119" s="426">
        <v>95425</v>
      </c>
      <c r="B6119" s="427" t="s">
        <v>6245</v>
      </c>
      <c r="C6119" s="427" t="s">
        <v>5216</v>
      </c>
      <c r="D6119" s="428">
        <v>1.22</v>
      </c>
    </row>
    <row r="6120" spans="1:4" ht="13.5" x14ac:dyDescent="0.25">
      <c r="A6120" s="426">
        <v>95426</v>
      </c>
      <c r="B6120" s="427" t="s">
        <v>6246</v>
      </c>
      <c r="C6120" s="427" t="s">
        <v>5216</v>
      </c>
      <c r="D6120" s="428">
        <v>0.94</v>
      </c>
    </row>
    <row r="6121" spans="1:4" ht="13.5" x14ac:dyDescent="0.25">
      <c r="A6121" s="426">
        <v>95427</v>
      </c>
      <c r="B6121" s="427" t="s">
        <v>6247</v>
      </c>
      <c r="C6121" s="427" t="s">
        <v>5216</v>
      </c>
      <c r="D6121" s="428">
        <v>0.62</v>
      </c>
    </row>
    <row r="6122" spans="1:4" ht="13.5" x14ac:dyDescent="0.25">
      <c r="A6122" s="426">
        <v>95428</v>
      </c>
      <c r="B6122" s="427" t="s">
        <v>6248</v>
      </c>
      <c r="C6122" s="427" t="s">
        <v>5205</v>
      </c>
      <c r="D6122" s="428">
        <v>0.81</v>
      </c>
    </row>
    <row r="6123" spans="1:4" ht="13.5" x14ac:dyDescent="0.25">
      <c r="A6123" s="426">
        <v>95429</v>
      </c>
      <c r="B6123" s="427" t="s">
        <v>6249</v>
      </c>
      <c r="C6123" s="427" t="s">
        <v>5205</v>
      </c>
      <c r="D6123" s="428">
        <v>0.62</v>
      </c>
    </row>
    <row r="6124" spans="1:4" ht="13.5" x14ac:dyDescent="0.25">
      <c r="A6124" s="426">
        <v>95430</v>
      </c>
      <c r="B6124" s="427" t="s">
        <v>6250</v>
      </c>
      <c r="C6124" s="427" t="s">
        <v>5205</v>
      </c>
      <c r="D6124" s="428">
        <v>0.41</v>
      </c>
    </row>
    <row r="6125" spans="1:4" ht="13.5" x14ac:dyDescent="0.25">
      <c r="A6125" s="426">
        <v>95875</v>
      </c>
      <c r="B6125" s="427" t="s">
        <v>6251</v>
      </c>
      <c r="C6125" s="427" t="s">
        <v>5216</v>
      </c>
      <c r="D6125" s="428">
        <v>1.18</v>
      </c>
    </row>
    <row r="6126" spans="1:4" ht="13.5" x14ac:dyDescent="0.25">
      <c r="A6126" s="426">
        <v>95876</v>
      </c>
      <c r="B6126" s="427" t="s">
        <v>6252</v>
      </c>
      <c r="C6126" s="427" t="s">
        <v>5216</v>
      </c>
      <c r="D6126" s="428">
        <v>1.01</v>
      </c>
    </row>
    <row r="6127" spans="1:4" ht="13.5" x14ac:dyDescent="0.25">
      <c r="A6127" s="426">
        <v>95877</v>
      </c>
      <c r="B6127" s="427" t="s">
        <v>6253</v>
      </c>
      <c r="C6127" s="427" t="s">
        <v>5216</v>
      </c>
      <c r="D6127" s="428">
        <v>0.87</v>
      </c>
    </row>
    <row r="6128" spans="1:4" ht="13.5" x14ac:dyDescent="0.25">
      <c r="A6128" s="426">
        <v>95878</v>
      </c>
      <c r="B6128" s="427" t="s">
        <v>6254</v>
      </c>
      <c r="C6128" s="427" t="s">
        <v>5205</v>
      </c>
      <c r="D6128" s="428">
        <v>0.79</v>
      </c>
    </row>
    <row r="6129" spans="1:4" ht="13.5" x14ac:dyDescent="0.25">
      <c r="A6129" s="426">
        <v>95879</v>
      </c>
      <c r="B6129" s="427" t="s">
        <v>6255</v>
      </c>
      <c r="C6129" s="427" t="s">
        <v>5205</v>
      </c>
      <c r="D6129" s="428">
        <v>0.68</v>
      </c>
    </row>
    <row r="6130" spans="1:4" ht="13.5" x14ac:dyDescent="0.25">
      <c r="A6130" s="426">
        <v>95880</v>
      </c>
      <c r="B6130" s="427" t="s">
        <v>6256</v>
      </c>
      <c r="C6130" s="427" t="s">
        <v>5205</v>
      </c>
      <c r="D6130" s="428">
        <v>0.57999999999999996</v>
      </c>
    </row>
    <row r="6131" spans="1:4" ht="13.5" x14ac:dyDescent="0.25">
      <c r="A6131" s="426">
        <v>93176</v>
      </c>
      <c r="B6131" s="427" t="s">
        <v>6257</v>
      </c>
      <c r="C6131" s="427" t="s">
        <v>5205</v>
      </c>
      <c r="D6131" s="428">
        <v>0.48</v>
      </c>
    </row>
    <row r="6132" spans="1:4" ht="13.5" x14ac:dyDescent="0.25">
      <c r="A6132" s="426">
        <v>93177</v>
      </c>
      <c r="B6132" s="427" t="s">
        <v>6258</v>
      </c>
      <c r="C6132" s="427" t="s">
        <v>5205</v>
      </c>
      <c r="D6132" s="428">
        <v>1.68</v>
      </c>
    </row>
    <row r="6133" spans="1:4" ht="13.5" x14ac:dyDescent="0.25">
      <c r="A6133" s="426">
        <v>93178</v>
      </c>
      <c r="B6133" s="427" t="s">
        <v>6259</v>
      </c>
      <c r="C6133" s="427" t="s">
        <v>5205</v>
      </c>
      <c r="D6133" s="428">
        <v>0.54</v>
      </c>
    </row>
    <row r="6134" spans="1:4" ht="13.5" x14ac:dyDescent="0.25">
      <c r="A6134" s="426">
        <v>93179</v>
      </c>
      <c r="B6134" s="427" t="s">
        <v>6260</v>
      </c>
      <c r="C6134" s="427" t="s">
        <v>5205</v>
      </c>
      <c r="D6134" s="428">
        <v>1.87</v>
      </c>
    </row>
    <row r="6135" spans="1:4" ht="13.5" x14ac:dyDescent="0.25">
      <c r="A6135" s="427" t="s">
        <v>6261</v>
      </c>
      <c r="B6135" s="427" t="s">
        <v>6262</v>
      </c>
      <c r="C6135" s="427" t="s">
        <v>249</v>
      </c>
      <c r="D6135" s="428">
        <v>27.85</v>
      </c>
    </row>
    <row r="6136" spans="1:4" ht="13.5" x14ac:dyDescent="0.25">
      <c r="A6136" s="427" t="s">
        <v>6263</v>
      </c>
      <c r="B6136" s="427" t="s">
        <v>6264</v>
      </c>
      <c r="C6136" s="427" t="s">
        <v>249</v>
      </c>
      <c r="D6136" s="428">
        <v>27.85</v>
      </c>
    </row>
    <row r="6137" spans="1:4" ht="13.5" x14ac:dyDescent="0.25">
      <c r="A6137" s="427" t="s">
        <v>6265</v>
      </c>
      <c r="B6137" s="427" t="s">
        <v>6266</v>
      </c>
      <c r="C6137" s="427" t="s">
        <v>249</v>
      </c>
      <c r="D6137" s="428">
        <v>43.45</v>
      </c>
    </row>
    <row r="6138" spans="1:4" ht="13.5" x14ac:dyDescent="0.25">
      <c r="A6138" s="427" t="s">
        <v>6267</v>
      </c>
      <c r="B6138" s="427" t="s">
        <v>6268</v>
      </c>
      <c r="C6138" s="427" t="s">
        <v>249</v>
      </c>
      <c r="D6138" s="428">
        <v>18.37</v>
      </c>
    </row>
    <row r="6139" spans="1:4" ht="13.5" x14ac:dyDescent="0.25">
      <c r="A6139" s="427" t="s">
        <v>6269</v>
      </c>
      <c r="B6139" s="427" t="s">
        <v>6270</v>
      </c>
      <c r="C6139" s="427" t="s">
        <v>249</v>
      </c>
      <c r="D6139" s="428">
        <v>29.8</v>
      </c>
    </row>
    <row r="6140" spans="1:4" ht="13.5" x14ac:dyDescent="0.25">
      <c r="A6140" s="427" t="s">
        <v>6271</v>
      </c>
      <c r="B6140" s="427" t="s">
        <v>6272</v>
      </c>
      <c r="C6140" s="427" t="s">
        <v>249</v>
      </c>
      <c r="D6140" s="428">
        <v>53.98</v>
      </c>
    </row>
    <row r="6141" spans="1:4" ht="13.5" x14ac:dyDescent="0.25">
      <c r="A6141" s="427" t="s">
        <v>6273</v>
      </c>
      <c r="B6141" s="427" t="s">
        <v>6274</v>
      </c>
      <c r="C6141" s="427" t="s">
        <v>249</v>
      </c>
      <c r="D6141" s="428">
        <v>52.29</v>
      </c>
    </row>
    <row r="6142" spans="1:4" ht="13.5" x14ac:dyDescent="0.25">
      <c r="A6142" s="427" t="s">
        <v>6275</v>
      </c>
      <c r="B6142" s="427" t="s">
        <v>6276</v>
      </c>
      <c r="C6142" s="427" t="s">
        <v>249</v>
      </c>
      <c r="D6142" s="428">
        <v>49.89</v>
      </c>
    </row>
    <row r="6143" spans="1:4" ht="13.5" x14ac:dyDescent="0.25">
      <c r="A6143" s="426">
        <v>85171</v>
      </c>
      <c r="B6143" s="427" t="s">
        <v>6277</v>
      </c>
      <c r="C6143" s="427" t="s">
        <v>249</v>
      </c>
      <c r="D6143" s="428">
        <v>3.93</v>
      </c>
    </row>
    <row r="6144" spans="1:4" ht="13.5" x14ac:dyDescent="0.25">
      <c r="A6144" s="427" t="s">
        <v>6278</v>
      </c>
      <c r="B6144" s="427" t="s">
        <v>6279</v>
      </c>
      <c r="C6144" s="427" t="s">
        <v>501</v>
      </c>
      <c r="D6144" s="428">
        <v>195.81</v>
      </c>
    </row>
    <row r="6145" spans="1:4" ht="13.5" x14ac:dyDescent="0.25">
      <c r="A6145" s="427" t="s">
        <v>6280</v>
      </c>
      <c r="B6145" s="427" t="s">
        <v>6281</v>
      </c>
      <c r="C6145" s="427" t="s">
        <v>501</v>
      </c>
      <c r="D6145" s="428">
        <v>135.03</v>
      </c>
    </row>
    <row r="6146" spans="1:4" ht="13.5" x14ac:dyDescent="0.25">
      <c r="A6146" s="427" t="s">
        <v>6282</v>
      </c>
      <c r="B6146" s="427" t="s">
        <v>6283</v>
      </c>
      <c r="C6146" s="427" t="s">
        <v>330</v>
      </c>
      <c r="D6146" s="428">
        <v>90.11</v>
      </c>
    </row>
    <row r="6147" spans="1:4" ht="13.5" x14ac:dyDescent="0.25">
      <c r="A6147" s="426">
        <v>98509</v>
      </c>
      <c r="B6147" s="427" t="s">
        <v>6284</v>
      </c>
      <c r="C6147" s="427" t="s">
        <v>330</v>
      </c>
      <c r="D6147" s="428">
        <v>91.14</v>
      </c>
    </row>
    <row r="6148" spans="1:4" ht="13.5" x14ac:dyDescent="0.25">
      <c r="A6148" s="426">
        <v>98510</v>
      </c>
      <c r="B6148" s="427" t="s">
        <v>6285</v>
      </c>
      <c r="C6148" s="427" t="s">
        <v>330</v>
      </c>
      <c r="D6148" s="428">
        <v>121.04</v>
      </c>
    </row>
    <row r="6149" spans="1:4" ht="13.5" x14ac:dyDescent="0.25">
      <c r="A6149" s="426">
        <v>98511</v>
      </c>
      <c r="B6149" s="427" t="s">
        <v>6286</v>
      </c>
      <c r="C6149" s="427" t="s">
        <v>330</v>
      </c>
      <c r="D6149" s="428">
        <v>239.45</v>
      </c>
    </row>
    <row r="6150" spans="1:4" ht="13.5" x14ac:dyDescent="0.25">
      <c r="A6150" s="426">
        <v>98516</v>
      </c>
      <c r="B6150" s="427" t="s">
        <v>6287</v>
      </c>
      <c r="C6150" s="427" t="s">
        <v>330</v>
      </c>
      <c r="D6150" s="428">
        <v>388.75</v>
      </c>
    </row>
    <row r="6151" spans="1:4" ht="13.5" x14ac:dyDescent="0.25">
      <c r="A6151" s="426">
        <v>98519</v>
      </c>
      <c r="B6151" s="427" t="s">
        <v>6288</v>
      </c>
      <c r="C6151" s="427" t="s">
        <v>501</v>
      </c>
      <c r="D6151" s="428">
        <v>1.53</v>
      </c>
    </row>
    <row r="6152" spans="1:4" ht="13.5" x14ac:dyDescent="0.25">
      <c r="A6152" s="426">
        <v>98520</v>
      </c>
      <c r="B6152" s="427" t="s">
        <v>6289</v>
      </c>
      <c r="C6152" s="427" t="s">
        <v>501</v>
      </c>
      <c r="D6152" s="428">
        <v>5.56</v>
      </c>
    </row>
    <row r="6153" spans="1:4" ht="13.5" x14ac:dyDescent="0.25">
      <c r="A6153" s="426">
        <v>98521</v>
      </c>
      <c r="B6153" s="427" t="s">
        <v>6290</v>
      </c>
      <c r="C6153" s="427" t="s">
        <v>501</v>
      </c>
      <c r="D6153" s="428">
        <v>0.27</v>
      </c>
    </row>
    <row r="6154" spans="1:4" ht="13.5" x14ac:dyDescent="0.25">
      <c r="A6154" s="426">
        <v>98522</v>
      </c>
      <c r="B6154" s="427" t="s">
        <v>6291</v>
      </c>
      <c r="C6154" s="427" t="s">
        <v>249</v>
      </c>
      <c r="D6154" s="428">
        <v>115.21</v>
      </c>
    </row>
    <row r="6155" spans="1:4" ht="13.5" x14ac:dyDescent="0.25">
      <c r="A6155" s="426">
        <v>98524</v>
      </c>
      <c r="B6155" s="427" t="s">
        <v>6292</v>
      </c>
      <c r="C6155" s="427" t="s">
        <v>501</v>
      </c>
      <c r="D6155" s="428">
        <v>2.39</v>
      </c>
    </row>
    <row r="6156" spans="1:4" ht="13.5" x14ac:dyDescent="0.25">
      <c r="A6156" s="426">
        <v>85179</v>
      </c>
      <c r="B6156" s="427" t="s">
        <v>6293</v>
      </c>
      <c r="C6156" s="427" t="s">
        <v>501</v>
      </c>
      <c r="D6156" s="428">
        <v>20.48</v>
      </c>
    </row>
    <row r="6157" spans="1:4" ht="13.5" x14ac:dyDescent="0.25">
      <c r="A6157" s="426">
        <v>85180</v>
      </c>
      <c r="B6157" s="427" t="s">
        <v>6294</v>
      </c>
      <c r="C6157" s="427" t="s">
        <v>501</v>
      </c>
      <c r="D6157" s="428">
        <v>20.48</v>
      </c>
    </row>
    <row r="6158" spans="1:4" ht="13.5" x14ac:dyDescent="0.25">
      <c r="A6158" s="426">
        <v>98503</v>
      </c>
      <c r="B6158" s="427" t="s">
        <v>6295</v>
      </c>
      <c r="C6158" s="427" t="s">
        <v>501</v>
      </c>
      <c r="D6158" s="428">
        <v>20.6</v>
      </c>
    </row>
    <row r="6159" spans="1:4" ht="13.5" x14ac:dyDescent="0.25">
      <c r="A6159" s="426">
        <v>98504</v>
      </c>
      <c r="B6159" s="427" t="s">
        <v>6296</v>
      </c>
      <c r="C6159" s="427" t="s">
        <v>501</v>
      </c>
      <c r="D6159" s="428">
        <v>11.73</v>
      </c>
    </row>
    <row r="6160" spans="1:4" ht="13.5" x14ac:dyDescent="0.25">
      <c r="A6160" s="426">
        <v>98505</v>
      </c>
      <c r="B6160" s="427" t="s">
        <v>6297</v>
      </c>
      <c r="C6160" s="427" t="s">
        <v>501</v>
      </c>
      <c r="D6160" s="428">
        <v>129.27000000000001</v>
      </c>
    </row>
    <row r="6161" spans="1:4" ht="13.5" x14ac:dyDescent="0.25">
      <c r="A6161" s="426">
        <v>85184</v>
      </c>
      <c r="B6161" s="427" t="s">
        <v>6298</v>
      </c>
      <c r="C6161" s="427" t="s">
        <v>501</v>
      </c>
      <c r="D6161" s="428">
        <v>3.96</v>
      </c>
    </row>
    <row r="6162" spans="1:4" ht="13.5" x14ac:dyDescent="0.25">
      <c r="A6162" s="426">
        <v>85185</v>
      </c>
      <c r="B6162" s="427" t="s">
        <v>6299</v>
      </c>
      <c r="C6162" s="427" t="s">
        <v>501</v>
      </c>
      <c r="D6162" s="428">
        <v>4.42</v>
      </c>
    </row>
    <row r="6163" spans="1:4" ht="13.5" x14ac:dyDescent="0.25">
      <c r="A6163" s="426">
        <v>98525</v>
      </c>
      <c r="B6163" s="427" t="s">
        <v>6300</v>
      </c>
      <c r="C6163" s="427" t="s">
        <v>501</v>
      </c>
      <c r="D6163" s="428">
        <v>0.27</v>
      </c>
    </row>
    <row r="6164" spans="1:4" ht="13.5" x14ac:dyDescent="0.25">
      <c r="A6164" s="426">
        <v>98526</v>
      </c>
      <c r="B6164" s="427" t="s">
        <v>6301</v>
      </c>
      <c r="C6164" s="427" t="s">
        <v>330</v>
      </c>
      <c r="D6164" s="428">
        <v>57.23</v>
      </c>
    </row>
    <row r="6165" spans="1:4" ht="13.5" x14ac:dyDescent="0.25">
      <c r="A6165" s="426">
        <v>98527</v>
      </c>
      <c r="B6165" s="427" t="s">
        <v>6302</v>
      </c>
      <c r="C6165" s="427" t="s">
        <v>330</v>
      </c>
      <c r="D6165" s="428">
        <v>123.23</v>
      </c>
    </row>
    <row r="6166" spans="1:4" ht="13.5" x14ac:dyDescent="0.25">
      <c r="A6166" s="426">
        <v>98528</v>
      </c>
      <c r="B6166" s="427" t="s">
        <v>6303</v>
      </c>
      <c r="C6166" s="427" t="s">
        <v>330</v>
      </c>
      <c r="D6166" s="428">
        <v>180.21</v>
      </c>
    </row>
    <row r="6167" spans="1:4" ht="13.5" x14ac:dyDescent="0.25">
      <c r="A6167" s="426">
        <v>98529</v>
      </c>
      <c r="B6167" s="427" t="s">
        <v>6304</v>
      </c>
      <c r="C6167" s="427" t="s">
        <v>330</v>
      </c>
      <c r="D6167" s="428">
        <v>51.76</v>
      </c>
    </row>
    <row r="6168" spans="1:4" ht="13.5" x14ac:dyDescent="0.25">
      <c r="A6168" s="426">
        <v>98530</v>
      </c>
      <c r="B6168" s="427" t="s">
        <v>6305</v>
      </c>
      <c r="C6168" s="427" t="s">
        <v>330</v>
      </c>
      <c r="D6168" s="428">
        <v>92.2</v>
      </c>
    </row>
    <row r="6169" spans="1:4" ht="13.5" x14ac:dyDescent="0.25">
      <c r="A6169" s="426">
        <v>98531</v>
      </c>
      <c r="B6169" s="427" t="s">
        <v>6306</v>
      </c>
      <c r="C6169" s="427" t="s">
        <v>330</v>
      </c>
      <c r="D6169" s="428">
        <v>203.37</v>
      </c>
    </row>
    <row r="6170" spans="1:4" ht="13.5" x14ac:dyDescent="0.25">
      <c r="A6170" s="426">
        <v>98532</v>
      </c>
      <c r="B6170" s="427" t="s">
        <v>6307</v>
      </c>
      <c r="C6170" s="427" t="s">
        <v>330</v>
      </c>
      <c r="D6170" s="428">
        <v>72.31</v>
      </c>
    </row>
    <row r="6171" spans="1:4" ht="13.5" x14ac:dyDescent="0.25">
      <c r="A6171" s="426">
        <v>98533</v>
      </c>
      <c r="B6171" s="427" t="s">
        <v>6308</v>
      </c>
      <c r="C6171" s="427" t="s">
        <v>330</v>
      </c>
      <c r="D6171" s="428">
        <v>199.82</v>
      </c>
    </row>
    <row r="6172" spans="1:4" ht="13.5" x14ac:dyDescent="0.25">
      <c r="A6172" s="426">
        <v>98534</v>
      </c>
      <c r="B6172" s="427" t="s">
        <v>6309</v>
      </c>
      <c r="C6172" s="427" t="s">
        <v>330</v>
      </c>
      <c r="D6172" s="428">
        <v>509.83</v>
      </c>
    </row>
    <row r="6173" spans="1:4" ht="13.5" x14ac:dyDescent="0.25">
      <c r="A6173" s="426">
        <v>98535</v>
      </c>
      <c r="B6173" s="427" t="s">
        <v>6310</v>
      </c>
      <c r="C6173" s="427" t="s">
        <v>330</v>
      </c>
      <c r="D6173" s="428">
        <v>810.52</v>
      </c>
    </row>
    <row r="6174" spans="1:4" ht="13.5" x14ac:dyDescent="0.25">
      <c r="A6174" s="426">
        <v>88238</v>
      </c>
      <c r="B6174" s="427" t="s">
        <v>6311</v>
      </c>
      <c r="C6174" s="427" t="s">
        <v>48</v>
      </c>
      <c r="D6174" s="428">
        <v>14.13</v>
      </c>
    </row>
    <row r="6175" spans="1:4" ht="13.5" x14ac:dyDescent="0.25">
      <c r="A6175" s="426">
        <v>88239</v>
      </c>
      <c r="B6175" s="427" t="s">
        <v>6312</v>
      </c>
      <c r="C6175" s="427" t="s">
        <v>48</v>
      </c>
      <c r="D6175" s="428">
        <v>15.07</v>
      </c>
    </row>
    <row r="6176" spans="1:4" ht="13.5" x14ac:dyDescent="0.25">
      <c r="A6176" s="426">
        <v>88240</v>
      </c>
      <c r="B6176" s="427" t="s">
        <v>6313</v>
      </c>
      <c r="C6176" s="427" t="s">
        <v>48</v>
      </c>
      <c r="D6176" s="428">
        <v>18.2</v>
      </c>
    </row>
    <row r="6177" spans="1:4" ht="13.5" x14ac:dyDescent="0.25">
      <c r="A6177" s="426">
        <v>88241</v>
      </c>
      <c r="B6177" s="427" t="s">
        <v>6314</v>
      </c>
      <c r="C6177" s="427" t="s">
        <v>48</v>
      </c>
      <c r="D6177" s="428">
        <v>14.44</v>
      </c>
    </row>
    <row r="6178" spans="1:4" ht="13.5" x14ac:dyDescent="0.25">
      <c r="A6178" s="426">
        <v>88242</v>
      </c>
      <c r="B6178" s="427" t="s">
        <v>6315</v>
      </c>
      <c r="C6178" s="427" t="s">
        <v>48</v>
      </c>
      <c r="D6178" s="428">
        <v>15.52</v>
      </c>
    </row>
    <row r="6179" spans="1:4" ht="13.5" x14ac:dyDescent="0.25">
      <c r="A6179" s="426">
        <v>88243</v>
      </c>
      <c r="B6179" s="427" t="s">
        <v>6316</v>
      </c>
      <c r="C6179" s="427" t="s">
        <v>48</v>
      </c>
      <c r="D6179" s="428">
        <v>19.059999999999999</v>
      </c>
    </row>
    <row r="6180" spans="1:4" ht="13.5" x14ac:dyDescent="0.25">
      <c r="A6180" s="426">
        <v>88245</v>
      </c>
      <c r="B6180" s="427" t="s">
        <v>6317</v>
      </c>
      <c r="C6180" s="427" t="s">
        <v>48</v>
      </c>
      <c r="D6180" s="428">
        <v>20.65</v>
      </c>
    </row>
    <row r="6181" spans="1:4" ht="13.5" x14ac:dyDescent="0.25">
      <c r="A6181" s="426">
        <v>88246</v>
      </c>
      <c r="B6181" s="427" t="s">
        <v>6318</v>
      </c>
      <c r="C6181" s="427" t="s">
        <v>48</v>
      </c>
      <c r="D6181" s="428">
        <v>24.11</v>
      </c>
    </row>
    <row r="6182" spans="1:4" ht="13.5" x14ac:dyDescent="0.25">
      <c r="A6182" s="426">
        <v>88247</v>
      </c>
      <c r="B6182" s="427" t="s">
        <v>6319</v>
      </c>
      <c r="C6182" s="427" t="s">
        <v>48</v>
      </c>
      <c r="D6182" s="428">
        <v>14.72</v>
      </c>
    </row>
    <row r="6183" spans="1:4" ht="13.5" x14ac:dyDescent="0.25">
      <c r="A6183" s="426">
        <v>88248</v>
      </c>
      <c r="B6183" s="427" t="s">
        <v>6320</v>
      </c>
      <c r="C6183" s="427" t="s">
        <v>48</v>
      </c>
      <c r="D6183" s="428">
        <v>13.73</v>
      </c>
    </row>
    <row r="6184" spans="1:4" ht="13.5" x14ac:dyDescent="0.25">
      <c r="A6184" s="426">
        <v>88249</v>
      </c>
      <c r="B6184" s="427" t="s">
        <v>6321</v>
      </c>
      <c r="C6184" s="427" t="s">
        <v>48</v>
      </c>
      <c r="D6184" s="428">
        <v>17.07</v>
      </c>
    </row>
    <row r="6185" spans="1:4" ht="13.5" x14ac:dyDescent="0.25">
      <c r="A6185" s="426">
        <v>88250</v>
      </c>
      <c r="B6185" s="427" t="s">
        <v>6322</v>
      </c>
      <c r="C6185" s="427" t="s">
        <v>48</v>
      </c>
      <c r="D6185" s="428">
        <v>16.11</v>
      </c>
    </row>
    <row r="6186" spans="1:4" ht="13.5" x14ac:dyDescent="0.25">
      <c r="A6186" s="426">
        <v>88251</v>
      </c>
      <c r="B6186" s="427" t="s">
        <v>6323</v>
      </c>
      <c r="C6186" s="427" t="s">
        <v>48</v>
      </c>
      <c r="D6186" s="428">
        <v>14.81</v>
      </c>
    </row>
    <row r="6187" spans="1:4" ht="13.5" x14ac:dyDescent="0.25">
      <c r="A6187" s="426">
        <v>88252</v>
      </c>
      <c r="B6187" s="427" t="s">
        <v>6324</v>
      </c>
      <c r="C6187" s="427" t="s">
        <v>48</v>
      </c>
      <c r="D6187" s="428">
        <v>16.600000000000001</v>
      </c>
    </row>
    <row r="6188" spans="1:4" ht="13.5" x14ac:dyDescent="0.25">
      <c r="A6188" s="426">
        <v>88253</v>
      </c>
      <c r="B6188" s="427" t="s">
        <v>6325</v>
      </c>
      <c r="C6188" s="427" t="s">
        <v>48</v>
      </c>
      <c r="D6188" s="428">
        <v>15.41</v>
      </c>
    </row>
    <row r="6189" spans="1:4" ht="13.5" x14ac:dyDescent="0.25">
      <c r="A6189" s="426">
        <v>88255</v>
      </c>
      <c r="B6189" s="427" t="s">
        <v>6326</v>
      </c>
      <c r="C6189" s="427" t="s">
        <v>48</v>
      </c>
      <c r="D6189" s="428">
        <v>34.049999999999997</v>
      </c>
    </row>
    <row r="6190" spans="1:4" ht="13.5" x14ac:dyDescent="0.25">
      <c r="A6190" s="426">
        <v>88256</v>
      </c>
      <c r="B6190" s="427" t="s">
        <v>6327</v>
      </c>
      <c r="C6190" s="427" t="s">
        <v>48</v>
      </c>
      <c r="D6190" s="428">
        <v>19.47</v>
      </c>
    </row>
    <row r="6191" spans="1:4" ht="13.5" x14ac:dyDescent="0.25">
      <c r="A6191" s="426">
        <v>88257</v>
      </c>
      <c r="B6191" s="427" t="s">
        <v>6328</v>
      </c>
      <c r="C6191" s="427" t="s">
        <v>48</v>
      </c>
      <c r="D6191" s="428">
        <v>20.85</v>
      </c>
    </row>
    <row r="6192" spans="1:4" ht="13.5" x14ac:dyDescent="0.25">
      <c r="A6192" s="426">
        <v>88258</v>
      </c>
      <c r="B6192" s="427" t="s">
        <v>6329</v>
      </c>
      <c r="C6192" s="427" t="s">
        <v>48</v>
      </c>
      <c r="D6192" s="428">
        <v>14.32</v>
      </c>
    </row>
    <row r="6193" spans="1:4" ht="13.5" x14ac:dyDescent="0.25">
      <c r="A6193" s="426">
        <v>88259</v>
      </c>
      <c r="B6193" s="427" t="s">
        <v>6330</v>
      </c>
      <c r="C6193" s="427" t="s">
        <v>48</v>
      </c>
      <c r="D6193" s="428">
        <v>21.16</v>
      </c>
    </row>
    <row r="6194" spans="1:4" ht="13.5" x14ac:dyDescent="0.25">
      <c r="A6194" s="426">
        <v>88260</v>
      </c>
      <c r="B6194" s="427" t="s">
        <v>6331</v>
      </c>
      <c r="C6194" s="427" t="s">
        <v>48</v>
      </c>
      <c r="D6194" s="428">
        <v>18.489999999999998</v>
      </c>
    </row>
    <row r="6195" spans="1:4" ht="13.5" x14ac:dyDescent="0.25">
      <c r="A6195" s="426">
        <v>88261</v>
      </c>
      <c r="B6195" s="427" t="s">
        <v>6332</v>
      </c>
      <c r="C6195" s="427" t="s">
        <v>48</v>
      </c>
      <c r="D6195" s="428">
        <v>17.850000000000001</v>
      </c>
    </row>
    <row r="6196" spans="1:4" ht="13.5" x14ac:dyDescent="0.25">
      <c r="A6196" s="426">
        <v>88262</v>
      </c>
      <c r="B6196" s="427" t="s">
        <v>6333</v>
      </c>
      <c r="C6196" s="427" t="s">
        <v>48</v>
      </c>
      <c r="D6196" s="428">
        <v>17.84</v>
      </c>
    </row>
    <row r="6197" spans="1:4" ht="13.5" x14ac:dyDescent="0.25">
      <c r="A6197" s="426">
        <v>88263</v>
      </c>
      <c r="B6197" s="427" t="s">
        <v>6334</v>
      </c>
      <c r="C6197" s="427" t="s">
        <v>48</v>
      </c>
      <c r="D6197" s="428">
        <v>18.2</v>
      </c>
    </row>
    <row r="6198" spans="1:4" ht="13.5" x14ac:dyDescent="0.25">
      <c r="A6198" s="426">
        <v>88264</v>
      </c>
      <c r="B6198" s="427" t="s">
        <v>6335</v>
      </c>
      <c r="C6198" s="427" t="s">
        <v>48</v>
      </c>
      <c r="D6198" s="428">
        <v>18.93</v>
      </c>
    </row>
    <row r="6199" spans="1:4" ht="13.5" x14ac:dyDescent="0.25">
      <c r="A6199" s="426">
        <v>88265</v>
      </c>
      <c r="B6199" s="427" t="s">
        <v>6336</v>
      </c>
      <c r="C6199" s="427" t="s">
        <v>48</v>
      </c>
      <c r="D6199" s="428">
        <v>30.27</v>
      </c>
    </row>
    <row r="6200" spans="1:4" ht="13.5" x14ac:dyDescent="0.25">
      <c r="A6200" s="426">
        <v>88266</v>
      </c>
      <c r="B6200" s="427" t="s">
        <v>6337</v>
      </c>
      <c r="C6200" s="427" t="s">
        <v>48</v>
      </c>
      <c r="D6200" s="428">
        <v>22.29</v>
      </c>
    </row>
    <row r="6201" spans="1:4" ht="13.5" x14ac:dyDescent="0.25">
      <c r="A6201" s="426">
        <v>88267</v>
      </c>
      <c r="B6201" s="427" t="s">
        <v>6338</v>
      </c>
      <c r="C6201" s="427" t="s">
        <v>48</v>
      </c>
      <c r="D6201" s="428">
        <v>17.57</v>
      </c>
    </row>
    <row r="6202" spans="1:4" ht="13.5" x14ac:dyDescent="0.25">
      <c r="A6202" s="426">
        <v>88268</v>
      </c>
      <c r="B6202" s="427" t="s">
        <v>6339</v>
      </c>
      <c r="C6202" s="427" t="s">
        <v>48</v>
      </c>
      <c r="D6202" s="428">
        <v>18.850000000000001</v>
      </c>
    </row>
    <row r="6203" spans="1:4" ht="13.5" x14ac:dyDescent="0.25">
      <c r="A6203" s="426">
        <v>88269</v>
      </c>
      <c r="B6203" s="427" t="s">
        <v>6340</v>
      </c>
      <c r="C6203" s="427" t="s">
        <v>48</v>
      </c>
      <c r="D6203" s="428">
        <v>17.7</v>
      </c>
    </row>
    <row r="6204" spans="1:4" ht="13.5" x14ac:dyDescent="0.25">
      <c r="A6204" s="426">
        <v>88270</v>
      </c>
      <c r="B6204" s="427" t="s">
        <v>6341</v>
      </c>
      <c r="C6204" s="427" t="s">
        <v>48</v>
      </c>
      <c r="D6204" s="428">
        <v>18.37</v>
      </c>
    </row>
    <row r="6205" spans="1:4" ht="13.5" x14ac:dyDescent="0.25">
      <c r="A6205" s="426">
        <v>88272</v>
      </c>
      <c r="B6205" s="427" t="s">
        <v>6342</v>
      </c>
      <c r="C6205" s="427" t="s">
        <v>48</v>
      </c>
      <c r="D6205" s="428">
        <v>19.18</v>
      </c>
    </row>
    <row r="6206" spans="1:4" ht="13.5" x14ac:dyDescent="0.25">
      <c r="A6206" s="426">
        <v>88273</v>
      </c>
      <c r="B6206" s="427" t="s">
        <v>6343</v>
      </c>
      <c r="C6206" s="427" t="s">
        <v>48</v>
      </c>
      <c r="D6206" s="428">
        <v>18.149999999999999</v>
      </c>
    </row>
    <row r="6207" spans="1:4" ht="13.5" x14ac:dyDescent="0.25">
      <c r="A6207" s="426">
        <v>88274</v>
      </c>
      <c r="B6207" s="427" t="s">
        <v>6344</v>
      </c>
      <c r="C6207" s="427" t="s">
        <v>48</v>
      </c>
      <c r="D6207" s="428">
        <v>19.95</v>
      </c>
    </row>
    <row r="6208" spans="1:4" ht="13.5" x14ac:dyDescent="0.25">
      <c r="A6208" s="426">
        <v>88275</v>
      </c>
      <c r="B6208" s="427" t="s">
        <v>6345</v>
      </c>
      <c r="C6208" s="427" t="s">
        <v>48</v>
      </c>
      <c r="D6208" s="428">
        <v>25.15</v>
      </c>
    </row>
    <row r="6209" spans="1:4" ht="13.5" x14ac:dyDescent="0.25">
      <c r="A6209" s="426">
        <v>88277</v>
      </c>
      <c r="B6209" s="427" t="s">
        <v>6346</v>
      </c>
      <c r="C6209" s="427" t="s">
        <v>48</v>
      </c>
      <c r="D6209" s="428">
        <v>46.23</v>
      </c>
    </row>
    <row r="6210" spans="1:4" ht="13.5" x14ac:dyDescent="0.25">
      <c r="A6210" s="426">
        <v>88278</v>
      </c>
      <c r="B6210" s="427" t="s">
        <v>6347</v>
      </c>
      <c r="C6210" s="427" t="s">
        <v>48</v>
      </c>
      <c r="D6210" s="428">
        <v>20.48</v>
      </c>
    </row>
    <row r="6211" spans="1:4" ht="13.5" x14ac:dyDescent="0.25">
      <c r="A6211" s="426">
        <v>88279</v>
      </c>
      <c r="B6211" s="427" t="s">
        <v>6348</v>
      </c>
      <c r="C6211" s="427" t="s">
        <v>48</v>
      </c>
      <c r="D6211" s="428">
        <v>30.14</v>
      </c>
    </row>
    <row r="6212" spans="1:4" ht="13.5" x14ac:dyDescent="0.25">
      <c r="A6212" s="426">
        <v>88281</v>
      </c>
      <c r="B6212" s="427" t="s">
        <v>6349</v>
      </c>
      <c r="C6212" s="427" t="s">
        <v>48</v>
      </c>
      <c r="D6212" s="428">
        <v>18.41</v>
      </c>
    </row>
    <row r="6213" spans="1:4" ht="13.5" x14ac:dyDescent="0.25">
      <c r="A6213" s="426">
        <v>88282</v>
      </c>
      <c r="B6213" s="427" t="s">
        <v>6350</v>
      </c>
      <c r="C6213" s="427" t="s">
        <v>48</v>
      </c>
      <c r="D6213" s="428">
        <v>19.29</v>
      </c>
    </row>
    <row r="6214" spans="1:4" ht="13.5" x14ac:dyDescent="0.25">
      <c r="A6214" s="426">
        <v>88283</v>
      </c>
      <c r="B6214" s="427" t="s">
        <v>6351</v>
      </c>
      <c r="C6214" s="427" t="s">
        <v>48</v>
      </c>
      <c r="D6214" s="428">
        <v>24.44</v>
      </c>
    </row>
    <row r="6215" spans="1:4" ht="13.5" x14ac:dyDescent="0.25">
      <c r="A6215" s="426">
        <v>88284</v>
      </c>
      <c r="B6215" s="427" t="s">
        <v>6352</v>
      </c>
      <c r="C6215" s="427" t="s">
        <v>48</v>
      </c>
      <c r="D6215" s="428">
        <v>20.69</v>
      </c>
    </row>
    <row r="6216" spans="1:4" ht="13.5" x14ac:dyDescent="0.25">
      <c r="A6216" s="426">
        <v>88285</v>
      </c>
      <c r="B6216" s="427" t="s">
        <v>6353</v>
      </c>
      <c r="C6216" s="427" t="s">
        <v>48</v>
      </c>
      <c r="D6216" s="428">
        <v>24.62</v>
      </c>
    </row>
    <row r="6217" spans="1:4" ht="13.5" x14ac:dyDescent="0.25">
      <c r="A6217" s="426">
        <v>88286</v>
      </c>
      <c r="B6217" s="427" t="s">
        <v>6354</v>
      </c>
      <c r="C6217" s="427" t="s">
        <v>48</v>
      </c>
      <c r="D6217" s="428">
        <v>23.33</v>
      </c>
    </row>
    <row r="6218" spans="1:4" ht="13.5" x14ac:dyDescent="0.25">
      <c r="A6218" s="426">
        <v>88288</v>
      </c>
      <c r="B6218" s="427" t="s">
        <v>6355</v>
      </c>
      <c r="C6218" s="427" t="s">
        <v>48</v>
      </c>
      <c r="D6218" s="428">
        <v>18.420000000000002</v>
      </c>
    </row>
    <row r="6219" spans="1:4" ht="13.5" x14ac:dyDescent="0.25">
      <c r="A6219" s="426">
        <v>88291</v>
      </c>
      <c r="B6219" s="427" t="s">
        <v>6356</v>
      </c>
      <c r="C6219" s="427" t="s">
        <v>48</v>
      </c>
      <c r="D6219" s="428">
        <v>17.82</v>
      </c>
    </row>
    <row r="6220" spans="1:4" ht="13.5" x14ac:dyDescent="0.25">
      <c r="A6220" s="426">
        <v>88292</v>
      </c>
      <c r="B6220" s="427" t="s">
        <v>6357</v>
      </c>
      <c r="C6220" s="427" t="s">
        <v>48</v>
      </c>
      <c r="D6220" s="428">
        <v>21.96</v>
      </c>
    </row>
    <row r="6221" spans="1:4" ht="13.5" x14ac:dyDescent="0.25">
      <c r="A6221" s="426">
        <v>88293</v>
      </c>
      <c r="B6221" s="427" t="s">
        <v>6358</v>
      </c>
      <c r="C6221" s="427" t="s">
        <v>48</v>
      </c>
      <c r="D6221" s="428">
        <v>21.02</v>
      </c>
    </row>
    <row r="6222" spans="1:4" ht="13.5" x14ac:dyDescent="0.25">
      <c r="A6222" s="426">
        <v>88294</v>
      </c>
      <c r="B6222" s="427" t="s">
        <v>6359</v>
      </c>
      <c r="C6222" s="427" t="s">
        <v>48</v>
      </c>
      <c r="D6222" s="428">
        <v>22.71</v>
      </c>
    </row>
    <row r="6223" spans="1:4" ht="13.5" x14ac:dyDescent="0.25">
      <c r="A6223" s="426">
        <v>88295</v>
      </c>
      <c r="B6223" s="427" t="s">
        <v>6360</v>
      </c>
      <c r="C6223" s="427" t="s">
        <v>48</v>
      </c>
      <c r="D6223" s="428">
        <v>20.21</v>
      </c>
    </row>
    <row r="6224" spans="1:4" ht="13.5" x14ac:dyDescent="0.25">
      <c r="A6224" s="426">
        <v>88296</v>
      </c>
      <c r="B6224" s="427" t="s">
        <v>6361</v>
      </c>
      <c r="C6224" s="427" t="s">
        <v>48</v>
      </c>
      <c r="D6224" s="428">
        <v>25.09</v>
      </c>
    </row>
    <row r="6225" spans="1:4" ht="13.5" x14ac:dyDescent="0.25">
      <c r="A6225" s="426">
        <v>88297</v>
      </c>
      <c r="B6225" s="427" t="s">
        <v>6362</v>
      </c>
      <c r="C6225" s="427" t="s">
        <v>48</v>
      </c>
      <c r="D6225" s="428">
        <v>23.45</v>
      </c>
    </row>
    <row r="6226" spans="1:4" ht="13.5" x14ac:dyDescent="0.25">
      <c r="A6226" s="426">
        <v>88298</v>
      </c>
      <c r="B6226" s="427" t="s">
        <v>6363</v>
      </c>
      <c r="C6226" s="427" t="s">
        <v>48</v>
      </c>
      <c r="D6226" s="428">
        <v>20.100000000000001</v>
      </c>
    </row>
    <row r="6227" spans="1:4" ht="13.5" x14ac:dyDescent="0.25">
      <c r="A6227" s="426">
        <v>88299</v>
      </c>
      <c r="B6227" s="427" t="s">
        <v>6364</v>
      </c>
      <c r="C6227" s="427" t="s">
        <v>48</v>
      </c>
      <c r="D6227" s="428">
        <v>21.31</v>
      </c>
    </row>
    <row r="6228" spans="1:4" ht="13.5" x14ac:dyDescent="0.25">
      <c r="A6228" s="426">
        <v>88300</v>
      </c>
      <c r="B6228" s="427" t="s">
        <v>6365</v>
      </c>
      <c r="C6228" s="427" t="s">
        <v>48</v>
      </c>
      <c r="D6228" s="428">
        <v>25.26</v>
      </c>
    </row>
    <row r="6229" spans="1:4" ht="13.5" x14ac:dyDescent="0.25">
      <c r="A6229" s="426">
        <v>88301</v>
      </c>
      <c r="B6229" s="427" t="s">
        <v>6366</v>
      </c>
      <c r="C6229" s="427" t="s">
        <v>48</v>
      </c>
      <c r="D6229" s="428">
        <v>22.4</v>
      </c>
    </row>
    <row r="6230" spans="1:4" ht="13.5" x14ac:dyDescent="0.25">
      <c r="A6230" s="426">
        <v>88302</v>
      </c>
      <c r="B6230" s="427" t="s">
        <v>6367</v>
      </c>
      <c r="C6230" s="427" t="s">
        <v>48</v>
      </c>
      <c r="D6230" s="428">
        <v>21.87</v>
      </c>
    </row>
    <row r="6231" spans="1:4" ht="13.5" x14ac:dyDescent="0.25">
      <c r="A6231" s="426">
        <v>88303</v>
      </c>
      <c r="B6231" s="427" t="s">
        <v>6368</v>
      </c>
      <c r="C6231" s="427" t="s">
        <v>48</v>
      </c>
      <c r="D6231" s="428">
        <v>22.21</v>
      </c>
    </row>
    <row r="6232" spans="1:4" ht="13.5" x14ac:dyDescent="0.25">
      <c r="A6232" s="426">
        <v>88304</v>
      </c>
      <c r="B6232" s="427" t="s">
        <v>6369</v>
      </c>
      <c r="C6232" s="427" t="s">
        <v>48</v>
      </c>
      <c r="D6232" s="428">
        <v>19.350000000000001</v>
      </c>
    </row>
    <row r="6233" spans="1:4" ht="13.5" x14ac:dyDescent="0.25">
      <c r="A6233" s="426">
        <v>88306</v>
      </c>
      <c r="B6233" s="427" t="s">
        <v>6370</v>
      </c>
      <c r="C6233" s="427" t="s">
        <v>48</v>
      </c>
      <c r="D6233" s="428">
        <v>29.32</v>
      </c>
    </row>
    <row r="6234" spans="1:4" ht="13.5" x14ac:dyDescent="0.25">
      <c r="A6234" s="426">
        <v>88307</v>
      </c>
      <c r="B6234" s="427" t="s">
        <v>6371</v>
      </c>
      <c r="C6234" s="427" t="s">
        <v>48</v>
      </c>
      <c r="D6234" s="428">
        <v>23.91</v>
      </c>
    </row>
    <row r="6235" spans="1:4" ht="13.5" x14ac:dyDescent="0.25">
      <c r="A6235" s="426">
        <v>88308</v>
      </c>
      <c r="B6235" s="427" t="s">
        <v>6372</v>
      </c>
      <c r="C6235" s="427" t="s">
        <v>48</v>
      </c>
      <c r="D6235" s="428">
        <v>21.01</v>
      </c>
    </row>
    <row r="6236" spans="1:4" ht="13.5" x14ac:dyDescent="0.25">
      <c r="A6236" s="426">
        <v>88309</v>
      </c>
      <c r="B6236" s="427" t="s">
        <v>6373</v>
      </c>
      <c r="C6236" s="427" t="s">
        <v>48</v>
      </c>
      <c r="D6236" s="428">
        <v>18.3</v>
      </c>
    </row>
    <row r="6237" spans="1:4" ht="13.5" x14ac:dyDescent="0.25">
      <c r="A6237" s="426">
        <v>88310</v>
      </c>
      <c r="B6237" s="427" t="s">
        <v>6374</v>
      </c>
      <c r="C6237" s="427" t="s">
        <v>48</v>
      </c>
      <c r="D6237" s="428">
        <v>19.100000000000001</v>
      </c>
    </row>
    <row r="6238" spans="1:4" ht="13.5" x14ac:dyDescent="0.25">
      <c r="A6238" s="426">
        <v>88311</v>
      </c>
      <c r="B6238" s="427" t="s">
        <v>6375</v>
      </c>
      <c r="C6238" s="427" t="s">
        <v>48</v>
      </c>
      <c r="D6238" s="428">
        <v>21.6</v>
      </c>
    </row>
    <row r="6239" spans="1:4" ht="13.5" x14ac:dyDescent="0.25">
      <c r="A6239" s="426">
        <v>88312</v>
      </c>
      <c r="B6239" s="427" t="s">
        <v>6376</v>
      </c>
      <c r="C6239" s="427" t="s">
        <v>48</v>
      </c>
      <c r="D6239" s="428">
        <v>20.079999999999998</v>
      </c>
    </row>
    <row r="6240" spans="1:4" ht="13.5" x14ac:dyDescent="0.25">
      <c r="A6240" s="426">
        <v>88313</v>
      </c>
      <c r="B6240" s="427" t="s">
        <v>6377</v>
      </c>
      <c r="C6240" s="427" t="s">
        <v>48</v>
      </c>
      <c r="D6240" s="428">
        <v>21.4</v>
      </c>
    </row>
    <row r="6241" spans="1:4" ht="13.5" x14ac:dyDescent="0.25">
      <c r="A6241" s="426">
        <v>88314</v>
      </c>
      <c r="B6241" s="427" t="s">
        <v>6378</v>
      </c>
      <c r="C6241" s="427" t="s">
        <v>48</v>
      </c>
      <c r="D6241" s="428">
        <v>16.04</v>
      </c>
    </row>
    <row r="6242" spans="1:4" ht="13.5" x14ac:dyDescent="0.25">
      <c r="A6242" s="426">
        <v>88315</v>
      </c>
      <c r="B6242" s="427" t="s">
        <v>6379</v>
      </c>
      <c r="C6242" s="427" t="s">
        <v>48</v>
      </c>
      <c r="D6242" s="428">
        <v>18.2</v>
      </c>
    </row>
    <row r="6243" spans="1:4" ht="13.5" x14ac:dyDescent="0.25">
      <c r="A6243" s="426">
        <v>88316</v>
      </c>
      <c r="B6243" s="427" t="s">
        <v>6380</v>
      </c>
      <c r="C6243" s="427" t="s">
        <v>48</v>
      </c>
      <c r="D6243" s="428">
        <v>15.84</v>
      </c>
    </row>
    <row r="6244" spans="1:4" ht="13.5" x14ac:dyDescent="0.25">
      <c r="A6244" s="426">
        <v>88317</v>
      </c>
      <c r="B6244" s="427" t="s">
        <v>6381</v>
      </c>
      <c r="C6244" s="427" t="s">
        <v>48</v>
      </c>
      <c r="D6244" s="428">
        <v>19.37</v>
      </c>
    </row>
    <row r="6245" spans="1:4" ht="13.5" x14ac:dyDescent="0.25">
      <c r="A6245" s="426">
        <v>88318</v>
      </c>
      <c r="B6245" s="427" t="s">
        <v>6382</v>
      </c>
      <c r="C6245" s="427" t="s">
        <v>48</v>
      </c>
      <c r="D6245" s="428">
        <v>21.25</v>
      </c>
    </row>
    <row r="6246" spans="1:4" ht="13.5" x14ac:dyDescent="0.25">
      <c r="A6246" s="426">
        <v>88320</v>
      </c>
      <c r="B6246" s="427" t="s">
        <v>6383</v>
      </c>
      <c r="C6246" s="427" t="s">
        <v>48</v>
      </c>
      <c r="D6246" s="428">
        <v>20.79</v>
      </c>
    </row>
    <row r="6247" spans="1:4" ht="13.5" x14ac:dyDescent="0.25">
      <c r="A6247" s="426">
        <v>88321</v>
      </c>
      <c r="B6247" s="427" t="s">
        <v>6384</v>
      </c>
      <c r="C6247" s="427" t="s">
        <v>48</v>
      </c>
      <c r="D6247" s="428">
        <v>25.02</v>
      </c>
    </row>
    <row r="6248" spans="1:4" ht="13.5" x14ac:dyDescent="0.25">
      <c r="A6248" s="426">
        <v>88322</v>
      </c>
      <c r="B6248" s="427" t="s">
        <v>6385</v>
      </c>
      <c r="C6248" s="427" t="s">
        <v>48</v>
      </c>
      <c r="D6248" s="428">
        <v>25.27</v>
      </c>
    </row>
    <row r="6249" spans="1:4" ht="13.5" x14ac:dyDescent="0.25">
      <c r="A6249" s="426">
        <v>88323</v>
      </c>
      <c r="B6249" s="427" t="s">
        <v>6386</v>
      </c>
      <c r="C6249" s="427" t="s">
        <v>48</v>
      </c>
      <c r="D6249" s="428">
        <v>17.82</v>
      </c>
    </row>
    <row r="6250" spans="1:4" ht="13.5" x14ac:dyDescent="0.25">
      <c r="A6250" s="426">
        <v>88324</v>
      </c>
      <c r="B6250" s="427" t="s">
        <v>6387</v>
      </c>
      <c r="C6250" s="427" t="s">
        <v>48</v>
      </c>
      <c r="D6250" s="428">
        <v>21.88</v>
      </c>
    </row>
    <row r="6251" spans="1:4" ht="13.5" x14ac:dyDescent="0.25">
      <c r="A6251" s="426">
        <v>88325</v>
      </c>
      <c r="B6251" s="427" t="s">
        <v>6388</v>
      </c>
      <c r="C6251" s="427" t="s">
        <v>48</v>
      </c>
      <c r="D6251" s="428">
        <v>18.420000000000002</v>
      </c>
    </row>
    <row r="6252" spans="1:4" ht="13.5" x14ac:dyDescent="0.25">
      <c r="A6252" s="426">
        <v>88326</v>
      </c>
      <c r="B6252" s="427" t="s">
        <v>6389</v>
      </c>
      <c r="C6252" s="427" t="s">
        <v>48</v>
      </c>
      <c r="D6252" s="428">
        <v>20.420000000000002</v>
      </c>
    </row>
    <row r="6253" spans="1:4" ht="13.5" x14ac:dyDescent="0.25">
      <c r="A6253" s="426">
        <v>88377</v>
      </c>
      <c r="B6253" s="427" t="s">
        <v>6390</v>
      </c>
      <c r="C6253" s="427" t="s">
        <v>48</v>
      </c>
      <c r="D6253" s="428">
        <v>17.329999999999998</v>
      </c>
    </row>
    <row r="6254" spans="1:4" ht="13.5" x14ac:dyDescent="0.25">
      <c r="A6254" s="426">
        <v>88441</v>
      </c>
      <c r="B6254" s="427" t="s">
        <v>6391</v>
      </c>
      <c r="C6254" s="427" t="s">
        <v>48</v>
      </c>
      <c r="D6254" s="428">
        <v>17.68</v>
      </c>
    </row>
    <row r="6255" spans="1:4" ht="13.5" x14ac:dyDescent="0.25">
      <c r="A6255" s="426">
        <v>88597</v>
      </c>
      <c r="B6255" s="427" t="s">
        <v>6392</v>
      </c>
      <c r="C6255" s="427" t="s">
        <v>48</v>
      </c>
      <c r="D6255" s="428">
        <v>60.64</v>
      </c>
    </row>
    <row r="6256" spans="1:4" ht="13.5" x14ac:dyDescent="0.25">
      <c r="A6256" s="426">
        <v>90766</v>
      </c>
      <c r="B6256" s="427" t="s">
        <v>6393</v>
      </c>
      <c r="C6256" s="427" t="s">
        <v>48</v>
      </c>
      <c r="D6256" s="428">
        <v>17</v>
      </c>
    </row>
    <row r="6257" spans="1:4" ht="13.5" x14ac:dyDescent="0.25">
      <c r="A6257" s="426">
        <v>90767</v>
      </c>
      <c r="B6257" s="427" t="s">
        <v>6394</v>
      </c>
      <c r="C6257" s="427" t="s">
        <v>48</v>
      </c>
      <c r="D6257" s="428">
        <v>15.54</v>
      </c>
    </row>
    <row r="6258" spans="1:4" ht="13.5" x14ac:dyDescent="0.25">
      <c r="A6258" s="426">
        <v>90768</v>
      </c>
      <c r="B6258" s="427" t="s">
        <v>6395</v>
      </c>
      <c r="C6258" s="427" t="s">
        <v>48</v>
      </c>
      <c r="D6258" s="428">
        <v>54.06</v>
      </c>
    </row>
    <row r="6259" spans="1:4" ht="13.5" x14ac:dyDescent="0.25">
      <c r="A6259" s="426">
        <v>90769</v>
      </c>
      <c r="B6259" s="427" t="s">
        <v>6396</v>
      </c>
      <c r="C6259" s="427" t="s">
        <v>48</v>
      </c>
      <c r="D6259" s="428">
        <v>76.400000000000006</v>
      </c>
    </row>
    <row r="6260" spans="1:4" ht="13.5" x14ac:dyDescent="0.25">
      <c r="A6260" s="426">
        <v>90770</v>
      </c>
      <c r="B6260" s="427" t="s">
        <v>6397</v>
      </c>
      <c r="C6260" s="427" t="s">
        <v>48</v>
      </c>
      <c r="D6260" s="428">
        <v>100.69</v>
      </c>
    </row>
    <row r="6261" spans="1:4" ht="13.5" x14ac:dyDescent="0.25">
      <c r="A6261" s="426">
        <v>90771</v>
      </c>
      <c r="B6261" s="427" t="s">
        <v>6398</v>
      </c>
      <c r="C6261" s="427" t="s">
        <v>48</v>
      </c>
      <c r="D6261" s="428">
        <v>53.97</v>
      </c>
    </row>
    <row r="6262" spans="1:4" ht="13.5" x14ac:dyDescent="0.25">
      <c r="A6262" s="426">
        <v>90772</v>
      </c>
      <c r="B6262" s="427" t="s">
        <v>6399</v>
      </c>
      <c r="C6262" s="427" t="s">
        <v>48</v>
      </c>
      <c r="D6262" s="428">
        <v>16.29</v>
      </c>
    </row>
    <row r="6263" spans="1:4" ht="13.5" x14ac:dyDescent="0.25">
      <c r="A6263" s="426">
        <v>90773</v>
      </c>
      <c r="B6263" s="427" t="s">
        <v>6400</v>
      </c>
      <c r="C6263" s="427" t="s">
        <v>48</v>
      </c>
      <c r="D6263" s="428">
        <v>46.7</v>
      </c>
    </row>
    <row r="6264" spans="1:4" ht="13.5" x14ac:dyDescent="0.25">
      <c r="A6264" s="426">
        <v>90775</v>
      </c>
      <c r="B6264" s="427" t="s">
        <v>6401</v>
      </c>
      <c r="C6264" s="427" t="s">
        <v>48</v>
      </c>
      <c r="D6264" s="428">
        <v>36.590000000000003</v>
      </c>
    </row>
    <row r="6265" spans="1:4" ht="13.5" x14ac:dyDescent="0.25">
      <c r="A6265" s="426">
        <v>90776</v>
      </c>
      <c r="B6265" s="427" t="s">
        <v>6402</v>
      </c>
      <c r="C6265" s="427" t="s">
        <v>48</v>
      </c>
      <c r="D6265" s="428">
        <v>19.53</v>
      </c>
    </row>
    <row r="6266" spans="1:4" ht="13.5" x14ac:dyDescent="0.25">
      <c r="A6266" s="426">
        <v>90777</v>
      </c>
      <c r="B6266" s="427" t="s">
        <v>6403</v>
      </c>
      <c r="C6266" s="427" t="s">
        <v>48</v>
      </c>
      <c r="D6266" s="428">
        <v>73.39</v>
      </c>
    </row>
    <row r="6267" spans="1:4" ht="13.5" x14ac:dyDescent="0.25">
      <c r="A6267" s="426">
        <v>90778</v>
      </c>
      <c r="B6267" s="427" t="s">
        <v>6404</v>
      </c>
      <c r="C6267" s="427" t="s">
        <v>48</v>
      </c>
      <c r="D6267" s="428">
        <v>83.37</v>
      </c>
    </row>
    <row r="6268" spans="1:4" ht="13.5" x14ac:dyDescent="0.25">
      <c r="A6268" s="426">
        <v>90779</v>
      </c>
      <c r="B6268" s="427" t="s">
        <v>6405</v>
      </c>
      <c r="C6268" s="427" t="s">
        <v>48</v>
      </c>
      <c r="D6268" s="428">
        <v>113.64</v>
      </c>
    </row>
    <row r="6269" spans="1:4" ht="13.5" x14ac:dyDescent="0.25">
      <c r="A6269" s="426">
        <v>90780</v>
      </c>
      <c r="B6269" s="427" t="s">
        <v>6406</v>
      </c>
      <c r="C6269" s="427" t="s">
        <v>48</v>
      </c>
      <c r="D6269" s="428">
        <v>24.45</v>
      </c>
    </row>
    <row r="6270" spans="1:4" ht="13.5" x14ac:dyDescent="0.25">
      <c r="A6270" s="426">
        <v>90781</v>
      </c>
      <c r="B6270" s="427" t="s">
        <v>6407</v>
      </c>
      <c r="C6270" s="427" t="s">
        <v>48</v>
      </c>
      <c r="D6270" s="428">
        <v>32.119999999999997</v>
      </c>
    </row>
    <row r="6271" spans="1:4" ht="13.5" x14ac:dyDescent="0.25">
      <c r="A6271" s="426">
        <v>91677</v>
      </c>
      <c r="B6271" s="427" t="s">
        <v>6408</v>
      </c>
      <c r="C6271" s="427" t="s">
        <v>48</v>
      </c>
      <c r="D6271" s="428">
        <v>107.61</v>
      </c>
    </row>
    <row r="6272" spans="1:4" ht="13.5" x14ac:dyDescent="0.25">
      <c r="A6272" s="426">
        <v>91678</v>
      </c>
      <c r="B6272" s="427" t="s">
        <v>6409</v>
      </c>
      <c r="C6272" s="427" t="s">
        <v>48</v>
      </c>
      <c r="D6272" s="428">
        <v>102.35</v>
      </c>
    </row>
    <row r="6273" spans="1:4" ht="13.5" x14ac:dyDescent="0.25">
      <c r="A6273" s="426">
        <v>93558</v>
      </c>
      <c r="B6273" s="427" t="s">
        <v>6410</v>
      </c>
      <c r="C6273" s="427" t="s">
        <v>6411</v>
      </c>
      <c r="D6273" s="429">
        <v>3425.88</v>
      </c>
    </row>
    <row r="6274" spans="1:4" ht="13.5" x14ac:dyDescent="0.25">
      <c r="A6274" s="426">
        <v>93559</v>
      </c>
      <c r="B6274" s="427" t="s">
        <v>6392</v>
      </c>
      <c r="C6274" s="427" t="s">
        <v>6411</v>
      </c>
      <c r="D6274" s="429">
        <v>10650.74</v>
      </c>
    </row>
    <row r="6275" spans="1:4" ht="13.5" x14ac:dyDescent="0.25">
      <c r="A6275" s="426">
        <v>93560</v>
      </c>
      <c r="B6275" s="427" t="s">
        <v>6400</v>
      </c>
      <c r="C6275" s="427" t="s">
        <v>6411</v>
      </c>
      <c r="D6275" s="429">
        <v>8214.3799999999992</v>
      </c>
    </row>
    <row r="6276" spans="1:4" ht="13.5" x14ac:dyDescent="0.25">
      <c r="A6276" s="426">
        <v>93561</v>
      </c>
      <c r="B6276" s="427" t="s">
        <v>6401</v>
      </c>
      <c r="C6276" s="427" t="s">
        <v>6411</v>
      </c>
      <c r="D6276" s="429">
        <v>6840.84</v>
      </c>
    </row>
    <row r="6277" spans="1:4" ht="13.5" x14ac:dyDescent="0.25">
      <c r="A6277" s="426">
        <v>93562</v>
      </c>
      <c r="B6277" s="427" t="s">
        <v>6398</v>
      </c>
      <c r="C6277" s="427" t="s">
        <v>6411</v>
      </c>
      <c r="D6277" s="429">
        <v>9485.2900000000009</v>
      </c>
    </row>
    <row r="6278" spans="1:4" ht="13.5" x14ac:dyDescent="0.25">
      <c r="A6278" s="426">
        <v>93563</v>
      </c>
      <c r="B6278" s="427" t="s">
        <v>6393</v>
      </c>
      <c r="C6278" s="427" t="s">
        <v>6411</v>
      </c>
      <c r="D6278" s="429">
        <v>3022.86</v>
      </c>
    </row>
    <row r="6279" spans="1:4" ht="13.5" x14ac:dyDescent="0.25">
      <c r="A6279" s="426">
        <v>93564</v>
      </c>
      <c r="B6279" s="427" t="s">
        <v>6394</v>
      </c>
      <c r="C6279" s="427" t="s">
        <v>6411</v>
      </c>
      <c r="D6279" s="429">
        <v>2763.66</v>
      </c>
    </row>
    <row r="6280" spans="1:4" ht="13.5" x14ac:dyDescent="0.25">
      <c r="A6280" s="426">
        <v>93565</v>
      </c>
      <c r="B6280" s="427" t="s">
        <v>6403</v>
      </c>
      <c r="C6280" s="427" t="s">
        <v>6411</v>
      </c>
      <c r="D6280" s="429">
        <v>12811.44</v>
      </c>
    </row>
    <row r="6281" spans="1:4" ht="13.5" x14ac:dyDescent="0.25">
      <c r="A6281" s="426">
        <v>93566</v>
      </c>
      <c r="B6281" s="427" t="s">
        <v>6399</v>
      </c>
      <c r="C6281" s="427" t="s">
        <v>6411</v>
      </c>
      <c r="D6281" s="429">
        <v>2901.66</v>
      </c>
    </row>
    <row r="6282" spans="1:4" ht="13.5" x14ac:dyDescent="0.25">
      <c r="A6282" s="426">
        <v>93567</v>
      </c>
      <c r="B6282" s="427" t="s">
        <v>6404</v>
      </c>
      <c r="C6282" s="427" t="s">
        <v>6411</v>
      </c>
      <c r="D6282" s="429">
        <v>14557.35</v>
      </c>
    </row>
    <row r="6283" spans="1:4" ht="13.5" x14ac:dyDescent="0.25">
      <c r="A6283" s="426">
        <v>93568</v>
      </c>
      <c r="B6283" s="427" t="s">
        <v>6405</v>
      </c>
      <c r="C6283" s="427" t="s">
        <v>6411</v>
      </c>
      <c r="D6283" s="429">
        <v>19833.849999999999</v>
      </c>
    </row>
    <row r="6284" spans="1:4" ht="13.5" x14ac:dyDescent="0.25">
      <c r="A6284" s="426">
        <v>93569</v>
      </c>
      <c r="B6284" s="427" t="s">
        <v>6412</v>
      </c>
      <c r="C6284" s="427" t="s">
        <v>6411</v>
      </c>
      <c r="D6284" s="429">
        <v>9453.44</v>
      </c>
    </row>
    <row r="6285" spans="1:4" ht="13.5" x14ac:dyDescent="0.25">
      <c r="A6285" s="426">
        <v>93570</v>
      </c>
      <c r="B6285" s="427" t="s">
        <v>6413</v>
      </c>
      <c r="C6285" s="427" t="s">
        <v>6411</v>
      </c>
      <c r="D6285" s="429">
        <v>13352.62</v>
      </c>
    </row>
    <row r="6286" spans="1:4" ht="13.5" x14ac:dyDescent="0.25">
      <c r="A6286" s="426">
        <v>93571</v>
      </c>
      <c r="B6286" s="427" t="s">
        <v>6414</v>
      </c>
      <c r="C6286" s="427" t="s">
        <v>6411</v>
      </c>
      <c r="D6286" s="429">
        <v>17595.740000000002</v>
      </c>
    </row>
    <row r="6287" spans="1:4" ht="13.5" x14ac:dyDescent="0.25">
      <c r="A6287" s="426">
        <v>93572</v>
      </c>
      <c r="B6287" s="427" t="s">
        <v>6415</v>
      </c>
      <c r="C6287" s="427" t="s">
        <v>6411</v>
      </c>
      <c r="D6287" s="429">
        <v>3462.54</v>
      </c>
    </row>
    <row r="6288" spans="1:4" ht="13.5" x14ac:dyDescent="0.25">
      <c r="A6288" s="426">
        <v>94295</v>
      </c>
      <c r="B6288" s="427" t="s">
        <v>6406</v>
      </c>
      <c r="C6288" s="427" t="s">
        <v>6411</v>
      </c>
      <c r="D6288" s="429">
        <v>4280.58</v>
      </c>
    </row>
    <row r="6289" spans="1:4" ht="13.5" x14ac:dyDescent="0.25">
      <c r="A6289" s="426">
        <v>94296</v>
      </c>
      <c r="B6289" s="427" t="s">
        <v>6407</v>
      </c>
      <c r="C6289" s="427" t="s">
        <v>6411</v>
      </c>
      <c r="D6289" s="429">
        <v>5662.19</v>
      </c>
    </row>
    <row r="6290" spans="1:4" ht="13.5" x14ac:dyDescent="0.25">
      <c r="A6290" s="426">
        <v>95308</v>
      </c>
      <c r="B6290" s="427" t="s">
        <v>6416</v>
      </c>
      <c r="C6290" s="427" t="s">
        <v>48</v>
      </c>
      <c r="D6290" s="428">
        <v>0.08</v>
      </c>
    </row>
    <row r="6291" spans="1:4" ht="13.5" x14ac:dyDescent="0.25">
      <c r="A6291" s="426">
        <v>95309</v>
      </c>
      <c r="B6291" s="427" t="s">
        <v>6417</v>
      </c>
      <c r="C6291" s="427" t="s">
        <v>48</v>
      </c>
      <c r="D6291" s="428">
        <v>0.12</v>
      </c>
    </row>
    <row r="6292" spans="1:4" ht="13.5" x14ac:dyDescent="0.25">
      <c r="A6292" s="426">
        <v>95310</v>
      </c>
      <c r="B6292" s="427" t="s">
        <v>6418</v>
      </c>
      <c r="C6292" s="427" t="s">
        <v>48</v>
      </c>
      <c r="D6292" s="428">
        <v>0.13</v>
      </c>
    </row>
    <row r="6293" spans="1:4" ht="13.5" x14ac:dyDescent="0.25">
      <c r="A6293" s="426">
        <v>95311</v>
      </c>
      <c r="B6293" s="427" t="s">
        <v>6419</v>
      </c>
      <c r="C6293" s="427" t="s">
        <v>48</v>
      </c>
      <c r="D6293" s="428">
        <v>0.08</v>
      </c>
    </row>
    <row r="6294" spans="1:4" ht="13.5" x14ac:dyDescent="0.25">
      <c r="A6294" s="426">
        <v>95312</v>
      </c>
      <c r="B6294" s="427" t="s">
        <v>6420</v>
      </c>
      <c r="C6294" s="427" t="s">
        <v>48</v>
      </c>
      <c r="D6294" s="428">
        <v>0.12</v>
      </c>
    </row>
    <row r="6295" spans="1:4" ht="13.5" x14ac:dyDescent="0.25">
      <c r="A6295" s="426">
        <v>95313</v>
      </c>
      <c r="B6295" s="427" t="s">
        <v>6421</v>
      </c>
      <c r="C6295" s="427" t="s">
        <v>48</v>
      </c>
      <c r="D6295" s="428">
        <v>0.13</v>
      </c>
    </row>
    <row r="6296" spans="1:4" ht="13.5" x14ac:dyDescent="0.25">
      <c r="A6296" s="426">
        <v>95314</v>
      </c>
      <c r="B6296" s="427" t="s">
        <v>6422</v>
      </c>
      <c r="C6296" s="427" t="s">
        <v>48</v>
      </c>
      <c r="D6296" s="428">
        <v>0.14000000000000001</v>
      </c>
    </row>
    <row r="6297" spans="1:4" ht="13.5" x14ac:dyDescent="0.25">
      <c r="A6297" s="426">
        <v>95315</v>
      </c>
      <c r="B6297" s="427" t="s">
        <v>6423</v>
      </c>
      <c r="C6297" s="427" t="s">
        <v>48</v>
      </c>
      <c r="D6297" s="428">
        <v>0.23</v>
      </c>
    </row>
    <row r="6298" spans="1:4" ht="13.5" x14ac:dyDescent="0.25">
      <c r="A6298" s="426">
        <v>95316</v>
      </c>
      <c r="B6298" s="427" t="s">
        <v>6424</v>
      </c>
      <c r="C6298" s="427" t="s">
        <v>48</v>
      </c>
      <c r="D6298" s="428">
        <v>0.28000000000000003</v>
      </c>
    </row>
    <row r="6299" spans="1:4" ht="13.5" x14ac:dyDescent="0.25">
      <c r="A6299" s="426">
        <v>95317</v>
      </c>
      <c r="B6299" s="427" t="s">
        <v>6425</v>
      </c>
      <c r="C6299" s="427" t="s">
        <v>48</v>
      </c>
      <c r="D6299" s="428">
        <v>0.13</v>
      </c>
    </row>
    <row r="6300" spans="1:4" ht="13.5" x14ac:dyDescent="0.25">
      <c r="A6300" s="426">
        <v>95318</v>
      </c>
      <c r="B6300" s="427" t="s">
        <v>6426</v>
      </c>
      <c r="C6300" s="427" t="s">
        <v>48</v>
      </c>
      <c r="D6300" s="428">
        <v>0.08</v>
      </c>
    </row>
    <row r="6301" spans="1:4" ht="13.5" x14ac:dyDescent="0.25">
      <c r="A6301" s="426">
        <v>95319</v>
      </c>
      <c r="B6301" s="427" t="s">
        <v>6427</v>
      </c>
      <c r="C6301" s="427" t="s">
        <v>48</v>
      </c>
      <c r="D6301" s="428">
        <v>0.11</v>
      </c>
    </row>
    <row r="6302" spans="1:4" ht="13.5" x14ac:dyDescent="0.25">
      <c r="A6302" s="426">
        <v>95320</v>
      </c>
      <c r="B6302" s="427" t="s">
        <v>6428</v>
      </c>
      <c r="C6302" s="427" t="s">
        <v>48</v>
      </c>
      <c r="D6302" s="428">
        <v>0.09</v>
      </c>
    </row>
    <row r="6303" spans="1:4" ht="13.5" x14ac:dyDescent="0.25">
      <c r="A6303" s="426">
        <v>95321</v>
      </c>
      <c r="B6303" s="427" t="s">
        <v>6429</v>
      </c>
      <c r="C6303" s="427" t="s">
        <v>48</v>
      </c>
      <c r="D6303" s="428">
        <v>0.1</v>
      </c>
    </row>
    <row r="6304" spans="1:4" ht="13.5" x14ac:dyDescent="0.25">
      <c r="A6304" s="426">
        <v>95322</v>
      </c>
      <c r="B6304" s="427" t="s">
        <v>6430</v>
      </c>
      <c r="C6304" s="427" t="s">
        <v>48</v>
      </c>
      <c r="D6304" s="428">
        <v>7.0000000000000007E-2</v>
      </c>
    </row>
    <row r="6305" spans="1:4" ht="13.5" x14ac:dyDescent="0.25">
      <c r="A6305" s="426">
        <v>95323</v>
      </c>
      <c r="B6305" s="427" t="s">
        <v>6431</v>
      </c>
      <c r="C6305" s="427" t="s">
        <v>48</v>
      </c>
      <c r="D6305" s="428">
        <v>0.2</v>
      </c>
    </row>
    <row r="6306" spans="1:4" ht="13.5" x14ac:dyDescent="0.25">
      <c r="A6306" s="426">
        <v>95324</v>
      </c>
      <c r="B6306" s="427" t="s">
        <v>6432</v>
      </c>
      <c r="C6306" s="427" t="s">
        <v>48</v>
      </c>
      <c r="D6306" s="428">
        <v>0.17</v>
      </c>
    </row>
    <row r="6307" spans="1:4" ht="13.5" x14ac:dyDescent="0.25">
      <c r="A6307" s="426">
        <v>95325</v>
      </c>
      <c r="B6307" s="427" t="s">
        <v>6433</v>
      </c>
      <c r="C6307" s="427" t="s">
        <v>48</v>
      </c>
      <c r="D6307" s="428">
        <v>0.24</v>
      </c>
    </row>
    <row r="6308" spans="1:4" ht="13.5" x14ac:dyDescent="0.25">
      <c r="A6308" s="426">
        <v>95326</v>
      </c>
      <c r="B6308" s="427" t="s">
        <v>6434</v>
      </c>
      <c r="C6308" s="427" t="s">
        <v>48</v>
      </c>
      <c r="D6308" s="428">
        <v>0.04</v>
      </c>
    </row>
    <row r="6309" spans="1:4" ht="13.5" x14ac:dyDescent="0.25">
      <c r="A6309" s="426">
        <v>95327</v>
      </c>
      <c r="B6309" s="427" t="s">
        <v>6435</v>
      </c>
      <c r="C6309" s="427" t="s">
        <v>48</v>
      </c>
      <c r="D6309" s="428">
        <v>0.19</v>
      </c>
    </row>
    <row r="6310" spans="1:4" ht="13.5" x14ac:dyDescent="0.25">
      <c r="A6310" s="426">
        <v>95328</v>
      </c>
      <c r="B6310" s="427" t="s">
        <v>6436</v>
      </c>
      <c r="C6310" s="427" t="s">
        <v>48</v>
      </c>
      <c r="D6310" s="428">
        <v>0.12</v>
      </c>
    </row>
    <row r="6311" spans="1:4" ht="13.5" x14ac:dyDescent="0.25">
      <c r="A6311" s="426">
        <v>95329</v>
      </c>
      <c r="B6311" s="427" t="s">
        <v>6437</v>
      </c>
      <c r="C6311" s="427" t="s">
        <v>48</v>
      </c>
      <c r="D6311" s="428">
        <v>0.15</v>
      </c>
    </row>
    <row r="6312" spans="1:4" ht="13.5" x14ac:dyDescent="0.25">
      <c r="A6312" s="426">
        <v>95330</v>
      </c>
      <c r="B6312" s="427" t="s">
        <v>6438</v>
      </c>
      <c r="C6312" s="427" t="s">
        <v>48</v>
      </c>
      <c r="D6312" s="428">
        <v>0.12</v>
      </c>
    </row>
    <row r="6313" spans="1:4" ht="13.5" x14ac:dyDescent="0.25">
      <c r="A6313" s="426">
        <v>95331</v>
      </c>
      <c r="B6313" s="427" t="s">
        <v>6439</v>
      </c>
      <c r="C6313" s="427" t="s">
        <v>48</v>
      </c>
      <c r="D6313" s="428">
        <v>0.13</v>
      </c>
    </row>
    <row r="6314" spans="1:4" ht="13.5" x14ac:dyDescent="0.25">
      <c r="A6314" s="426">
        <v>95332</v>
      </c>
      <c r="B6314" s="427" t="s">
        <v>6440</v>
      </c>
      <c r="C6314" s="427" t="s">
        <v>48</v>
      </c>
      <c r="D6314" s="428">
        <v>0.41</v>
      </c>
    </row>
    <row r="6315" spans="1:4" ht="13.5" x14ac:dyDescent="0.25">
      <c r="A6315" s="426">
        <v>95333</v>
      </c>
      <c r="B6315" s="427" t="s">
        <v>6441</v>
      </c>
      <c r="C6315" s="427" t="s">
        <v>48</v>
      </c>
      <c r="D6315" s="428">
        <v>0.74</v>
      </c>
    </row>
    <row r="6316" spans="1:4" ht="13.5" x14ac:dyDescent="0.25">
      <c r="A6316" s="426">
        <v>95334</v>
      </c>
      <c r="B6316" s="427" t="s">
        <v>6442</v>
      </c>
      <c r="C6316" s="427" t="s">
        <v>48</v>
      </c>
      <c r="D6316" s="428">
        <v>0.42</v>
      </c>
    </row>
    <row r="6317" spans="1:4" ht="13.5" x14ac:dyDescent="0.25">
      <c r="A6317" s="426">
        <v>95335</v>
      </c>
      <c r="B6317" s="427" t="s">
        <v>6443</v>
      </c>
      <c r="C6317" s="427" t="s">
        <v>48</v>
      </c>
      <c r="D6317" s="428">
        <v>0.18</v>
      </c>
    </row>
    <row r="6318" spans="1:4" ht="13.5" x14ac:dyDescent="0.25">
      <c r="A6318" s="426">
        <v>95336</v>
      </c>
      <c r="B6318" s="427" t="s">
        <v>6444</v>
      </c>
      <c r="C6318" s="427" t="s">
        <v>48</v>
      </c>
      <c r="D6318" s="428">
        <v>0.12</v>
      </c>
    </row>
    <row r="6319" spans="1:4" ht="13.5" x14ac:dyDescent="0.25">
      <c r="A6319" s="426">
        <v>95337</v>
      </c>
      <c r="B6319" s="427" t="s">
        <v>6445</v>
      </c>
      <c r="C6319" s="427" t="s">
        <v>48</v>
      </c>
      <c r="D6319" s="428">
        <v>0.11</v>
      </c>
    </row>
    <row r="6320" spans="1:4" ht="13.5" x14ac:dyDescent="0.25">
      <c r="A6320" s="426">
        <v>95338</v>
      </c>
      <c r="B6320" s="427" t="s">
        <v>6446</v>
      </c>
      <c r="C6320" s="427" t="s">
        <v>48</v>
      </c>
      <c r="D6320" s="428">
        <v>0.22</v>
      </c>
    </row>
    <row r="6321" spans="1:4" ht="13.5" x14ac:dyDescent="0.25">
      <c r="A6321" s="426">
        <v>95339</v>
      </c>
      <c r="B6321" s="427" t="s">
        <v>6447</v>
      </c>
      <c r="C6321" s="427" t="s">
        <v>48</v>
      </c>
      <c r="D6321" s="428">
        <v>0.19</v>
      </c>
    </row>
    <row r="6322" spans="1:4" ht="13.5" x14ac:dyDescent="0.25">
      <c r="A6322" s="426">
        <v>95340</v>
      </c>
      <c r="B6322" s="427" t="s">
        <v>6448</v>
      </c>
      <c r="C6322" s="427" t="s">
        <v>48</v>
      </c>
      <c r="D6322" s="428">
        <v>0.15</v>
      </c>
    </row>
    <row r="6323" spans="1:4" ht="13.5" x14ac:dyDescent="0.25">
      <c r="A6323" s="426">
        <v>95341</v>
      </c>
      <c r="B6323" s="427" t="s">
        <v>6449</v>
      </c>
      <c r="C6323" s="427" t="s">
        <v>48</v>
      </c>
      <c r="D6323" s="428">
        <v>0.17</v>
      </c>
    </row>
    <row r="6324" spans="1:4" ht="13.5" x14ac:dyDescent="0.25">
      <c r="A6324" s="426">
        <v>95342</v>
      </c>
      <c r="B6324" s="427" t="s">
        <v>6450</v>
      </c>
      <c r="C6324" s="427" t="s">
        <v>48</v>
      </c>
      <c r="D6324" s="428">
        <v>0.14000000000000001</v>
      </c>
    </row>
    <row r="6325" spans="1:4" ht="13.5" x14ac:dyDescent="0.25">
      <c r="A6325" s="426">
        <v>95343</v>
      </c>
      <c r="B6325" s="427" t="s">
        <v>6451</v>
      </c>
      <c r="C6325" s="427" t="s">
        <v>48</v>
      </c>
      <c r="D6325" s="428">
        <v>0.49</v>
      </c>
    </row>
    <row r="6326" spans="1:4" ht="13.5" x14ac:dyDescent="0.25">
      <c r="A6326" s="426">
        <v>95344</v>
      </c>
      <c r="B6326" s="427" t="s">
        <v>6452</v>
      </c>
      <c r="C6326" s="427" t="s">
        <v>48</v>
      </c>
      <c r="D6326" s="428">
        <v>0.15</v>
      </c>
    </row>
    <row r="6327" spans="1:4" ht="13.5" x14ac:dyDescent="0.25">
      <c r="A6327" s="426">
        <v>95345</v>
      </c>
      <c r="B6327" s="427" t="s">
        <v>6453</v>
      </c>
      <c r="C6327" s="427" t="s">
        <v>48</v>
      </c>
      <c r="D6327" s="428">
        <v>0.61</v>
      </c>
    </row>
    <row r="6328" spans="1:4" ht="13.5" x14ac:dyDescent="0.25">
      <c r="A6328" s="426">
        <v>95346</v>
      </c>
      <c r="B6328" s="427" t="s">
        <v>6454</v>
      </c>
      <c r="C6328" s="427" t="s">
        <v>48</v>
      </c>
      <c r="D6328" s="428">
        <v>0.05</v>
      </c>
    </row>
    <row r="6329" spans="1:4" ht="13.5" x14ac:dyDescent="0.25">
      <c r="A6329" s="426">
        <v>95347</v>
      </c>
      <c r="B6329" s="427" t="s">
        <v>6455</v>
      </c>
      <c r="C6329" s="427" t="s">
        <v>48</v>
      </c>
      <c r="D6329" s="428">
        <v>0.06</v>
      </c>
    </row>
    <row r="6330" spans="1:4" ht="13.5" x14ac:dyDescent="0.25">
      <c r="A6330" s="426">
        <v>95348</v>
      </c>
      <c r="B6330" s="427" t="s">
        <v>6456</v>
      </c>
      <c r="C6330" s="427" t="s">
        <v>48</v>
      </c>
      <c r="D6330" s="428">
        <v>0.08</v>
      </c>
    </row>
    <row r="6331" spans="1:4" ht="13.5" x14ac:dyDescent="0.25">
      <c r="A6331" s="426">
        <v>95349</v>
      </c>
      <c r="B6331" s="427" t="s">
        <v>6457</v>
      </c>
      <c r="C6331" s="427" t="s">
        <v>48</v>
      </c>
      <c r="D6331" s="428">
        <v>0.06</v>
      </c>
    </row>
    <row r="6332" spans="1:4" ht="13.5" x14ac:dyDescent="0.25">
      <c r="A6332" s="426">
        <v>95350</v>
      </c>
      <c r="B6332" s="427" t="s">
        <v>6458</v>
      </c>
      <c r="C6332" s="427" t="s">
        <v>48</v>
      </c>
      <c r="D6332" s="428">
        <v>0.08</v>
      </c>
    </row>
    <row r="6333" spans="1:4" ht="13.5" x14ac:dyDescent="0.25">
      <c r="A6333" s="426">
        <v>95351</v>
      </c>
      <c r="B6333" s="427" t="s">
        <v>6459</v>
      </c>
      <c r="C6333" s="427" t="s">
        <v>48</v>
      </c>
      <c r="D6333" s="428">
        <v>0.25</v>
      </c>
    </row>
    <row r="6334" spans="1:4" ht="13.5" x14ac:dyDescent="0.25">
      <c r="A6334" s="426">
        <v>95352</v>
      </c>
      <c r="B6334" s="427" t="s">
        <v>6460</v>
      </c>
      <c r="C6334" s="427" t="s">
        <v>48</v>
      </c>
      <c r="D6334" s="428">
        <v>0.09</v>
      </c>
    </row>
    <row r="6335" spans="1:4" ht="13.5" x14ac:dyDescent="0.25">
      <c r="A6335" s="426">
        <v>95354</v>
      </c>
      <c r="B6335" s="427" t="s">
        <v>6461</v>
      </c>
      <c r="C6335" s="427" t="s">
        <v>48</v>
      </c>
      <c r="D6335" s="428">
        <v>0.09</v>
      </c>
    </row>
    <row r="6336" spans="1:4" ht="13.5" x14ac:dyDescent="0.25">
      <c r="A6336" s="426">
        <v>95355</v>
      </c>
      <c r="B6336" s="427" t="s">
        <v>6462</v>
      </c>
      <c r="C6336" s="427" t="s">
        <v>48</v>
      </c>
      <c r="D6336" s="428">
        <v>0.11</v>
      </c>
    </row>
    <row r="6337" spans="1:4" ht="13.5" x14ac:dyDescent="0.25">
      <c r="A6337" s="426">
        <v>95356</v>
      </c>
      <c r="B6337" s="427" t="s">
        <v>6463</v>
      </c>
      <c r="C6337" s="427" t="s">
        <v>48</v>
      </c>
      <c r="D6337" s="428">
        <v>0.11</v>
      </c>
    </row>
    <row r="6338" spans="1:4" ht="13.5" x14ac:dyDescent="0.25">
      <c r="A6338" s="426">
        <v>95357</v>
      </c>
      <c r="B6338" s="427" t="s">
        <v>6464</v>
      </c>
      <c r="C6338" s="427" t="s">
        <v>48</v>
      </c>
      <c r="D6338" s="428">
        <v>0.17</v>
      </c>
    </row>
    <row r="6339" spans="1:4" ht="13.5" x14ac:dyDescent="0.25">
      <c r="A6339" s="426">
        <v>95358</v>
      </c>
      <c r="B6339" s="427" t="s">
        <v>6465</v>
      </c>
      <c r="C6339" s="427" t="s">
        <v>48</v>
      </c>
      <c r="D6339" s="428">
        <v>0.21</v>
      </c>
    </row>
    <row r="6340" spans="1:4" ht="13.5" x14ac:dyDescent="0.25">
      <c r="A6340" s="426">
        <v>95359</v>
      </c>
      <c r="B6340" s="427" t="s">
        <v>6466</v>
      </c>
      <c r="C6340" s="427" t="s">
        <v>48</v>
      </c>
      <c r="D6340" s="428">
        <v>0.27</v>
      </c>
    </row>
    <row r="6341" spans="1:4" ht="13.5" x14ac:dyDescent="0.25">
      <c r="A6341" s="426">
        <v>95360</v>
      </c>
      <c r="B6341" s="427" t="s">
        <v>6467</v>
      </c>
      <c r="C6341" s="427" t="s">
        <v>48</v>
      </c>
      <c r="D6341" s="428">
        <v>0.17</v>
      </c>
    </row>
    <row r="6342" spans="1:4" ht="13.5" x14ac:dyDescent="0.25">
      <c r="A6342" s="426">
        <v>95361</v>
      </c>
      <c r="B6342" s="427" t="s">
        <v>6468</v>
      </c>
      <c r="C6342" s="427" t="s">
        <v>48</v>
      </c>
      <c r="D6342" s="428">
        <v>0.1</v>
      </c>
    </row>
    <row r="6343" spans="1:4" ht="13.5" x14ac:dyDescent="0.25">
      <c r="A6343" s="426">
        <v>95362</v>
      </c>
      <c r="B6343" s="427" t="s">
        <v>6469</v>
      </c>
      <c r="C6343" s="427" t="s">
        <v>48</v>
      </c>
      <c r="D6343" s="428">
        <v>0.11</v>
      </c>
    </row>
    <row r="6344" spans="1:4" ht="13.5" x14ac:dyDescent="0.25">
      <c r="A6344" s="426">
        <v>95363</v>
      </c>
      <c r="B6344" s="427" t="s">
        <v>6470</v>
      </c>
      <c r="C6344" s="427" t="s">
        <v>48</v>
      </c>
      <c r="D6344" s="428">
        <v>0.14000000000000001</v>
      </c>
    </row>
    <row r="6345" spans="1:4" ht="13.5" x14ac:dyDescent="0.25">
      <c r="A6345" s="426">
        <v>95364</v>
      </c>
      <c r="B6345" s="427" t="s">
        <v>6471</v>
      </c>
      <c r="C6345" s="427" t="s">
        <v>48</v>
      </c>
      <c r="D6345" s="428">
        <v>0.12</v>
      </c>
    </row>
    <row r="6346" spans="1:4" ht="13.5" x14ac:dyDescent="0.25">
      <c r="A6346" s="426">
        <v>95365</v>
      </c>
      <c r="B6346" s="427" t="s">
        <v>6472</v>
      </c>
      <c r="C6346" s="427" t="s">
        <v>48</v>
      </c>
      <c r="D6346" s="428">
        <v>0.11</v>
      </c>
    </row>
    <row r="6347" spans="1:4" ht="13.5" x14ac:dyDescent="0.25">
      <c r="A6347" s="426">
        <v>95366</v>
      </c>
      <c r="B6347" s="427" t="s">
        <v>6473</v>
      </c>
      <c r="C6347" s="427" t="s">
        <v>48</v>
      </c>
      <c r="D6347" s="428">
        <v>0.12</v>
      </c>
    </row>
    <row r="6348" spans="1:4" ht="13.5" x14ac:dyDescent="0.25">
      <c r="A6348" s="426">
        <v>95367</v>
      </c>
      <c r="B6348" s="427" t="s">
        <v>6474</v>
      </c>
      <c r="C6348" s="427" t="s">
        <v>48</v>
      </c>
      <c r="D6348" s="428">
        <v>0.1</v>
      </c>
    </row>
    <row r="6349" spans="1:4" ht="13.5" x14ac:dyDescent="0.25">
      <c r="A6349" s="426">
        <v>95368</v>
      </c>
      <c r="B6349" s="427" t="s">
        <v>6475</v>
      </c>
      <c r="C6349" s="427" t="s">
        <v>48</v>
      </c>
      <c r="D6349" s="428">
        <v>0.23</v>
      </c>
    </row>
    <row r="6350" spans="1:4" ht="13.5" x14ac:dyDescent="0.25">
      <c r="A6350" s="426">
        <v>95369</v>
      </c>
      <c r="B6350" s="427" t="s">
        <v>6476</v>
      </c>
      <c r="C6350" s="427" t="s">
        <v>48</v>
      </c>
      <c r="D6350" s="428">
        <v>0.13</v>
      </c>
    </row>
    <row r="6351" spans="1:4" ht="13.5" x14ac:dyDescent="0.25">
      <c r="A6351" s="426">
        <v>95370</v>
      </c>
      <c r="B6351" s="427" t="s">
        <v>6477</v>
      </c>
      <c r="C6351" s="427" t="s">
        <v>48</v>
      </c>
      <c r="D6351" s="428">
        <v>0.19</v>
      </c>
    </row>
    <row r="6352" spans="1:4" ht="13.5" x14ac:dyDescent="0.25">
      <c r="A6352" s="426">
        <v>95371</v>
      </c>
      <c r="B6352" s="427" t="s">
        <v>6478</v>
      </c>
      <c r="C6352" s="427" t="s">
        <v>48</v>
      </c>
      <c r="D6352" s="428">
        <v>0.22</v>
      </c>
    </row>
    <row r="6353" spans="1:4" ht="13.5" x14ac:dyDescent="0.25">
      <c r="A6353" s="426">
        <v>95372</v>
      </c>
      <c r="B6353" s="427" t="s">
        <v>6479</v>
      </c>
      <c r="C6353" s="427" t="s">
        <v>48</v>
      </c>
      <c r="D6353" s="428">
        <v>0.15</v>
      </c>
    </row>
    <row r="6354" spans="1:4" ht="13.5" x14ac:dyDescent="0.25">
      <c r="A6354" s="426">
        <v>95373</v>
      </c>
      <c r="B6354" s="427" t="s">
        <v>6480</v>
      </c>
      <c r="C6354" s="427" t="s">
        <v>48</v>
      </c>
      <c r="D6354" s="428">
        <v>0.18</v>
      </c>
    </row>
    <row r="6355" spans="1:4" ht="13.5" x14ac:dyDescent="0.25">
      <c r="A6355" s="426">
        <v>95374</v>
      </c>
      <c r="B6355" s="427" t="s">
        <v>6481</v>
      </c>
      <c r="C6355" s="427" t="s">
        <v>48</v>
      </c>
      <c r="D6355" s="428">
        <v>0.16</v>
      </c>
    </row>
    <row r="6356" spans="1:4" ht="13.5" x14ac:dyDescent="0.25">
      <c r="A6356" s="426">
        <v>95375</v>
      </c>
      <c r="B6356" s="427" t="s">
        <v>6482</v>
      </c>
      <c r="C6356" s="427" t="s">
        <v>48</v>
      </c>
      <c r="D6356" s="428">
        <v>0.28999999999999998</v>
      </c>
    </row>
    <row r="6357" spans="1:4" ht="13.5" x14ac:dyDescent="0.25">
      <c r="A6357" s="426">
        <v>95376</v>
      </c>
      <c r="B6357" s="427" t="s">
        <v>6483</v>
      </c>
      <c r="C6357" s="427" t="s">
        <v>48</v>
      </c>
      <c r="D6357" s="428">
        <v>0.04</v>
      </c>
    </row>
    <row r="6358" spans="1:4" ht="13.5" x14ac:dyDescent="0.25">
      <c r="A6358" s="426">
        <v>95377</v>
      </c>
      <c r="B6358" s="427" t="s">
        <v>6484</v>
      </c>
      <c r="C6358" s="427" t="s">
        <v>48</v>
      </c>
      <c r="D6358" s="428">
        <v>0.12</v>
      </c>
    </row>
    <row r="6359" spans="1:4" ht="13.5" x14ac:dyDescent="0.25">
      <c r="A6359" s="426">
        <v>95378</v>
      </c>
      <c r="B6359" s="427" t="s">
        <v>6485</v>
      </c>
      <c r="C6359" s="427" t="s">
        <v>48</v>
      </c>
      <c r="D6359" s="428">
        <v>0.18</v>
      </c>
    </row>
    <row r="6360" spans="1:4" ht="13.5" x14ac:dyDescent="0.25">
      <c r="A6360" s="426">
        <v>95379</v>
      </c>
      <c r="B6360" s="427" t="s">
        <v>6486</v>
      </c>
      <c r="C6360" s="427" t="s">
        <v>48</v>
      </c>
      <c r="D6360" s="428">
        <v>0.12</v>
      </c>
    </row>
    <row r="6361" spans="1:4" ht="13.5" x14ac:dyDescent="0.25">
      <c r="A6361" s="426">
        <v>95380</v>
      </c>
      <c r="B6361" s="427" t="s">
        <v>6487</v>
      </c>
      <c r="C6361" s="427" t="s">
        <v>48</v>
      </c>
      <c r="D6361" s="428">
        <v>0.14000000000000001</v>
      </c>
    </row>
    <row r="6362" spans="1:4" ht="13.5" x14ac:dyDescent="0.25">
      <c r="A6362" s="426">
        <v>95382</v>
      </c>
      <c r="B6362" s="427" t="s">
        <v>6488</v>
      </c>
      <c r="C6362" s="427" t="s">
        <v>48</v>
      </c>
      <c r="D6362" s="428">
        <v>0.14000000000000001</v>
      </c>
    </row>
    <row r="6363" spans="1:4" ht="13.5" x14ac:dyDescent="0.25">
      <c r="A6363" s="426">
        <v>95383</v>
      </c>
      <c r="B6363" s="427" t="s">
        <v>6489</v>
      </c>
      <c r="C6363" s="427" t="s">
        <v>48</v>
      </c>
      <c r="D6363" s="428">
        <v>0.14000000000000001</v>
      </c>
    </row>
    <row r="6364" spans="1:4" ht="13.5" x14ac:dyDescent="0.25">
      <c r="A6364" s="426">
        <v>95384</v>
      </c>
      <c r="B6364" s="427" t="s">
        <v>6490</v>
      </c>
      <c r="C6364" s="427" t="s">
        <v>48</v>
      </c>
      <c r="D6364" s="428">
        <v>0.19</v>
      </c>
    </row>
    <row r="6365" spans="1:4" ht="13.5" x14ac:dyDescent="0.25">
      <c r="A6365" s="426">
        <v>95385</v>
      </c>
      <c r="B6365" s="427" t="s">
        <v>6491</v>
      </c>
      <c r="C6365" s="427" t="s">
        <v>48</v>
      </c>
      <c r="D6365" s="428">
        <v>0.12</v>
      </c>
    </row>
    <row r="6366" spans="1:4" ht="13.5" x14ac:dyDescent="0.25">
      <c r="A6366" s="426">
        <v>95386</v>
      </c>
      <c r="B6366" s="427" t="s">
        <v>6492</v>
      </c>
      <c r="C6366" s="427" t="s">
        <v>48</v>
      </c>
      <c r="D6366" s="428">
        <v>0.16</v>
      </c>
    </row>
    <row r="6367" spans="1:4" ht="13.5" x14ac:dyDescent="0.25">
      <c r="A6367" s="426">
        <v>95387</v>
      </c>
      <c r="B6367" s="427" t="s">
        <v>6493</v>
      </c>
      <c r="C6367" s="427" t="s">
        <v>48</v>
      </c>
      <c r="D6367" s="428">
        <v>0.16</v>
      </c>
    </row>
    <row r="6368" spans="1:4" ht="13.5" x14ac:dyDescent="0.25">
      <c r="A6368" s="426">
        <v>95388</v>
      </c>
      <c r="B6368" s="427" t="s">
        <v>6494</v>
      </c>
      <c r="C6368" s="427" t="s">
        <v>48</v>
      </c>
      <c r="D6368" s="428">
        <v>0.06</v>
      </c>
    </row>
    <row r="6369" spans="1:4" ht="13.5" x14ac:dyDescent="0.25">
      <c r="A6369" s="426">
        <v>95389</v>
      </c>
      <c r="B6369" s="427" t="s">
        <v>6495</v>
      </c>
      <c r="C6369" s="427" t="s">
        <v>48</v>
      </c>
      <c r="D6369" s="428">
        <v>0.08</v>
      </c>
    </row>
    <row r="6370" spans="1:4" ht="13.5" x14ac:dyDescent="0.25">
      <c r="A6370" s="426">
        <v>95390</v>
      </c>
      <c r="B6370" s="427" t="s">
        <v>6496</v>
      </c>
      <c r="C6370" s="427" t="s">
        <v>48</v>
      </c>
      <c r="D6370" s="428">
        <v>0.05</v>
      </c>
    </row>
    <row r="6371" spans="1:4" ht="13.5" x14ac:dyDescent="0.25">
      <c r="A6371" s="426">
        <v>95391</v>
      </c>
      <c r="B6371" s="427" t="s">
        <v>6497</v>
      </c>
      <c r="C6371" s="427" t="s">
        <v>48</v>
      </c>
      <c r="D6371" s="428">
        <v>0.23</v>
      </c>
    </row>
    <row r="6372" spans="1:4" ht="13.5" x14ac:dyDescent="0.25">
      <c r="A6372" s="426">
        <v>95392</v>
      </c>
      <c r="B6372" s="427" t="s">
        <v>6498</v>
      </c>
      <c r="C6372" s="427" t="s">
        <v>48</v>
      </c>
      <c r="D6372" s="428">
        <v>0.05</v>
      </c>
    </row>
    <row r="6373" spans="1:4" ht="13.5" x14ac:dyDescent="0.25">
      <c r="A6373" s="426">
        <v>95393</v>
      </c>
      <c r="B6373" s="427" t="s">
        <v>6499</v>
      </c>
      <c r="C6373" s="427" t="s">
        <v>48</v>
      </c>
      <c r="D6373" s="428">
        <v>0.19</v>
      </c>
    </row>
    <row r="6374" spans="1:4" ht="13.5" x14ac:dyDescent="0.25">
      <c r="A6374" s="426">
        <v>95394</v>
      </c>
      <c r="B6374" s="427" t="s">
        <v>6500</v>
      </c>
      <c r="C6374" s="427" t="s">
        <v>48</v>
      </c>
      <c r="D6374" s="428">
        <v>0.35</v>
      </c>
    </row>
    <row r="6375" spans="1:4" ht="13.5" x14ac:dyDescent="0.25">
      <c r="A6375" s="426">
        <v>95395</v>
      </c>
      <c r="B6375" s="427" t="s">
        <v>6501</v>
      </c>
      <c r="C6375" s="427" t="s">
        <v>48</v>
      </c>
      <c r="D6375" s="428">
        <v>0.5</v>
      </c>
    </row>
    <row r="6376" spans="1:4" ht="13.5" x14ac:dyDescent="0.25">
      <c r="A6376" s="426">
        <v>95396</v>
      </c>
      <c r="B6376" s="427" t="s">
        <v>6502</v>
      </c>
      <c r="C6376" s="427" t="s">
        <v>48</v>
      </c>
      <c r="D6376" s="428">
        <v>0.66</v>
      </c>
    </row>
    <row r="6377" spans="1:4" ht="13.5" x14ac:dyDescent="0.25">
      <c r="A6377" s="426">
        <v>95397</v>
      </c>
      <c r="B6377" s="427" t="s">
        <v>6503</v>
      </c>
      <c r="C6377" s="427" t="s">
        <v>48</v>
      </c>
      <c r="D6377" s="428">
        <v>0.2</v>
      </c>
    </row>
    <row r="6378" spans="1:4" ht="13.5" x14ac:dyDescent="0.25">
      <c r="A6378" s="426">
        <v>95398</v>
      </c>
      <c r="B6378" s="427" t="s">
        <v>6504</v>
      </c>
      <c r="C6378" s="427" t="s">
        <v>48</v>
      </c>
      <c r="D6378" s="428">
        <v>0.05</v>
      </c>
    </row>
    <row r="6379" spans="1:4" ht="13.5" x14ac:dyDescent="0.25">
      <c r="A6379" s="426">
        <v>95399</v>
      </c>
      <c r="B6379" s="427" t="s">
        <v>6505</v>
      </c>
      <c r="C6379" s="427" t="s">
        <v>48</v>
      </c>
      <c r="D6379" s="428">
        <v>0.17</v>
      </c>
    </row>
    <row r="6380" spans="1:4" ht="13.5" x14ac:dyDescent="0.25">
      <c r="A6380" s="426">
        <v>95400</v>
      </c>
      <c r="B6380" s="427" t="s">
        <v>6506</v>
      </c>
      <c r="C6380" s="427" t="s">
        <v>48</v>
      </c>
      <c r="D6380" s="428">
        <v>0.14000000000000001</v>
      </c>
    </row>
    <row r="6381" spans="1:4" ht="13.5" x14ac:dyDescent="0.25">
      <c r="A6381" s="426">
        <v>95401</v>
      </c>
      <c r="B6381" s="427" t="s">
        <v>6507</v>
      </c>
      <c r="C6381" s="427" t="s">
        <v>48</v>
      </c>
      <c r="D6381" s="428">
        <v>0.25</v>
      </c>
    </row>
    <row r="6382" spans="1:4" ht="13.5" x14ac:dyDescent="0.25">
      <c r="A6382" s="426">
        <v>95402</v>
      </c>
      <c r="B6382" s="427" t="s">
        <v>6508</v>
      </c>
      <c r="C6382" s="427" t="s">
        <v>48</v>
      </c>
      <c r="D6382" s="428">
        <v>0.85</v>
      </c>
    </row>
    <row r="6383" spans="1:4" ht="13.5" x14ac:dyDescent="0.25">
      <c r="A6383" s="426">
        <v>95403</v>
      </c>
      <c r="B6383" s="427" t="s">
        <v>6509</v>
      </c>
      <c r="C6383" s="427" t="s">
        <v>48</v>
      </c>
      <c r="D6383" s="428">
        <v>0.96</v>
      </c>
    </row>
    <row r="6384" spans="1:4" ht="13.5" x14ac:dyDescent="0.25">
      <c r="A6384" s="426">
        <v>95404</v>
      </c>
      <c r="B6384" s="427" t="s">
        <v>6510</v>
      </c>
      <c r="C6384" s="427" t="s">
        <v>48</v>
      </c>
      <c r="D6384" s="428">
        <v>1.32</v>
      </c>
    </row>
    <row r="6385" spans="1:4" ht="13.5" x14ac:dyDescent="0.25">
      <c r="A6385" s="426">
        <v>95405</v>
      </c>
      <c r="B6385" s="427" t="s">
        <v>6511</v>
      </c>
      <c r="C6385" s="427" t="s">
        <v>48</v>
      </c>
      <c r="D6385" s="428">
        <v>0.38</v>
      </c>
    </row>
    <row r="6386" spans="1:4" ht="13.5" x14ac:dyDescent="0.25">
      <c r="A6386" s="426">
        <v>95406</v>
      </c>
      <c r="B6386" s="427" t="s">
        <v>6512</v>
      </c>
      <c r="C6386" s="427" t="s">
        <v>48</v>
      </c>
      <c r="D6386" s="428">
        <v>0.18</v>
      </c>
    </row>
    <row r="6387" spans="1:4" ht="13.5" x14ac:dyDescent="0.25">
      <c r="A6387" s="426">
        <v>95407</v>
      </c>
      <c r="B6387" s="427" t="s">
        <v>6513</v>
      </c>
      <c r="C6387" s="427" t="s">
        <v>48</v>
      </c>
      <c r="D6387" s="428">
        <v>2.85</v>
      </c>
    </row>
    <row r="6388" spans="1:4" ht="13.5" x14ac:dyDescent="0.25">
      <c r="A6388" s="426">
        <v>95408</v>
      </c>
      <c r="B6388" s="427" t="s">
        <v>6514</v>
      </c>
      <c r="C6388" s="427" t="s">
        <v>6411</v>
      </c>
      <c r="D6388" s="428">
        <v>8.27</v>
      </c>
    </row>
    <row r="6389" spans="1:4" ht="13.5" x14ac:dyDescent="0.25">
      <c r="A6389" s="426">
        <v>95409</v>
      </c>
      <c r="B6389" s="427" t="s">
        <v>6515</v>
      </c>
      <c r="C6389" s="427" t="s">
        <v>6411</v>
      </c>
      <c r="D6389" s="428">
        <v>30.64</v>
      </c>
    </row>
    <row r="6390" spans="1:4" ht="13.5" x14ac:dyDescent="0.25">
      <c r="A6390" s="426">
        <v>95410</v>
      </c>
      <c r="B6390" s="427" t="s">
        <v>6516</v>
      </c>
      <c r="C6390" s="427" t="s">
        <v>6411</v>
      </c>
      <c r="D6390" s="428">
        <v>23.11</v>
      </c>
    </row>
    <row r="6391" spans="1:4" ht="13.5" x14ac:dyDescent="0.25">
      <c r="A6391" s="426">
        <v>95411</v>
      </c>
      <c r="B6391" s="427" t="s">
        <v>6517</v>
      </c>
      <c r="C6391" s="427" t="s">
        <v>6411</v>
      </c>
      <c r="D6391" s="428">
        <v>19.23</v>
      </c>
    </row>
    <row r="6392" spans="1:4" ht="13.5" x14ac:dyDescent="0.25">
      <c r="A6392" s="426">
        <v>95412</v>
      </c>
      <c r="B6392" s="427" t="s">
        <v>6518</v>
      </c>
      <c r="C6392" s="427" t="s">
        <v>6411</v>
      </c>
      <c r="D6392" s="428">
        <v>27.04</v>
      </c>
    </row>
    <row r="6393" spans="1:4" ht="13.5" x14ac:dyDescent="0.25">
      <c r="A6393" s="426">
        <v>95413</v>
      </c>
      <c r="B6393" s="427" t="s">
        <v>6519</v>
      </c>
      <c r="C6393" s="427" t="s">
        <v>6411</v>
      </c>
      <c r="D6393" s="428">
        <v>7.04</v>
      </c>
    </row>
    <row r="6394" spans="1:4" ht="13.5" x14ac:dyDescent="0.25">
      <c r="A6394" s="426">
        <v>95414</v>
      </c>
      <c r="B6394" s="427" t="s">
        <v>6520</v>
      </c>
      <c r="C6394" s="427" t="s">
        <v>6411</v>
      </c>
      <c r="D6394" s="428">
        <v>25.92</v>
      </c>
    </row>
    <row r="6395" spans="1:4" ht="13.5" x14ac:dyDescent="0.25">
      <c r="A6395" s="426">
        <v>95415</v>
      </c>
      <c r="B6395" s="427" t="s">
        <v>6521</v>
      </c>
      <c r="C6395" s="427" t="s">
        <v>6411</v>
      </c>
      <c r="D6395" s="428">
        <v>113.91</v>
      </c>
    </row>
    <row r="6396" spans="1:4" ht="13.5" x14ac:dyDescent="0.25">
      <c r="A6396" s="426">
        <v>95416</v>
      </c>
      <c r="B6396" s="427" t="s">
        <v>6522</v>
      </c>
      <c r="C6396" s="427" t="s">
        <v>6411</v>
      </c>
      <c r="D6396" s="428">
        <v>6.67</v>
      </c>
    </row>
    <row r="6397" spans="1:4" ht="13.5" x14ac:dyDescent="0.25">
      <c r="A6397" s="426">
        <v>95417</v>
      </c>
      <c r="B6397" s="427" t="s">
        <v>6523</v>
      </c>
      <c r="C6397" s="427" t="s">
        <v>6411</v>
      </c>
      <c r="D6397" s="428">
        <v>129.66</v>
      </c>
    </row>
    <row r="6398" spans="1:4" ht="13.5" x14ac:dyDescent="0.25">
      <c r="A6398" s="426">
        <v>95418</v>
      </c>
      <c r="B6398" s="427" t="s">
        <v>6524</v>
      </c>
      <c r="C6398" s="427" t="s">
        <v>6411</v>
      </c>
      <c r="D6398" s="428">
        <v>177.24</v>
      </c>
    </row>
    <row r="6399" spans="1:4" ht="13.5" x14ac:dyDescent="0.25">
      <c r="A6399" s="426">
        <v>95419</v>
      </c>
      <c r="B6399" s="427" t="s">
        <v>6525</v>
      </c>
      <c r="C6399" s="427" t="s">
        <v>6411</v>
      </c>
      <c r="D6399" s="428">
        <v>47.06</v>
      </c>
    </row>
    <row r="6400" spans="1:4" ht="13.5" x14ac:dyDescent="0.25">
      <c r="A6400" s="426">
        <v>95420</v>
      </c>
      <c r="B6400" s="427" t="s">
        <v>6526</v>
      </c>
      <c r="C6400" s="427" t="s">
        <v>6411</v>
      </c>
      <c r="D6400" s="428">
        <v>66.84</v>
      </c>
    </row>
    <row r="6401" spans="1:4" ht="13.5" x14ac:dyDescent="0.25">
      <c r="A6401" s="426">
        <v>95421</v>
      </c>
      <c r="B6401" s="427" t="s">
        <v>6527</v>
      </c>
      <c r="C6401" s="427" t="s">
        <v>6411</v>
      </c>
      <c r="D6401" s="428">
        <v>88.37</v>
      </c>
    </row>
    <row r="6402" spans="1:4" ht="13.5" x14ac:dyDescent="0.25">
      <c r="A6402" s="426">
        <v>95422</v>
      </c>
      <c r="B6402" s="427" t="s">
        <v>6528</v>
      </c>
      <c r="C6402" s="427" t="s">
        <v>6411</v>
      </c>
      <c r="D6402" s="428">
        <v>33.97</v>
      </c>
    </row>
    <row r="6403" spans="1:4" ht="13.5" x14ac:dyDescent="0.25">
      <c r="A6403" s="426">
        <v>95423</v>
      </c>
      <c r="B6403" s="427" t="s">
        <v>6529</v>
      </c>
      <c r="C6403" s="427" t="s">
        <v>6411</v>
      </c>
      <c r="D6403" s="428">
        <v>51.56</v>
      </c>
    </row>
    <row r="6404" spans="1:4" ht="13.5" x14ac:dyDescent="0.25">
      <c r="A6404" s="426">
        <v>95424</v>
      </c>
      <c r="B6404" s="427" t="s">
        <v>6530</v>
      </c>
      <c r="C6404" s="427" t="s">
        <v>6411</v>
      </c>
      <c r="D6404" s="428">
        <v>25</v>
      </c>
    </row>
    <row r="6405" spans="1:4" ht="13.5" x14ac:dyDescent="0.25">
      <c r="A6405" s="426">
        <v>100288</v>
      </c>
      <c r="B6405" s="427" t="s">
        <v>7468</v>
      </c>
      <c r="C6405" s="427" t="s">
        <v>48</v>
      </c>
      <c r="D6405" s="428">
        <v>0.04</v>
      </c>
    </row>
    <row r="6406" spans="1:4" ht="13.5" x14ac:dyDescent="0.25">
      <c r="A6406" s="426">
        <v>100289</v>
      </c>
      <c r="B6406" s="427" t="s">
        <v>7469</v>
      </c>
      <c r="C6406" s="427" t="s">
        <v>48</v>
      </c>
      <c r="D6406" s="428">
        <v>16.170000000000002</v>
      </c>
    </row>
    <row r="6407" spans="1:4" ht="13.5" x14ac:dyDescent="0.25">
      <c r="A6407" s="426">
        <v>100290</v>
      </c>
      <c r="B6407" s="427" t="s">
        <v>7470</v>
      </c>
      <c r="C6407" s="427" t="s">
        <v>48</v>
      </c>
      <c r="D6407" s="428">
        <v>0.04</v>
      </c>
    </row>
    <row r="6408" spans="1:4" ht="13.5" x14ac:dyDescent="0.25">
      <c r="A6408" s="426">
        <v>100291</v>
      </c>
      <c r="B6408" s="427" t="s">
        <v>7471</v>
      </c>
      <c r="C6408" s="427" t="s">
        <v>48</v>
      </c>
      <c r="D6408" s="428">
        <v>0.11</v>
      </c>
    </row>
    <row r="6409" spans="1:4" ht="13.5" x14ac:dyDescent="0.25">
      <c r="A6409" s="426">
        <v>100292</v>
      </c>
      <c r="B6409" s="427" t="s">
        <v>7472</v>
      </c>
      <c r="C6409" s="427" t="s">
        <v>48</v>
      </c>
      <c r="D6409" s="428">
        <v>1.24</v>
      </c>
    </row>
    <row r="6410" spans="1:4" ht="13.5" x14ac:dyDescent="0.25">
      <c r="A6410" s="426">
        <v>100293</v>
      </c>
      <c r="B6410" s="427" t="s">
        <v>7473</v>
      </c>
      <c r="C6410" s="427" t="s">
        <v>48</v>
      </c>
      <c r="D6410" s="428">
        <v>0.11</v>
      </c>
    </row>
    <row r="6411" spans="1:4" ht="13.5" x14ac:dyDescent="0.25">
      <c r="A6411" s="426">
        <v>100294</v>
      </c>
      <c r="B6411" s="427" t="s">
        <v>7474</v>
      </c>
      <c r="C6411" s="427" t="s">
        <v>48</v>
      </c>
      <c r="D6411" s="428">
        <v>0.5</v>
      </c>
    </row>
    <row r="6412" spans="1:4" ht="13.5" x14ac:dyDescent="0.25">
      <c r="A6412" s="426">
        <v>100295</v>
      </c>
      <c r="B6412" s="427" t="s">
        <v>7475</v>
      </c>
      <c r="C6412" s="427" t="s">
        <v>48</v>
      </c>
      <c r="D6412" s="428">
        <v>0.4</v>
      </c>
    </row>
    <row r="6413" spans="1:4" ht="13.5" x14ac:dyDescent="0.25">
      <c r="A6413" s="426">
        <v>100296</v>
      </c>
      <c r="B6413" s="427" t="s">
        <v>7476</v>
      </c>
      <c r="C6413" s="427" t="s">
        <v>48</v>
      </c>
      <c r="D6413" s="428">
        <v>0.86</v>
      </c>
    </row>
    <row r="6414" spans="1:4" ht="13.5" x14ac:dyDescent="0.25">
      <c r="A6414" s="426">
        <v>100297</v>
      </c>
      <c r="B6414" s="427" t="s">
        <v>7477</v>
      </c>
      <c r="C6414" s="427" t="s">
        <v>48</v>
      </c>
      <c r="D6414" s="428">
        <v>0.97</v>
      </c>
    </row>
    <row r="6415" spans="1:4" ht="13.5" x14ac:dyDescent="0.25">
      <c r="A6415" s="426">
        <v>100298</v>
      </c>
      <c r="B6415" s="427" t="s">
        <v>7478</v>
      </c>
      <c r="C6415" s="427" t="s">
        <v>48</v>
      </c>
      <c r="D6415" s="428">
        <v>0.27</v>
      </c>
    </row>
    <row r="6416" spans="1:4" ht="13.5" x14ac:dyDescent="0.25">
      <c r="A6416" s="426">
        <v>100299</v>
      </c>
      <c r="B6416" s="427" t="s">
        <v>7479</v>
      </c>
      <c r="C6416" s="427" t="s">
        <v>48</v>
      </c>
      <c r="D6416" s="428">
        <v>7.0000000000000007E-2</v>
      </c>
    </row>
    <row r="6417" spans="1:4" ht="13.5" x14ac:dyDescent="0.25">
      <c r="A6417" s="426">
        <v>100300</v>
      </c>
      <c r="B6417" s="427" t="s">
        <v>7480</v>
      </c>
      <c r="C6417" s="427" t="s">
        <v>48</v>
      </c>
      <c r="D6417" s="428">
        <v>13.95</v>
      </c>
    </row>
    <row r="6418" spans="1:4" ht="13.5" x14ac:dyDescent="0.25">
      <c r="A6418" s="426">
        <v>100301</v>
      </c>
      <c r="B6418" s="427" t="s">
        <v>7481</v>
      </c>
      <c r="C6418" s="427" t="s">
        <v>48</v>
      </c>
      <c r="D6418" s="428">
        <v>15.44</v>
      </c>
    </row>
    <row r="6419" spans="1:4" ht="13.5" x14ac:dyDescent="0.25">
      <c r="A6419" s="426">
        <v>100302</v>
      </c>
      <c r="B6419" s="427" t="s">
        <v>7482</v>
      </c>
      <c r="C6419" s="427" t="s">
        <v>48</v>
      </c>
      <c r="D6419" s="428">
        <v>107.12</v>
      </c>
    </row>
    <row r="6420" spans="1:4" ht="13.5" x14ac:dyDescent="0.25">
      <c r="A6420" s="426">
        <v>100303</v>
      </c>
      <c r="B6420" s="427" t="s">
        <v>7483</v>
      </c>
      <c r="C6420" s="427" t="s">
        <v>48</v>
      </c>
      <c r="D6420" s="428">
        <v>14.57</v>
      </c>
    </row>
    <row r="6421" spans="1:4" ht="13.5" x14ac:dyDescent="0.25">
      <c r="A6421" s="426">
        <v>100304</v>
      </c>
      <c r="B6421" s="427" t="s">
        <v>7484</v>
      </c>
      <c r="C6421" s="427" t="s">
        <v>48</v>
      </c>
      <c r="D6421" s="428">
        <v>76.180000000000007</v>
      </c>
    </row>
    <row r="6422" spans="1:4" ht="13.5" x14ac:dyDescent="0.25">
      <c r="A6422" s="426">
        <v>100305</v>
      </c>
      <c r="B6422" s="427" t="s">
        <v>7485</v>
      </c>
      <c r="C6422" s="427" t="s">
        <v>48</v>
      </c>
      <c r="D6422" s="428">
        <v>74.44</v>
      </c>
    </row>
    <row r="6423" spans="1:4" ht="13.5" x14ac:dyDescent="0.25">
      <c r="A6423" s="426">
        <v>100306</v>
      </c>
      <c r="B6423" s="427" t="s">
        <v>7486</v>
      </c>
      <c r="C6423" s="427" t="s">
        <v>48</v>
      </c>
      <c r="D6423" s="428">
        <v>83.85</v>
      </c>
    </row>
    <row r="6424" spans="1:4" ht="13.5" x14ac:dyDescent="0.25">
      <c r="A6424" s="426">
        <v>100307</v>
      </c>
      <c r="B6424" s="427" t="s">
        <v>7487</v>
      </c>
      <c r="C6424" s="427" t="s">
        <v>48</v>
      </c>
      <c r="D6424" s="428">
        <v>18.79</v>
      </c>
    </row>
    <row r="6425" spans="1:4" ht="13.5" x14ac:dyDescent="0.25">
      <c r="A6425" s="426">
        <v>100308</v>
      </c>
      <c r="B6425" s="427" t="s">
        <v>7488</v>
      </c>
      <c r="C6425" s="427" t="s">
        <v>48</v>
      </c>
      <c r="D6425" s="428">
        <v>14.21</v>
      </c>
    </row>
    <row r="6426" spans="1:4" ht="13.5" x14ac:dyDescent="0.25">
      <c r="A6426" s="426">
        <v>100309</v>
      </c>
      <c r="B6426" s="427" t="s">
        <v>7489</v>
      </c>
      <c r="C6426" s="427" t="s">
        <v>48</v>
      </c>
      <c r="D6426" s="428">
        <v>22.12</v>
      </c>
    </row>
    <row r="6427" spans="1:4" ht="13.5" x14ac:dyDescent="0.25">
      <c r="A6427" s="426">
        <v>100310</v>
      </c>
      <c r="B6427" s="427" t="s">
        <v>7490</v>
      </c>
      <c r="C6427" s="427" t="s">
        <v>6411</v>
      </c>
      <c r="D6427" s="428">
        <v>5.39</v>
      </c>
    </row>
    <row r="6428" spans="1:4" ht="13.5" x14ac:dyDescent="0.25">
      <c r="A6428" s="426">
        <v>100311</v>
      </c>
      <c r="B6428" s="427" t="s">
        <v>7491</v>
      </c>
      <c r="C6428" s="427" t="s">
        <v>6411</v>
      </c>
      <c r="D6428" s="428">
        <v>166.99</v>
      </c>
    </row>
    <row r="6429" spans="1:4" ht="13.5" x14ac:dyDescent="0.25">
      <c r="A6429" s="426">
        <v>100312</v>
      </c>
      <c r="B6429" s="427" t="s">
        <v>7492</v>
      </c>
      <c r="C6429" s="427" t="s">
        <v>6411</v>
      </c>
      <c r="D6429" s="428">
        <v>66.650000000000006</v>
      </c>
    </row>
    <row r="6430" spans="1:4" ht="13.5" x14ac:dyDescent="0.25">
      <c r="A6430" s="426">
        <v>100313</v>
      </c>
      <c r="B6430" s="427" t="s">
        <v>7493</v>
      </c>
      <c r="C6430" s="427" t="s">
        <v>6411</v>
      </c>
      <c r="D6430" s="428">
        <v>115.58</v>
      </c>
    </row>
    <row r="6431" spans="1:4" ht="13.5" x14ac:dyDescent="0.25">
      <c r="A6431" s="426">
        <v>100314</v>
      </c>
      <c r="B6431" s="427" t="s">
        <v>7494</v>
      </c>
      <c r="C6431" s="427" t="s">
        <v>6411</v>
      </c>
      <c r="D6431" s="428">
        <v>130.38999999999999</v>
      </c>
    </row>
    <row r="6432" spans="1:4" ht="13.5" x14ac:dyDescent="0.25">
      <c r="A6432" s="426">
        <v>100315</v>
      </c>
      <c r="B6432" s="427" t="s">
        <v>7495</v>
      </c>
      <c r="C6432" s="427" t="s">
        <v>6411</v>
      </c>
      <c r="D6432" s="428">
        <v>9.81</v>
      </c>
    </row>
    <row r="6433" spans="1:4" ht="13.5" x14ac:dyDescent="0.25">
      <c r="A6433" s="426">
        <v>100316</v>
      </c>
      <c r="B6433" s="427" t="s">
        <v>7480</v>
      </c>
      <c r="C6433" s="427" t="s">
        <v>6411</v>
      </c>
      <c r="D6433" s="429">
        <v>2489.9899999999998</v>
      </c>
    </row>
    <row r="6434" spans="1:4" ht="13.5" x14ac:dyDescent="0.25">
      <c r="A6434" s="426">
        <v>100317</v>
      </c>
      <c r="B6434" s="427" t="s">
        <v>7496</v>
      </c>
      <c r="C6434" s="427" t="s">
        <v>6411</v>
      </c>
      <c r="D6434" s="429">
        <v>18697.080000000002</v>
      </c>
    </row>
    <row r="6435" spans="1:4" ht="13.5" x14ac:dyDescent="0.25">
      <c r="A6435" s="426">
        <v>100318</v>
      </c>
      <c r="B6435" s="427" t="s">
        <v>7484</v>
      </c>
      <c r="C6435" s="427" t="s">
        <v>6411</v>
      </c>
      <c r="D6435" s="429">
        <v>13315.05</v>
      </c>
    </row>
    <row r="6436" spans="1:4" ht="13.5" x14ac:dyDescent="0.25">
      <c r="A6436" s="426">
        <v>100319</v>
      </c>
      <c r="B6436" s="427" t="s">
        <v>7485</v>
      </c>
      <c r="C6436" s="427" t="s">
        <v>6411</v>
      </c>
      <c r="D6436" s="429">
        <v>12995.73</v>
      </c>
    </row>
    <row r="6437" spans="1:4" ht="13.5" x14ac:dyDescent="0.25">
      <c r="A6437" s="426">
        <v>100320</v>
      </c>
      <c r="B6437" s="427" t="s">
        <v>7486</v>
      </c>
      <c r="C6437" s="427" t="s">
        <v>6411</v>
      </c>
      <c r="D6437" s="429">
        <v>14638.81</v>
      </c>
    </row>
    <row r="6438" spans="1:4" ht="13.5" x14ac:dyDescent="0.25">
      <c r="A6438" s="426">
        <v>100321</v>
      </c>
      <c r="B6438" s="427" t="s">
        <v>7497</v>
      </c>
      <c r="C6438" s="427" t="s">
        <v>6411</v>
      </c>
      <c r="D6438" s="429">
        <v>3919.43</v>
      </c>
    </row>
  </sheetData>
  <mergeCells count="3">
    <mergeCell ref="A1:E1"/>
    <mergeCell ref="A2:E2"/>
    <mergeCell ref="A3:E3"/>
  </mergeCells>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343"/>
  <sheetViews>
    <sheetView topLeftCell="A1961" workbookViewId="0">
      <selection activeCell="B1974" sqref="B1974"/>
    </sheetView>
  </sheetViews>
  <sheetFormatPr defaultRowHeight="12.75" x14ac:dyDescent="0.2"/>
  <cols>
    <col min="1" max="1" width="10.5703125" style="245" customWidth="1"/>
    <col min="2" max="2" width="103.140625" style="243" customWidth="1"/>
    <col min="3" max="3" width="21.140625" style="245" customWidth="1"/>
    <col min="4" max="4" width="22.28515625" style="245" customWidth="1"/>
    <col min="5" max="256" width="9.140625" style="243"/>
    <col min="257" max="257" width="10.5703125" style="243" customWidth="1"/>
    <col min="258" max="258" width="78.140625" style="243" customWidth="1"/>
    <col min="259" max="259" width="21.140625" style="243" customWidth="1"/>
    <col min="260" max="260" width="22.28515625" style="243" customWidth="1"/>
    <col min="261" max="512" width="9.140625" style="243"/>
    <col min="513" max="513" width="10.5703125" style="243" customWidth="1"/>
    <col min="514" max="514" width="78.140625" style="243" customWidth="1"/>
    <col min="515" max="515" width="21.140625" style="243" customWidth="1"/>
    <col min="516" max="516" width="22.28515625" style="243" customWidth="1"/>
    <col min="517" max="768" width="9.140625" style="243"/>
    <col min="769" max="769" width="10.5703125" style="243" customWidth="1"/>
    <col min="770" max="770" width="78.140625" style="243" customWidth="1"/>
    <col min="771" max="771" width="21.140625" style="243" customWidth="1"/>
    <col min="772" max="772" width="22.28515625" style="243" customWidth="1"/>
    <col min="773" max="1024" width="9.140625" style="243"/>
    <col min="1025" max="1025" width="10.5703125" style="243" customWidth="1"/>
    <col min="1026" max="1026" width="78.140625" style="243" customWidth="1"/>
    <col min="1027" max="1027" width="21.140625" style="243" customWidth="1"/>
    <col min="1028" max="1028" width="22.28515625" style="243" customWidth="1"/>
    <col min="1029" max="1280" width="9.140625" style="243"/>
    <col min="1281" max="1281" width="10.5703125" style="243" customWidth="1"/>
    <col min="1282" max="1282" width="78.140625" style="243" customWidth="1"/>
    <col min="1283" max="1283" width="21.140625" style="243" customWidth="1"/>
    <col min="1284" max="1284" width="22.28515625" style="243" customWidth="1"/>
    <col min="1285" max="1536" width="9.140625" style="243"/>
    <col min="1537" max="1537" width="10.5703125" style="243" customWidth="1"/>
    <col min="1538" max="1538" width="78.140625" style="243" customWidth="1"/>
    <col min="1539" max="1539" width="21.140625" style="243" customWidth="1"/>
    <col min="1540" max="1540" width="22.28515625" style="243" customWidth="1"/>
    <col min="1541" max="1792" width="9.140625" style="243"/>
    <col min="1793" max="1793" width="10.5703125" style="243" customWidth="1"/>
    <col min="1794" max="1794" width="78.140625" style="243" customWidth="1"/>
    <col min="1795" max="1795" width="21.140625" style="243" customWidth="1"/>
    <col min="1796" max="1796" width="22.28515625" style="243" customWidth="1"/>
    <col min="1797" max="2048" width="9.140625" style="243"/>
    <col min="2049" max="2049" width="10.5703125" style="243" customWidth="1"/>
    <col min="2050" max="2050" width="78.140625" style="243" customWidth="1"/>
    <col min="2051" max="2051" width="21.140625" style="243" customWidth="1"/>
    <col min="2052" max="2052" width="22.28515625" style="243" customWidth="1"/>
    <col min="2053" max="2304" width="9.140625" style="243"/>
    <col min="2305" max="2305" width="10.5703125" style="243" customWidth="1"/>
    <col min="2306" max="2306" width="78.140625" style="243" customWidth="1"/>
    <col min="2307" max="2307" width="21.140625" style="243" customWidth="1"/>
    <col min="2308" max="2308" width="22.28515625" style="243" customWidth="1"/>
    <col min="2309" max="2560" width="9.140625" style="243"/>
    <col min="2561" max="2561" width="10.5703125" style="243" customWidth="1"/>
    <col min="2562" max="2562" width="78.140625" style="243" customWidth="1"/>
    <col min="2563" max="2563" width="21.140625" style="243" customWidth="1"/>
    <col min="2564" max="2564" width="22.28515625" style="243" customWidth="1"/>
    <col min="2565" max="2816" width="9.140625" style="243"/>
    <col min="2817" max="2817" width="10.5703125" style="243" customWidth="1"/>
    <col min="2818" max="2818" width="78.140625" style="243" customWidth="1"/>
    <col min="2819" max="2819" width="21.140625" style="243" customWidth="1"/>
    <col min="2820" max="2820" width="22.28515625" style="243" customWidth="1"/>
    <col min="2821" max="3072" width="9.140625" style="243"/>
    <col min="3073" max="3073" width="10.5703125" style="243" customWidth="1"/>
    <col min="3074" max="3074" width="78.140625" style="243" customWidth="1"/>
    <col min="3075" max="3075" width="21.140625" style="243" customWidth="1"/>
    <col min="3076" max="3076" width="22.28515625" style="243" customWidth="1"/>
    <col min="3077" max="3328" width="9.140625" style="243"/>
    <col min="3329" max="3329" width="10.5703125" style="243" customWidth="1"/>
    <col min="3330" max="3330" width="78.140625" style="243" customWidth="1"/>
    <col min="3331" max="3331" width="21.140625" style="243" customWidth="1"/>
    <col min="3332" max="3332" width="22.28515625" style="243" customWidth="1"/>
    <col min="3333" max="3584" width="9.140625" style="243"/>
    <col min="3585" max="3585" width="10.5703125" style="243" customWidth="1"/>
    <col min="3586" max="3586" width="78.140625" style="243" customWidth="1"/>
    <col min="3587" max="3587" width="21.140625" style="243" customWidth="1"/>
    <col min="3588" max="3588" width="22.28515625" style="243" customWidth="1"/>
    <col min="3589" max="3840" width="9.140625" style="243"/>
    <col min="3841" max="3841" width="10.5703125" style="243" customWidth="1"/>
    <col min="3842" max="3842" width="78.140625" style="243" customWidth="1"/>
    <col min="3843" max="3843" width="21.140625" style="243" customWidth="1"/>
    <col min="3844" max="3844" width="22.28515625" style="243" customWidth="1"/>
    <col min="3845" max="4096" width="9.140625" style="243"/>
    <col min="4097" max="4097" width="10.5703125" style="243" customWidth="1"/>
    <col min="4098" max="4098" width="78.140625" style="243" customWidth="1"/>
    <col min="4099" max="4099" width="21.140625" style="243" customWidth="1"/>
    <col min="4100" max="4100" width="22.28515625" style="243" customWidth="1"/>
    <col min="4101" max="4352" width="9.140625" style="243"/>
    <col min="4353" max="4353" width="10.5703125" style="243" customWidth="1"/>
    <col min="4354" max="4354" width="78.140625" style="243" customWidth="1"/>
    <col min="4355" max="4355" width="21.140625" style="243" customWidth="1"/>
    <col min="4356" max="4356" width="22.28515625" style="243" customWidth="1"/>
    <col min="4357" max="4608" width="9.140625" style="243"/>
    <col min="4609" max="4609" width="10.5703125" style="243" customWidth="1"/>
    <col min="4610" max="4610" width="78.140625" style="243" customWidth="1"/>
    <col min="4611" max="4611" width="21.140625" style="243" customWidth="1"/>
    <col min="4612" max="4612" width="22.28515625" style="243" customWidth="1"/>
    <col min="4613" max="4864" width="9.140625" style="243"/>
    <col min="4865" max="4865" width="10.5703125" style="243" customWidth="1"/>
    <col min="4866" max="4866" width="78.140625" style="243" customWidth="1"/>
    <col min="4867" max="4867" width="21.140625" style="243" customWidth="1"/>
    <col min="4868" max="4868" width="22.28515625" style="243" customWidth="1"/>
    <col min="4869" max="5120" width="9.140625" style="243"/>
    <col min="5121" max="5121" width="10.5703125" style="243" customWidth="1"/>
    <col min="5122" max="5122" width="78.140625" style="243" customWidth="1"/>
    <col min="5123" max="5123" width="21.140625" style="243" customWidth="1"/>
    <col min="5124" max="5124" width="22.28515625" style="243" customWidth="1"/>
    <col min="5125" max="5376" width="9.140625" style="243"/>
    <col min="5377" max="5377" width="10.5703125" style="243" customWidth="1"/>
    <col min="5378" max="5378" width="78.140625" style="243" customWidth="1"/>
    <col min="5379" max="5379" width="21.140625" style="243" customWidth="1"/>
    <col min="5380" max="5380" width="22.28515625" style="243" customWidth="1"/>
    <col min="5381" max="5632" width="9.140625" style="243"/>
    <col min="5633" max="5633" width="10.5703125" style="243" customWidth="1"/>
    <col min="5634" max="5634" width="78.140625" style="243" customWidth="1"/>
    <col min="5635" max="5635" width="21.140625" style="243" customWidth="1"/>
    <col min="5636" max="5636" width="22.28515625" style="243" customWidth="1"/>
    <col min="5637" max="5888" width="9.140625" style="243"/>
    <col min="5889" max="5889" width="10.5703125" style="243" customWidth="1"/>
    <col min="5890" max="5890" width="78.140625" style="243" customWidth="1"/>
    <col min="5891" max="5891" width="21.140625" style="243" customWidth="1"/>
    <col min="5892" max="5892" width="22.28515625" style="243" customWidth="1"/>
    <col min="5893" max="6144" width="9.140625" style="243"/>
    <col min="6145" max="6145" width="10.5703125" style="243" customWidth="1"/>
    <col min="6146" max="6146" width="78.140625" style="243" customWidth="1"/>
    <col min="6147" max="6147" width="21.140625" style="243" customWidth="1"/>
    <col min="6148" max="6148" width="22.28515625" style="243" customWidth="1"/>
    <col min="6149" max="6400" width="9.140625" style="243"/>
    <col min="6401" max="6401" width="10.5703125" style="243" customWidth="1"/>
    <col min="6402" max="6402" width="78.140625" style="243" customWidth="1"/>
    <col min="6403" max="6403" width="21.140625" style="243" customWidth="1"/>
    <col min="6404" max="6404" width="22.28515625" style="243" customWidth="1"/>
    <col min="6405" max="6656" width="9.140625" style="243"/>
    <col min="6657" max="6657" width="10.5703125" style="243" customWidth="1"/>
    <col min="6658" max="6658" width="78.140625" style="243" customWidth="1"/>
    <col min="6659" max="6659" width="21.140625" style="243" customWidth="1"/>
    <col min="6660" max="6660" width="22.28515625" style="243" customWidth="1"/>
    <col min="6661" max="6912" width="9.140625" style="243"/>
    <col min="6913" max="6913" width="10.5703125" style="243" customWidth="1"/>
    <col min="6914" max="6914" width="78.140625" style="243" customWidth="1"/>
    <col min="6915" max="6915" width="21.140625" style="243" customWidth="1"/>
    <col min="6916" max="6916" width="22.28515625" style="243" customWidth="1"/>
    <col min="6917" max="7168" width="9.140625" style="243"/>
    <col min="7169" max="7169" width="10.5703125" style="243" customWidth="1"/>
    <col min="7170" max="7170" width="78.140625" style="243" customWidth="1"/>
    <col min="7171" max="7171" width="21.140625" style="243" customWidth="1"/>
    <col min="7172" max="7172" width="22.28515625" style="243" customWidth="1"/>
    <col min="7173" max="7424" width="9.140625" style="243"/>
    <col min="7425" max="7425" width="10.5703125" style="243" customWidth="1"/>
    <col min="7426" max="7426" width="78.140625" style="243" customWidth="1"/>
    <col min="7427" max="7427" width="21.140625" style="243" customWidth="1"/>
    <col min="7428" max="7428" width="22.28515625" style="243" customWidth="1"/>
    <col min="7429" max="7680" width="9.140625" style="243"/>
    <col min="7681" max="7681" width="10.5703125" style="243" customWidth="1"/>
    <col min="7682" max="7682" width="78.140625" style="243" customWidth="1"/>
    <col min="7683" max="7683" width="21.140625" style="243" customWidth="1"/>
    <col min="7684" max="7684" width="22.28515625" style="243" customWidth="1"/>
    <col min="7685" max="7936" width="9.140625" style="243"/>
    <col min="7937" max="7937" width="10.5703125" style="243" customWidth="1"/>
    <col min="7938" max="7938" width="78.140625" style="243" customWidth="1"/>
    <col min="7939" max="7939" width="21.140625" style="243" customWidth="1"/>
    <col min="7940" max="7940" width="22.28515625" style="243" customWidth="1"/>
    <col min="7941" max="8192" width="9.140625" style="243"/>
    <col min="8193" max="8193" width="10.5703125" style="243" customWidth="1"/>
    <col min="8194" max="8194" width="78.140625" style="243" customWidth="1"/>
    <col min="8195" max="8195" width="21.140625" style="243" customWidth="1"/>
    <col min="8196" max="8196" width="22.28515625" style="243" customWidth="1"/>
    <col min="8197" max="8448" width="9.140625" style="243"/>
    <col min="8449" max="8449" width="10.5703125" style="243" customWidth="1"/>
    <col min="8450" max="8450" width="78.140625" style="243" customWidth="1"/>
    <col min="8451" max="8451" width="21.140625" style="243" customWidth="1"/>
    <col min="8452" max="8452" width="22.28515625" style="243" customWidth="1"/>
    <col min="8453" max="8704" width="9.140625" style="243"/>
    <col min="8705" max="8705" width="10.5703125" style="243" customWidth="1"/>
    <col min="8706" max="8706" width="78.140625" style="243" customWidth="1"/>
    <col min="8707" max="8707" width="21.140625" style="243" customWidth="1"/>
    <col min="8708" max="8708" width="22.28515625" style="243" customWidth="1"/>
    <col min="8709" max="8960" width="9.140625" style="243"/>
    <col min="8961" max="8961" width="10.5703125" style="243" customWidth="1"/>
    <col min="8962" max="8962" width="78.140625" style="243" customWidth="1"/>
    <col min="8963" max="8963" width="21.140625" style="243" customWidth="1"/>
    <col min="8964" max="8964" width="22.28515625" style="243" customWidth="1"/>
    <col min="8965" max="9216" width="9.140625" style="243"/>
    <col min="9217" max="9217" width="10.5703125" style="243" customWidth="1"/>
    <col min="9218" max="9218" width="78.140625" style="243" customWidth="1"/>
    <col min="9219" max="9219" width="21.140625" style="243" customWidth="1"/>
    <col min="9220" max="9220" width="22.28515625" style="243" customWidth="1"/>
    <col min="9221" max="9472" width="9.140625" style="243"/>
    <col min="9473" max="9473" width="10.5703125" style="243" customWidth="1"/>
    <col min="9474" max="9474" width="78.140625" style="243" customWidth="1"/>
    <col min="9475" max="9475" width="21.140625" style="243" customWidth="1"/>
    <col min="9476" max="9476" width="22.28515625" style="243" customWidth="1"/>
    <col min="9477" max="9728" width="9.140625" style="243"/>
    <col min="9729" max="9729" width="10.5703125" style="243" customWidth="1"/>
    <col min="9730" max="9730" width="78.140625" style="243" customWidth="1"/>
    <col min="9731" max="9731" width="21.140625" style="243" customWidth="1"/>
    <col min="9732" max="9732" width="22.28515625" style="243" customWidth="1"/>
    <col min="9733" max="9984" width="9.140625" style="243"/>
    <col min="9985" max="9985" width="10.5703125" style="243" customWidth="1"/>
    <col min="9986" max="9986" width="78.140625" style="243" customWidth="1"/>
    <col min="9987" max="9987" width="21.140625" style="243" customWidth="1"/>
    <col min="9988" max="9988" width="22.28515625" style="243" customWidth="1"/>
    <col min="9989" max="10240" width="9.140625" style="243"/>
    <col min="10241" max="10241" width="10.5703125" style="243" customWidth="1"/>
    <col min="10242" max="10242" width="78.140625" style="243" customWidth="1"/>
    <col min="10243" max="10243" width="21.140625" style="243" customWidth="1"/>
    <col min="10244" max="10244" width="22.28515625" style="243" customWidth="1"/>
    <col min="10245" max="10496" width="9.140625" style="243"/>
    <col min="10497" max="10497" width="10.5703125" style="243" customWidth="1"/>
    <col min="10498" max="10498" width="78.140625" style="243" customWidth="1"/>
    <col min="10499" max="10499" width="21.140625" style="243" customWidth="1"/>
    <col min="10500" max="10500" width="22.28515625" style="243" customWidth="1"/>
    <col min="10501" max="10752" width="9.140625" style="243"/>
    <col min="10753" max="10753" width="10.5703125" style="243" customWidth="1"/>
    <col min="10754" max="10754" width="78.140625" style="243" customWidth="1"/>
    <col min="10755" max="10755" width="21.140625" style="243" customWidth="1"/>
    <col min="10756" max="10756" width="22.28515625" style="243" customWidth="1"/>
    <col min="10757" max="11008" width="9.140625" style="243"/>
    <col min="11009" max="11009" width="10.5703125" style="243" customWidth="1"/>
    <col min="11010" max="11010" width="78.140625" style="243" customWidth="1"/>
    <col min="11011" max="11011" width="21.140625" style="243" customWidth="1"/>
    <col min="11012" max="11012" width="22.28515625" style="243" customWidth="1"/>
    <col min="11013" max="11264" width="9.140625" style="243"/>
    <col min="11265" max="11265" width="10.5703125" style="243" customWidth="1"/>
    <col min="11266" max="11266" width="78.140625" style="243" customWidth="1"/>
    <col min="11267" max="11267" width="21.140625" style="243" customWidth="1"/>
    <col min="11268" max="11268" width="22.28515625" style="243" customWidth="1"/>
    <col min="11269" max="11520" width="9.140625" style="243"/>
    <col min="11521" max="11521" width="10.5703125" style="243" customWidth="1"/>
    <col min="11522" max="11522" width="78.140625" style="243" customWidth="1"/>
    <col min="11523" max="11523" width="21.140625" style="243" customWidth="1"/>
    <col min="11524" max="11524" width="22.28515625" style="243" customWidth="1"/>
    <col min="11525" max="11776" width="9.140625" style="243"/>
    <col min="11777" max="11777" width="10.5703125" style="243" customWidth="1"/>
    <col min="11778" max="11778" width="78.140625" style="243" customWidth="1"/>
    <col min="11779" max="11779" width="21.140625" style="243" customWidth="1"/>
    <col min="11780" max="11780" width="22.28515625" style="243" customWidth="1"/>
    <col min="11781" max="12032" width="9.140625" style="243"/>
    <col min="12033" max="12033" width="10.5703125" style="243" customWidth="1"/>
    <col min="12034" max="12034" width="78.140625" style="243" customWidth="1"/>
    <col min="12035" max="12035" width="21.140625" style="243" customWidth="1"/>
    <col min="12036" max="12036" width="22.28515625" style="243" customWidth="1"/>
    <col min="12037" max="12288" width="9.140625" style="243"/>
    <col min="12289" max="12289" width="10.5703125" style="243" customWidth="1"/>
    <col min="12290" max="12290" width="78.140625" style="243" customWidth="1"/>
    <col min="12291" max="12291" width="21.140625" style="243" customWidth="1"/>
    <col min="12292" max="12292" width="22.28515625" style="243" customWidth="1"/>
    <col min="12293" max="12544" width="9.140625" style="243"/>
    <col min="12545" max="12545" width="10.5703125" style="243" customWidth="1"/>
    <col min="12546" max="12546" width="78.140625" style="243" customWidth="1"/>
    <col min="12547" max="12547" width="21.140625" style="243" customWidth="1"/>
    <col min="12548" max="12548" width="22.28515625" style="243" customWidth="1"/>
    <col min="12549" max="12800" width="9.140625" style="243"/>
    <col min="12801" max="12801" width="10.5703125" style="243" customWidth="1"/>
    <col min="12802" max="12802" width="78.140625" style="243" customWidth="1"/>
    <col min="12803" max="12803" width="21.140625" style="243" customWidth="1"/>
    <col min="12804" max="12804" width="22.28515625" style="243" customWidth="1"/>
    <col min="12805" max="13056" width="9.140625" style="243"/>
    <col min="13057" max="13057" width="10.5703125" style="243" customWidth="1"/>
    <col min="13058" max="13058" width="78.140625" style="243" customWidth="1"/>
    <col min="13059" max="13059" width="21.140625" style="243" customWidth="1"/>
    <col min="13060" max="13060" width="22.28515625" style="243" customWidth="1"/>
    <col min="13061" max="13312" width="9.140625" style="243"/>
    <col min="13313" max="13313" width="10.5703125" style="243" customWidth="1"/>
    <col min="13314" max="13314" width="78.140625" style="243" customWidth="1"/>
    <col min="13315" max="13315" width="21.140625" style="243" customWidth="1"/>
    <col min="13316" max="13316" width="22.28515625" style="243" customWidth="1"/>
    <col min="13317" max="13568" width="9.140625" style="243"/>
    <col min="13569" max="13569" width="10.5703125" style="243" customWidth="1"/>
    <col min="13570" max="13570" width="78.140625" style="243" customWidth="1"/>
    <col min="13571" max="13571" width="21.140625" style="243" customWidth="1"/>
    <col min="13572" max="13572" width="22.28515625" style="243" customWidth="1"/>
    <col min="13573" max="13824" width="9.140625" style="243"/>
    <col min="13825" max="13825" width="10.5703125" style="243" customWidth="1"/>
    <col min="13826" max="13826" width="78.140625" style="243" customWidth="1"/>
    <col min="13827" max="13827" width="21.140625" style="243" customWidth="1"/>
    <col min="13828" max="13828" width="22.28515625" style="243" customWidth="1"/>
    <col min="13829" max="14080" width="9.140625" style="243"/>
    <col min="14081" max="14081" width="10.5703125" style="243" customWidth="1"/>
    <col min="14082" max="14082" width="78.140625" style="243" customWidth="1"/>
    <col min="14083" max="14083" width="21.140625" style="243" customWidth="1"/>
    <col min="14084" max="14084" width="22.28515625" style="243" customWidth="1"/>
    <col min="14085" max="14336" width="9.140625" style="243"/>
    <col min="14337" max="14337" width="10.5703125" style="243" customWidth="1"/>
    <col min="14338" max="14338" width="78.140625" style="243" customWidth="1"/>
    <col min="14339" max="14339" width="21.140625" style="243" customWidth="1"/>
    <col min="14340" max="14340" width="22.28515625" style="243" customWidth="1"/>
    <col min="14341" max="14592" width="9.140625" style="243"/>
    <col min="14593" max="14593" width="10.5703125" style="243" customWidth="1"/>
    <col min="14594" max="14594" width="78.140625" style="243" customWidth="1"/>
    <col min="14595" max="14595" width="21.140625" style="243" customWidth="1"/>
    <col min="14596" max="14596" width="22.28515625" style="243" customWidth="1"/>
    <col min="14597" max="14848" width="9.140625" style="243"/>
    <col min="14849" max="14849" width="10.5703125" style="243" customWidth="1"/>
    <col min="14850" max="14850" width="78.140625" style="243" customWidth="1"/>
    <col min="14851" max="14851" width="21.140625" style="243" customWidth="1"/>
    <col min="14852" max="14852" width="22.28515625" style="243" customWidth="1"/>
    <col min="14853" max="15104" width="9.140625" style="243"/>
    <col min="15105" max="15105" width="10.5703125" style="243" customWidth="1"/>
    <col min="15106" max="15106" width="78.140625" style="243" customWidth="1"/>
    <col min="15107" max="15107" width="21.140625" style="243" customWidth="1"/>
    <col min="15108" max="15108" width="22.28515625" style="243" customWidth="1"/>
    <col min="15109" max="15360" width="9.140625" style="243"/>
    <col min="15361" max="15361" width="10.5703125" style="243" customWidth="1"/>
    <col min="15362" max="15362" width="78.140625" style="243" customWidth="1"/>
    <col min="15363" max="15363" width="21.140625" style="243" customWidth="1"/>
    <col min="15364" max="15364" width="22.28515625" style="243" customWidth="1"/>
    <col min="15365" max="15616" width="9.140625" style="243"/>
    <col min="15617" max="15617" width="10.5703125" style="243" customWidth="1"/>
    <col min="15618" max="15618" width="78.140625" style="243" customWidth="1"/>
    <col min="15619" max="15619" width="21.140625" style="243" customWidth="1"/>
    <col min="15620" max="15620" width="22.28515625" style="243" customWidth="1"/>
    <col min="15621" max="15872" width="9.140625" style="243"/>
    <col min="15873" max="15873" width="10.5703125" style="243" customWidth="1"/>
    <col min="15874" max="15874" width="78.140625" style="243" customWidth="1"/>
    <col min="15875" max="15875" width="21.140625" style="243" customWidth="1"/>
    <col min="15876" max="15876" width="22.28515625" style="243" customWidth="1"/>
    <col min="15877" max="16128" width="9.140625" style="243"/>
    <col min="16129" max="16129" width="10.5703125" style="243" customWidth="1"/>
    <col min="16130" max="16130" width="78.140625" style="243" customWidth="1"/>
    <col min="16131" max="16131" width="21.140625" style="243" customWidth="1"/>
    <col min="16132" max="16132" width="22.28515625" style="243" customWidth="1"/>
    <col min="16133" max="16384" width="9.140625" style="243"/>
  </cols>
  <sheetData>
    <row r="1" spans="1:4" x14ac:dyDescent="0.2">
      <c r="A1" s="245" t="s">
        <v>6531</v>
      </c>
    </row>
    <row r="2" spans="1:4" x14ac:dyDescent="0.2">
      <c r="A2" s="245" t="s">
        <v>6532</v>
      </c>
    </row>
    <row r="3" spans="1:4" x14ac:dyDescent="0.2">
      <c r="A3" s="245" t="s">
        <v>6533</v>
      </c>
    </row>
    <row r="4" spans="1:4" x14ac:dyDescent="0.2">
      <c r="A4" s="245" t="s">
        <v>6534</v>
      </c>
    </row>
    <row r="5" spans="1:4" x14ac:dyDescent="0.2">
      <c r="A5" s="245" t="s">
        <v>6535</v>
      </c>
    </row>
    <row r="6" spans="1:4" x14ac:dyDescent="0.2">
      <c r="A6" s="245" t="s">
        <v>6532</v>
      </c>
    </row>
    <row r="7" spans="1:4" x14ac:dyDescent="0.2">
      <c r="A7" s="245" t="s">
        <v>6536</v>
      </c>
      <c r="B7" s="243" t="s">
        <v>6537</v>
      </c>
      <c r="C7" s="245" t="s">
        <v>32</v>
      </c>
      <c r="D7" s="245" t="s">
        <v>6538</v>
      </c>
    </row>
    <row r="8" spans="1:4" ht="15" x14ac:dyDescent="0.25">
      <c r="A8">
        <v>7325</v>
      </c>
      <c r="B8" t="s">
        <v>7498</v>
      </c>
      <c r="C8" t="s">
        <v>6543</v>
      </c>
      <c r="D8" s="394">
        <v>5.82</v>
      </c>
    </row>
    <row r="9" spans="1:4" ht="15" x14ac:dyDescent="0.25">
      <c r="A9">
        <v>39847</v>
      </c>
      <c r="B9" t="s">
        <v>7499</v>
      </c>
      <c r="C9" t="s">
        <v>6539</v>
      </c>
      <c r="D9" s="395">
        <v>1231.25</v>
      </c>
    </row>
    <row r="10" spans="1:4" ht="15" x14ac:dyDescent="0.25">
      <c r="A10">
        <v>39844</v>
      </c>
      <c r="B10" t="s">
        <v>7500</v>
      </c>
      <c r="C10" t="s">
        <v>6539</v>
      </c>
      <c r="D10" s="395">
        <v>1817.08</v>
      </c>
    </row>
    <row r="11" spans="1:4" ht="15" x14ac:dyDescent="0.25">
      <c r="A11">
        <v>39846</v>
      </c>
      <c r="B11" t="s">
        <v>7501</v>
      </c>
      <c r="C11" t="s">
        <v>6539</v>
      </c>
      <c r="D11" s="395">
        <v>1110.2</v>
      </c>
    </row>
    <row r="12" spans="1:4" ht="15" x14ac:dyDescent="0.25">
      <c r="A12">
        <v>39838</v>
      </c>
      <c r="B12" t="s">
        <v>7502</v>
      </c>
      <c r="C12" t="s">
        <v>6539</v>
      </c>
      <c r="D12" s="395">
        <v>3077.09</v>
      </c>
    </row>
    <row r="13" spans="1:4" ht="15" x14ac:dyDescent="0.25">
      <c r="A13">
        <v>39839</v>
      </c>
      <c r="B13" t="s">
        <v>7503</v>
      </c>
      <c r="C13" t="s">
        <v>6539</v>
      </c>
      <c r="D13" s="395">
        <v>3214.87</v>
      </c>
    </row>
    <row r="14" spans="1:4" ht="15" x14ac:dyDescent="0.25">
      <c r="A14">
        <v>39841</v>
      </c>
      <c r="B14" t="s">
        <v>7504</v>
      </c>
      <c r="C14" t="s">
        <v>6539</v>
      </c>
      <c r="D14" s="395">
        <v>4356.3100000000004</v>
      </c>
    </row>
    <row r="15" spans="1:4" ht="15" x14ac:dyDescent="0.25">
      <c r="A15">
        <v>39842</v>
      </c>
      <c r="B15" t="s">
        <v>7505</v>
      </c>
      <c r="C15" t="s">
        <v>6539</v>
      </c>
      <c r="D15" s="395">
        <v>5534.15</v>
      </c>
    </row>
    <row r="16" spans="1:4" ht="15" x14ac:dyDescent="0.25">
      <c r="A16">
        <v>39843</v>
      </c>
      <c r="B16" t="s">
        <v>7506</v>
      </c>
      <c r="C16" t="s">
        <v>6539</v>
      </c>
      <c r="D16" s="395">
        <v>6109.08</v>
      </c>
    </row>
    <row r="17" spans="1:4" ht="15" x14ac:dyDescent="0.25">
      <c r="A17">
        <v>2404</v>
      </c>
      <c r="B17" t="s">
        <v>7507</v>
      </c>
      <c r="C17" t="s">
        <v>6540</v>
      </c>
      <c r="D17" s="394">
        <v>84.62</v>
      </c>
    </row>
    <row r="18" spans="1:4" ht="15" x14ac:dyDescent="0.25">
      <c r="A18">
        <v>2720</v>
      </c>
      <c r="B18" t="s">
        <v>7508</v>
      </c>
      <c r="C18" t="s">
        <v>6541</v>
      </c>
      <c r="D18" s="394">
        <v>111.8</v>
      </c>
    </row>
    <row r="19" spans="1:4" ht="15" x14ac:dyDescent="0.25">
      <c r="A19">
        <v>2719</v>
      </c>
      <c r="B19" t="s">
        <v>7509</v>
      </c>
      <c r="C19" t="s">
        <v>6541</v>
      </c>
      <c r="D19" s="394">
        <v>94.73</v>
      </c>
    </row>
    <row r="20" spans="1:4" ht="15" x14ac:dyDescent="0.25">
      <c r="A20">
        <v>3378</v>
      </c>
      <c r="B20" t="s">
        <v>7510</v>
      </c>
      <c r="C20" t="s">
        <v>6539</v>
      </c>
      <c r="D20" s="394">
        <v>75.239999999999995</v>
      </c>
    </row>
    <row r="21" spans="1:4" ht="15" x14ac:dyDescent="0.25">
      <c r="A21">
        <v>3380</v>
      </c>
      <c r="B21" t="s">
        <v>7511</v>
      </c>
      <c r="C21" t="s">
        <v>6539</v>
      </c>
      <c r="D21" s="394">
        <v>52.67</v>
      </c>
    </row>
    <row r="22" spans="1:4" ht="15" x14ac:dyDescent="0.25">
      <c r="A22">
        <v>3379</v>
      </c>
      <c r="B22" t="s">
        <v>7512</v>
      </c>
      <c r="C22" t="s">
        <v>6539</v>
      </c>
      <c r="D22" s="394">
        <v>50.85</v>
      </c>
    </row>
    <row r="23" spans="1:4" ht="15" x14ac:dyDescent="0.25">
      <c r="A23">
        <v>3346</v>
      </c>
      <c r="B23" t="s">
        <v>7513</v>
      </c>
      <c r="C23" t="s">
        <v>6541</v>
      </c>
      <c r="D23" s="394">
        <v>13.5</v>
      </c>
    </row>
    <row r="24" spans="1:4" ht="15" x14ac:dyDescent="0.25">
      <c r="A24">
        <v>3348</v>
      </c>
      <c r="B24" t="s">
        <v>7514</v>
      </c>
      <c r="C24" t="s">
        <v>6541</v>
      </c>
      <c r="D24" s="394">
        <v>16.149999999999999</v>
      </c>
    </row>
    <row r="25" spans="1:4" ht="15" x14ac:dyDescent="0.25">
      <c r="A25">
        <v>3345</v>
      </c>
      <c r="B25" t="s">
        <v>7515</v>
      </c>
      <c r="C25" t="s">
        <v>6541</v>
      </c>
      <c r="D25" s="394">
        <v>10.43</v>
      </c>
    </row>
    <row r="26" spans="1:4" ht="15" x14ac:dyDescent="0.25">
      <c r="A26">
        <v>39833</v>
      </c>
      <c r="B26" t="s">
        <v>7516</v>
      </c>
      <c r="C26" t="s">
        <v>6541</v>
      </c>
      <c r="D26" s="394">
        <v>22.12</v>
      </c>
    </row>
    <row r="27" spans="1:4" ht="15" x14ac:dyDescent="0.25">
      <c r="A27">
        <v>39834</v>
      </c>
      <c r="B27" t="s">
        <v>7517</v>
      </c>
      <c r="C27" t="s">
        <v>6541</v>
      </c>
      <c r="D27" s="394">
        <v>37.96</v>
      </c>
    </row>
    <row r="28" spans="1:4" ht="15" x14ac:dyDescent="0.25">
      <c r="A28">
        <v>39835</v>
      </c>
      <c r="B28" t="s">
        <v>7518</v>
      </c>
      <c r="C28" t="s">
        <v>6541</v>
      </c>
      <c r="D28" s="394">
        <v>46.28</v>
      </c>
    </row>
    <row r="29" spans="1:4" ht="15" x14ac:dyDescent="0.25">
      <c r="A29">
        <v>13382</v>
      </c>
      <c r="B29" t="s">
        <v>7519</v>
      </c>
      <c r="C29" t="s">
        <v>6539</v>
      </c>
      <c r="D29" s="394">
        <v>246.35</v>
      </c>
    </row>
    <row r="30" spans="1:4" ht="15" x14ac:dyDescent="0.25">
      <c r="A30">
        <v>4126</v>
      </c>
      <c r="B30" t="s">
        <v>7520</v>
      </c>
      <c r="C30" t="s">
        <v>6539</v>
      </c>
      <c r="D30" s="394">
        <v>209.97</v>
      </c>
    </row>
    <row r="31" spans="1:4" ht="15" x14ac:dyDescent="0.25">
      <c r="A31">
        <v>10615</v>
      </c>
      <c r="B31" t="s">
        <v>7521</v>
      </c>
      <c r="C31" t="s">
        <v>6539</v>
      </c>
      <c r="D31" s="395">
        <v>41000</v>
      </c>
    </row>
    <row r="32" spans="1:4" ht="15" x14ac:dyDescent="0.25">
      <c r="A32">
        <v>21136</v>
      </c>
      <c r="B32" t="s">
        <v>7522</v>
      </c>
      <c r="C32" t="s">
        <v>6542</v>
      </c>
      <c r="D32" s="394">
        <v>11.84</v>
      </c>
    </row>
    <row r="33" spans="1:4" ht="15" x14ac:dyDescent="0.25">
      <c r="A33">
        <v>21128</v>
      </c>
      <c r="B33" t="s">
        <v>7523</v>
      </c>
      <c r="C33" t="s">
        <v>6542</v>
      </c>
      <c r="D33" s="394">
        <v>9.16</v>
      </c>
    </row>
    <row r="34" spans="1:4" ht="15" x14ac:dyDescent="0.25">
      <c r="A34">
        <v>21130</v>
      </c>
      <c r="B34" t="s">
        <v>7524</v>
      </c>
      <c r="C34" t="s">
        <v>6542</v>
      </c>
      <c r="D34" s="394">
        <v>23.13</v>
      </c>
    </row>
    <row r="35" spans="1:4" ht="15" x14ac:dyDescent="0.25">
      <c r="A35">
        <v>21135</v>
      </c>
      <c r="B35" t="s">
        <v>7525</v>
      </c>
      <c r="C35" t="s">
        <v>6542</v>
      </c>
      <c r="D35" s="394">
        <v>22.77</v>
      </c>
    </row>
    <row r="36" spans="1:4" ht="15" x14ac:dyDescent="0.25">
      <c r="A36">
        <v>38605</v>
      </c>
      <c r="B36" t="s">
        <v>7526</v>
      </c>
      <c r="C36" t="s">
        <v>6539</v>
      </c>
      <c r="D36" s="394">
        <v>124.38</v>
      </c>
    </row>
    <row r="37" spans="1:4" ht="15" x14ac:dyDescent="0.25">
      <c r="A37">
        <v>11270</v>
      </c>
      <c r="B37" t="s">
        <v>7527</v>
      </c>
      <c r="C37" t="s">
        <v>6539</v>
      </c>
      <c r="D37" s="394">
        <v>1.92</v>
      </c>
    </row>
    <row r="38" spans="1:4" ht="15" x14ac:dyDescent="0.25">
      <c r="A38">
        <v>412</v>
      </c>
      <c r="B38" t="s">
        <v>7528</v>
      </c>
      <c r="C38" t="s">
        <v>6539</v>
      </c>
      <c r="D38" s="394">
        <v>0.56000000000000005</v>
      </c>
    </row>
    <row r="39" spans="1:4" ht="15" x14ac:dyDescent="0.25">
      <c r="A39">
        <v>414</v>
      </c>
      <c r="B39" t="s">
        <v>7529</v>
      </c>
      <c r="C39" t="s">
        <v>6539</v>
      </c>
      <c r="D39" s="394">
        <v>0.03</v>
      </c>
    </row>
    <row r="40" spans="1:4" ht="15" x14ac:dyDescent="0.25">
      <c r="A40">
        <v>410</v>
      </c>
      <c r="B40" t="s">
        <v>7530</v>
      </c>
      <c r="C40" t="s">
        <v>6539</v>
      </c>
      <c r="D40" s="394">
        <v>0.08</v>
      </c>
    </row>
    <row r="41" spans="1:4" ht="15" x14ac:dyDescent="0.25">
      <c r="A41">
        <v>411</v>
      </c>
      <c r="B41" t="s">
        <v>7531</v>
      </c>
      <c r="C41" t="s">
        <v>6539</v>
      </c>
      <c r="D41" s="394">
        <v>0.11</v>
      </c>
    </row>
    <row r="42" spans="1:4" ht="15" x14ac:dyDescent="0.25">
      <c r="A42">
        <v>408</v>
      </c>
      <c r="B42" t="s">
        <v>7532</v>
      </c>
      <c r="C42" t="s">
        <v>6539</v>
      </c>
      <c r="D42" s="394">
        <v>0.54</v>
      </c>
    </row>
    <row r="43" spans="1:4" ht="15" x14ac:dyDescent="0.25">
      <c r="A43">
        <v>39131</v>
      </c>
      <c r="B43" t="s">
        <v>7533</v>
      </c>
      <c r="C43" t="s">
        <v>6539</v>
      </c>
      <c r="D43" s="394">
        <v>4.08</v>
      </c>
    </row>
    <row r="44" spans="1:4" ht="15" x14ac:dyDescent="0.25">
      <c r="A44">
        <v>394</v>
      </c>
      <c r="B44" t="s">
        <v>7534</v>
      </c>
      <c r="C44" t="s">
        <v>6539</v>
      </c>
      <c r="D44" s="394">
        <v>4.13</v>
      </c>
    </row>
    <row r="45" spans="1:4" ht="15" x14ac:dyDescent="0.25">
      <c r="A45">
        <v>39130</v>
      </c>
      <c r="B45" t="s">
        <v>7535</v>
      </c>
      <c r="C45" t="s">
        <v>6539</v>
      </c>
      <c r="D45" s="394">
        <v>3.72</v>
      </c>
    </row>
    <row r="46" spans="1:4" ht="15" x14ac:dyDescent="0.25">
      <c r="A46">
        <v>395</v>
      </c>
      <c r="B46" t="s">
        <v>7536</v>
      </c>
      <c r="C46" t="s">
        <v>6539</v>
      </c>
      <c r="D46" s="394">
        <v>3.98</v>
      </c>
    </row>
    <row r="47" spans="1:4" ht="15" x14ac:dyDescent="0.25">
      <c r="A47">
        <v>39127</v>
      </c>
      <c r="B47" t="s">
        <v>7537</v>
      </c>
      <c r="C47" t="s">
        <v>6539</v>
      </c>
      <c r="D47" s="394">
        <v>1.96</v>
      </c>
    </row>
    <row r="48" spans="1:4" ht="15" x14ac:dyDescent="0.25">
      <c r="A48">
        <v>392</v>
      </c>
      <c r="B48" t="s">
        <v>7538</v>
      </c>
      <c r="C48" t="s">
        <v>6539</v>
      </c>
      <c r="D48" s="394">
        <v>2.0099999999999998</v>
      </c>
    </row>
    <row r="49" spans="1:4" ht="15" x14ac:dyDescent="0.25">
      <c r="A49">
        <v>39129</v>
      </c>
      <c r="B49" t="s">
        <v>7539</v>
      </c>
      <c r="C49" t="s">
        <v>6539</v>
      </c>
      <c r="D49" s="394">
        <v>2.29</v>
      </c>
    </row>
    <row r="50" spans="1:4" ht="15" x14ac:dyDescent="0.25">
      <c r="A50">
        <v>393</v>
      </c>
      <c r="B50" t="s">
        <v>7540</v>
      </c>
      <c r="C50" t="s">
        <v>6539</v>
      </c>
      <c r="D50" s="394">
        <v>2.4</v>
      </c>
    </row>
    <row r="51" spans="1:4" ht="15" x14ac:dyDescent="0.25">
      <c r="A51">
        <v>39133</v>
      </c>
      <c r="B51" t="s">
        <v>7541</v>
      </c>
      <c r="C51" t="s">
        <v>6539</v>
      </c>
      <c r="D51" s="394">
        <v>5.36</v>
      </c>
    </row>
    <row r="52" spans="1:4" ht="15" x14ac:dyDescent="0.25">
      <c r="A52">
        <v>397</v>
      </c>
      <c r="B52" t="s">
        <v>7542</v>
      </c>
      <c r="C52" t="s">
        <v>6539</v>
      </c>
      <c r="D52" s="394">
        <v>5.92</v>
      </c>
    </row>
    <row r="53" spans="1:4" ht="15" x14ac:dyDescent="0.25">
      <c r="A53">
        <v>39132</v>
      </c>
      <c r="B53" t="s">
        <v>7543</v>
      </c>
      <c r="C53" t="s">
        <v>6539</v>
      </c>
      <c r="D53" s="394">
        <v>4.28</v>
      </c>
    </row>
    <row r="54" spans="1:4" ht="15" x14ac:dyDescent="0.25">
      <c r="A54">
        <v>396</v>
      </c>
      <c r="B54" t="s">
        <v>7544</v>
      </c>
      <c r="C54" t="s">
        <v>6539</v>
      </c>
      <c r="D54" s="394">
        <v>4.59</v>
      </c>
    </row>
    <row r="55" spans="1:4" ht="15" x14ac:dyDescent="0.25">
      <c r="A55">
        <v>39135</v>
      </c>
      <c r="B55" t="s">
        <v>7545</v>
      </c>
      <c r="C55" t="s">
        <v>6539</v>
      </c>
      <c r="D55" s="394">
        <v>8.57</v>
      </c>
    </row>
    <row r="56" spans="1:4" ht="15" x14ac:dyDescent="0.25">
      <c r="A56">
        <v>39128</v>
      </c>
      <c r="B56" t="s">
        <v>7546</v>
      </c>
      <c r="C56" t="s">
        <v>6539</v>
      </c>
      <c r="D56" s="394">
        <v>2.14</v>
      </c>
    </row>
    <row r="57" spans="1:4" ht="15" x14ac:dyDescent="0.25">
      <c r="A57">
        <v>400</v>
      </c>
      <c r="B57" t="s">
        <v>7547</v>
      </c>
      <c r="C57" t="s">
        <v>6539</v>
      </c>
      <c r="D57" s="394">
        <v>2.09</v>
      </c>
    </row>
    <row r="58" spans="1:4" ht="15" x14ac:dyDescent="0.25">
      <c r="A58">
        <v>39125</v>
      </c>
      <c r="B58" t="s">
        <v>7548</v>
      </c>
      <c r="C58" t="s">
        <v>6539</v>
      </c>
      <c r="D58" s="394">
        <v>2.14</v>
      </c>
    </row>
    <row r="59" spans="1:4" ht="15" x14ac:dyDescent="0.25">
      <c r="A59">
        <v>39134</v>
      </c>
      <c r="B59" t="s">
        <v>7549</v>
      </c>
      <c r="C59" t="s">
        <v>6539</v>
      </c>
      <c r="D59" s="394">
        <v>7.14</v>
      </c>
    </row>
    <row r="60" spans="1:4" ht="15" x14ac:dyDescent="0.25">
      <c r="A60">
        <v>398</v>
      </c>
      <c r="B60" t="s">
        <v>7550</v>
      </c>
      <c r="C60" t="s">
        <v>6539</v>
      </c>
      <c r="D60" s="394">
        <v>6.58</v>
      </c>
    </row>
    <row r="61" spans="1:4" ht="15" x14ac:dyDescent="0.25">
      <c r="A61">
        <v>39126</v>
      </c>
      <c r="B61" t="s">
        <v>7551</v>
      </c>
      <c r="C61" t="s">
        <v>6539</v>
      </c>
      <c r="D61" s="394">
        <v>9.65</v>
      </c>
    </row>
    <row r="62" spans="1:4" ht="15" x14ac:dyDescent="0.25">
      <c r="A62">
        <v>399</v>
      </c>
      <c r="B62" t="s">
        <v>7552</v>
      </c>
      <c r="C62" t="s">
        <v>6539</v>
      </c>
      <c r="D62" s="394">
        <v>8.5</v>
      </c>
    </row>
    <row r="63" spans="1:4" ht="15" x14ac:dyDescent="0.25">
      <c r="A63">
        <v>39158</v>
      </c>
      <c r="B63" t="s">
        <v>7553</v>
      </c>
      <c r="C63" t="s">
        <v>6539</v>
      </c>
      <c r="D63" s="394">
        <v>22.82</v>
      </c>
    </row>
    <row r="64" spans="1:4" ht="15" x14ac:dyDescent="0.25">
      <c r="A64">
        <v>39141</v>
      </c>
      <c r="B64" t="s">
        <v>7554</v>
      </c>
      <c r="C64" t="s">
        <v>6539</v>
      </c>
      <c r="D64" s="394">
        <v>1.65</v>
      </c>
    </row>
    <row r="65" spans="1:4" ht="15" x14ac:dyDescent="0.25">
      <c r="A65">
        <v>39140</v>
      </c>
      <c r="B65" t="s">
        <v>7555</v>
      </c>
      <c r="C65" t="s">
        <v>6539</v>
      </c>
      <c r="D65" s="394">
        <v>1.5</v>
      </c>
    </row>
    <row r="66" spans="1:4" ht="15" x14ac:dyDescent="0.25">
      <c r="A66">
        <v>39137</v>
      </c>
      <c r="B66" t="s">
        <v>7556</v>
      </c>
      <c r="C66" t="s">
        <v>6539</v>
      </c>
      <c r="D66" s="394">
        <v>0.86</v>
      </c>
    </row>
    <row r="67" spans="1:4" ht="15" x14ac:dyDescent="0.25">
      <c r="A67">
        <v>39139</v>
      </c>
      <c r="B67" t="s">
        <v>7557</v>
      </c>
      <c r="C67" t="s">
        <v>6539</v>
      </c>
      <c r="D67" s="394">
        <v>1.25</v>
      </c>
    </row>
    <row r="68" spans="1:4" ht="15" x14ac:dyDescent="0.25">
      <c r="A68">
        <v>39143</v>
      </c>
      <c r="B68" t="s">
        <v>7558</v>
      </c>
      <c r="C68" t="s">
        <v>6539</v>
      </c>
      <c r="D68" s="394">
        <v>3.42</v>
      </c>
    </row>
    <row r="69" spans="1:4" ht="15" x14ac:dyDescent="0.25">
      <c r="A69">
        <v>39142</v>
      </c>
      <c r="B69" t="s">
        <v>7559</v>
      </c>
      <c r="C69" t="s">
        <v>6539</v>
      </c>
      <c r="D69" s="394">
        <v>2.4500000000000002</v>
      </c>
    </row>
    <row r="70" spans="1:4" ht="15" x14ac:dyDescent="0.25">
      <c r="A70">
        <v>39138</v>
      </c>
      <c r="B70" t="s">
        <v>7560</v>
      </c>
      <c r="C70" t="s">
        <v>6539</v>
      </c>
      <c r="D70" s="394">
        <v>0.91</v>
      </c>
    </row>
    <row r="71" spans="1:4" ht="15" x14ac:dyDescent="0.25">
      <c r="A71">
        <v>39136</v>
      </c>
      <c r="B71" t="s">
        <v>7561</v>
      </c>
      <c r="C71" t="s">
        <v>6539</v>
      </c>
      <c r="D71" s="394">
        <v>0.61</v>
      </c>
    </row>
    <row r="72" spans="1:4" ht="15" x14ac:dyDescent="0.25">
      <c r="A72">
        <v>39144</v>
      </c>
      <c r="B72" t="s">
        <v>7562</v>
      </c>
      <c r="C72" t="s">
        <v>6539</v>
      </c>
      <c r="D72" s="394">
        <v>3.98</v>
      </c>
    </row>
    <row r="73" spans="1:4" ht="15" x14ac:dyDescent="0.25">
      <c r="A73">
        <v>39145</v>
      </c>
      <c r="B73" t="s">
        <v>7563</v>
      </c>
      <c r="C73" t="s">
        <v>6539</v>
      </c>
      <c r="D73" s="394">
        <v>6.56</v>
      </c>
    </row>
    <row r="74" spans="1:4" ht="15" x14ac:dyDescent="0.25">
      <c r="A74">
        <v>12615</v>
      </c>
      <c r="B74" t="s">
        <v>7564</v>
      </c>
      <c r="C74" t="s">
        <v>6539</v>
      </c>
      <c r="D74" s="394">
        <v>3.7</v>
      </c>
    </row>
    <row r="75" spans="1:4" ht="15" x14ac:dyDescent="0.25">
      <c r="A75">
        <v>11927</v>
      </c>
      <c r="B75" t="s">
        <v>7565</v>
      </c>
      <c r="C75" t="s">
        <v>6539</v>
      </c>
      <c r="D75" s="394">
        <v>5.73</v>
      </c>
    </row>
    <row r="76" spans="1:4" ht="15" x14ac:dyDescent="0.25">
      <c r="A76">
        <v>11928</v>
      </c>
      <c r="B76" t="s">
        <v>7566</v>
      </c>
      <c r="C76" t="s">
        <v>6539</v>
      </c>
      <c r="D76" s="394">
        <v>6.56</v>
      </c>
    </row>
    <row r="77" spans="1:4" ht="15" x14ac:dyDescent="0.25">
      <c r="A77">
        <v>11929</v>
      </c>
      <c r="B77" t="s">
        <v>7567</v>
      </c>
      <c r="C77" t="s">
        <v>6539</v>
      </c>
      <c r="D77" s="394">
        <v>10.15</v>
      </c>
    </row>
    <row r="78" spans="1:4" ht="15" x14ac:dyDescent="0.25">
      <c r="A78">
        <v>36801</v>
      </c>
      <c r="B78" t="s">
        <v>7568</v>
      </c>
      <c r="C78" t="s">
        <v>6539</v>
      </c>
      <c r="D78" s="394">
        <v>18.96</v>
      </c>
    </row>
    <row r="79" spans="1:4" ht="15" x14ac:dyDescent="0.25">
      <c r="A79">
        <v>36246</v>
      </c>
      <c r="B79" t="s">
        <v>7569</v>
      </c>
      <c r="C79" t="s">
        <v>6542</v>
      </c>
      <c r="D79" s="394">
        <v>2.33</v>
      </c>
    </row>
    <row r="80" spans="1:4" ht="15" x14ac:dyDescent="0.25">
      <c r="A80">
        <v>37600</v>
      </c>
      <c r="B80" t="s">
        <v>7570</v>
      </c>
      <c r="C80" t="s">
        <v>6539</v>
      </c>
      <c r="D80" s="394">
        <v>51.99</v>
      </c>
    </row>
    <row r="81" spans="1:4" ht="15" x14ac:dyDescent="0.25">
      <c r="A81">
        <v>37599</v>
      </c>
      <c r="B81" t="s">
        <v>7571</v>
      </c>
      <c r="C81" t="s">
        <v>6539</v>
      </c>
      <c r="D81" s="394">
        <v>48.39</v>
      </c>
    </row>
    <row r="82" spans="1:4" ht="15" x14ac:dyDescent="0.25">
      <c r="A82">
        <v>1</v>
      </c>
      <c r="B82" t="s">
        <v>7572</v>
      </c>
      <c r="C82" t="s">
        <v>6543</v>
      </c>
      <c r="D82" s="394">
        <v>37.5</v>
      </c>
    </row>
    <row r="83" spans="1:4" ht="15" x14ac:dyDescent="0.25">
      <c r="A83">
        <v>3</v>
      </c>
      <c r="B83" t="s">
        <v>7573</v>
      </c>
      <c r="C83" t="s">
        <v>6544</v>
      </c>
      <c r="D83" s="394">
        <v>4.2699999999999996</v>
      </c>
    </row>
    <row r="84" spans="1:4" ht="15" x14ac:dyDescent="0.25">
      <c r="A84">
        <v>26</v>
      </c>
      <c r="B84" t="s">
        <v>7574</v>
      </c>
      <c r="C84" t="s">
        <v>6543</v>
      </c>
      <c r="D84" s="394">
        <v>6.07</v>
      </c>
    </row>
    <row r="85" spans="1:4" ht="15" x14ac:dyDescent="0.25">
      <c r="A85">
        <v>20</v>
      </c>
      <c r="B85" t="s">
        <v>7575</v>
      </c>
      <c r="C85" t="s">
        <v>6543</v>
      </c>
      <c r="D85" s="394">
        <v>6.11</v>
      </c>
    </row>
    <row r="86" spans="1:4" ht="15" x14ac:dyDescent="0.25">
      <c r="A86">
        <v>21</v>
      </c>
      <c r="B86" t="s">
        <v>7576</v>
      </c>
      <c r="C86" t="s">
        <v>6543</v>
      </c>
      <c r="D86" s="394">
        <v>6.11</v>
      </c>
    </row>
    <row r="87" spans="1:4" ht="15" x14ac:dyDescent="0.25">
      <c r="A87">
        <v>24</v>
      </c>
      <c r="B87" t="s">
        <v>7577</v>
      </c>
      <c r="C87" t="s">
        <v>6543</v>
      </c>
      <c r="D87" s="394">
        <v>6.11</v>
      </c>
    </row>
    <row r="88" spans="1:4" ht="15" x14ac:dyDescent="0.25">
      <c r="A88">
        <v>25</v>
      </c>
      <c r="B88" t="s">
        <v>7578</v>
      </c>
      <c r="C88" t="s">
        <v>6543</v>
      </c>
      <c r="D88" s="394">
        <v>6.11</v>
      </c>
    </row>
    <row r="89" spans="1:4" ht="15" x14ac:dyDescent="0.25">
      <c r="A89">
        <v>43065</v>
      </c>
      <c r="B89" t="s">
        <v>7579</v>
      </c>
      <c r="C89" t="s">
        <v>6543</v>
      </c>
      <c r="D89" s="394">
        <v>9.15</v>
      </c>
    </row>
    <row r="90" spans="1:4" ht="15" x14ac:dyDescent="0.25">
      <c r="A90">
        <v>34341</v>
      </c>
      <c r="B90" t="s">
        <v>7580</v>
      </c>
      <c r="C90" t="s">
        <v>6543</v>
      </c>
      <c r="D90" s="394">
        <v>5.75</v>
      </c>
    </row>
    <row r="91" spans="1:4" ht="15" x14ac:dyDescent="0.25">
      <c r="A91">
        <v>22</v>
      </c>
      <c r="B91" t="s">
        <v>7581</v>
      </c>
      <c r="C91" t="s">
        <v>6543</v>
      </c>
      <c r="D91" s="394">
        <v>6.54</v>
      </c>
    </row>
    <row r="92" spans="1:4" ht="15" x14ac:dyDescent="0.25">
      <c r="A92">
        <v>23</v>
      </c>
      <c r="B92" t="s">
        <v>7582</v>
      </c>
      <c r="C92" t="s">
        <v>6543</v>
      </c>
      <c r="D92" s="394">
        <v>6.48</v>
      </c>
    </row>
    <row r="93" spans="1:4" ht="15" x14ac:dyDescent="0.25">
      <c r="A93">
        <v>34439</v>
      </c>
      <c r="B93" t="s">
        <v>7583</v>
      </c>
      <c r="C93" t="s">
        <v>6543</v>
      </c>
      <c r="D93" s="394">
        <v>7.09</v>
      </c>
    </row>
    <row r="94" spans="1:4" ht="15" x14ac:dyDescent="0.25">
      <c r="A94">
        <v>34</v>
      </c>
      <c r="B94" t="s">
        <v>7584</v>
      </c>
      <c r="C94" t="s">
        <v>6543</v>
      </c>
      <c r="D94" s="394">
        <v>6.31</v>
      </c>
    </row>
    <row r="95" spans="1:4" ht="15" x14ac:dyDescent="0.25">
      <c r="A95">
        <v>34441</v>
      </c>
      <c r="B95" t="s">
        <v>7585</v>
      </c>
      <c r="C95" t="s">
        <v>6543</v>
      </c>
      <c r="D95" s="394">
        <v>6.72</v>
      </c>
    </row>
    <row r="96" spans="1:4" ht="15" x14ac:dyDescent="0.25">
      <c r="A96">
        <v>31</v>
      </c>
      <c r="B96" t="s">
        <v>7586</v>
      </c>
      <c r="C96" t="s">
        <v>6543</v>
      </c>
      <c r="D96" s="394">
        <v>6</v>
      </c>
    </row>
    <row r="97" spans="1:4" ht="15" x14ac:dyDescent="0.25">
      <c r="A97">
        <v>34443</v>
      </c>
      <c r="B97" t="s">
        <v>7587</v>
      </c>
      <c r="C97" t="s">
        <v>6543</v>
      </c>
      <c r="D97" s="394">
        <v>6.72</v>
      </c>
    </row>
    <row r="98" spans="1:4" ht="15" x14ac:dyDescent="0.25">
      <c r="A98">
        <v>27</v>
      </c>
      <c r="B98" t="s">
        <v>7588</v>
      </c>
      <c r="C98" t="s">
        <v>6543</v>
      </c>
      <c r="D98" s="394">
        <v>6</v>
      </c>
    </row>
    <row r="99" spans="1:4" ht="15" x14ac:dyDescent="0.25">
      <c r="A99">
        <v>34446</v>
      </c>
      <c r="B99" t="s">
        <v>7589</v>
      </c>
      <c r="C99" t="s">
        <v>6543</v>
      </c>
      <c r="D99" s="394">
        <v>6.72</v>
      </c>
    </row>
    <row r="100" spans="1:4" ht="15" x14ac:dyDescent="0.25">
      <c r="A100">
        <v>29</v>
      </c>
      <c r="B100" t="s">
        <v>7590</v>
      </c>
      <c r="C100" t="s">
        <v>6543</v>
      </c>
      <c r="D100" s="394">
        <v>5.61</v>
      </c>
    </row>
    <row r="101" spans="1:4" ht="15" x14ac:dyDescent="0.25">
      <c r="A101">
        <v>28</v>
      </c>
      <c r="B101" t="s">
        <v>7591</v>
      </c>
      <c r="C101" t="s">
        <v>6543</v>
      </c>
      <c r="D101" s="394">
        <v>6.48</v>
      </c>
    </row>
    <row r="102" spans="1:4" ht="15" x14ac:dyDescent="0.25">
      <c r="A102">
        <v>34449</v>
      </c>
      <c r="B102" t="s">
        <v>7592</v>
      </c>
      <c r="C102" t="s">
        <v>6543</v>
      </c>
      <c r="D102" s="394">
        <v>7.41</v>
      </c>
    </row>
    <row r="103" spans="1:4" ht="15" x14ac:dyDescent="0.25">
      <c r="A103">
        <v>32</v>
      </c>
      <c r="B103" t="s">
        <v>7593</v>
      </c>
      <c r="C103" t="s">
        <v>6543</v>
      </c>
      <c r="D103" s="394">
        <v>6.6</v>
      </c>
    </row>
    <row r="104" spans="1:4" ht="15" x14ac:dyDescent="0.25">
      <c r="A104">
        <v>33</v>
      </c>
      <c r="B104" t="s">
        <v>7594</v>
      </c>
      <c r="C104" t="s">
        <v>6543</v>
      </c>
      <c r="D104" s="394">
        <v>7.41</v>
      </c>
    </row>
    <row r="105" spans="1:4" ht="15" x14ac:dyDescent="0.25">
      <c r="A105">
        <v>34343</v>
      </c>
      <c r="B105" t="s">
        <v>7595</v>
      </c>
      <c r="C105" t="s">
        <v>6543</v>
      </c>
      <c r="D105" s="394">
        <v>7.13</v>
      </c>
    </row>
    <row r="106" spans="1:4" ht="15" x14ac:dyDescent="0.25">
      <c r="A106">
        <v>34452</v>
      </c>
      <c r="B106" t="s">
        <v>7596</v>
      </c>
      <c r="C106" t="s">
        <v>6543</v>
      </c>
      <c r="D106" s="394">
        <v>6.56</v>
      </c>
    </row>
    <row r="107" spans="1:4" ht="15" x14ac:dyDescent="0.25">
      <c r="A107">
        <v>36</v>
      </c>
      <c r="B107" t="s">
        <v>7597</v>
      </c>
      <c r="C107" t="s">
        <v>6543</v>
      </c>
      <c r="D107" s="394">
        <v>6.25</v>
      </c>
    </row>
    <row r="108" spans="1:4" ht="15" x14ac:dyDescent="0.25">
      <c r="A108">
        <v>34456</v>
      </c>
      <c r="B108" t="s">
        <v>7598</v>
      </c>
      <c r="C108" t="s">
        <v>6543</v>
      </c>
      <c r="D108" s="394">
        <v>6.56</v>
      </c>
    </row>
    <row r="109" spans="1:4" ht="15" x14ac:dyDescent="0.25">
      <c r="A109">
        <v>39</v>
      </c>
      <c r="B109" t="s">
        <v>7599</v>
      </c>
      <c r="C109" t="s">
        <v>6543</v>
      </c>
      <c r="D109" s="394">
        <v>6.25</v>
      </c>
    </row>
    <row r="110" spans="1:4" ht="15" x14ac:dyDescent="0.25">
      <c r="A110">
        <v>34457</v>
      </c>
      <c r="B110" t="s">
        <v>7600</v>
      </c>
      <c r="C110" t="s">
        <v>6543</v>
      </c>
      <c r="D110" s="394">
        <v>7.04</v>
      </c>
    </row>
    <row r="111" spans="1:4" ht="15" x14ac:dyDescent="0.25">
      <c r="A111">
        <v>40</v>
      </c>
      <c r="B111" t="s">
        <v>7601</v>
      </c>
      <c r="C111" t="s">
        <v>6543</v>
      </c>
      <c r="D111" s="394">
        <v>6.39</v>
      </c>
    </row>
    <row r="112" spans="1:4" ht="15" x14ac:dyDescent="0.25">
      <c r="A112">
        <v>34460</v>
      </c>
      <c r="B112" t="s">
        <v>7602</v>
      </c>
      <c r="C112" t="s">
        <v>6543</v>
      </c>
      <c r="D112" s="394">
        <v>7.18</v>
      </c>
    </row>
    <row r="113" spans="1:4" ht="15" x14ac:dyDescent="0.25">
      <c r="A113">
        <v>42</v>
      </c>
      <c r="B113" t="s">
        <v>7603</v>
      </c>
      <c r="C113" t="s">
        <v>6543</v>
      </c>
      <c r="D113" s="394">
        <v>6.49</v>
      </c>
    </row>
    <row r="114" spans="1:4" ht="15" x14ac:dyDescent="0.25">
      <c r="A114">
        <v>38</v>
      </c>
      <c r="B114" t="s">
        <v>7604</v>
      </c>
      <c r="C114" t="s">
        <v>6543</v>
      </c>
      <c r="D114" s="394">
        <v>7.23</v>
      </c>
    </row>
    <row r="115" spans="1:4" ht="15" x14ac:dyDescent="0.25">
      <c r="A115">
        <v>20063</v>
      </c>
      <c r="B115" t="s">
        <v>7605</v>
      </c>
      <c r="C115" t="s">
        <v>6539</v>
      </c>
      <c r="D115" s="394">
        <v>3.68</v>
      </c>
    </row>
    <row r="116" spans="1:4" ht="15" x14ac:dyDescent="0.25">
      <c r="A116">
        <v>40410</v>
      </c>
      <c r="B116" t="s">
        <v>7606</v>
      </c>
      <c r="C116" t="s">
        <v>6539</v>
      </c>
      <c r="D116" s="394">
        <v>13.58</v>
      </c>
    </row>
    <row r="117" spans="1:4" ht="15" x14ac:dyDescent="0.25">
      <c r="A117">
        <v>40411</v>
      </c>
      <c r="B117" t="s">
        <v>7607</v>
      </c>
      <c r="C117" t="s">
        <v>6539</v>
      </c>
      <c r="D117" s="394">
        <v>14.73</v>
      </c>
    </row>
    <row r="118" spans="1:4" ht="15" x14ac:dyDescent="0.25">
      <c r="A118">
        <v>40412</v>
      </c>
      <c r="B118" t="s">
        <v>7608</v>
      </c>
      <c r="C118" t="s">
        <v>6539</v>
      </c>
      <c r="D118" s="394">
        <v>16.54</v>
      </c>
    </row>
    <row r="119" spans="1:4" ht="15" x14ac:dyDescent="0.25">
      <c r="A119">
        <v>38838</v>
      </c>
      <c r="B119" t="s">
        <v>7609</v>
      </c>
      <c r="C119" t="s">
        <v>6539</v>
      </c>
      <c r="D119" s="394">
        <v>7.57</v>
      </c>
    </row>
    <row r="120" spans="1:4" ht="15" x14ac:dyDescent="0.25">
      <c r="A120">
        <v>38839</v>
      </c>
      <c r="B120" t="s">
        <v>7610</v>
      </c>
      <c r="C120" t="s">
        <v>6539</v>
      </c>
      <c r="D120" s="394">
        <v>8.92</v>
      </c>
    </row>
    <row r="121" spans="1:4" ht="15" x14ac:dyDescent="0.25">
      <c r="A121">
        <v>55</v>
      </c>
      <c r="B121" t="s">
        <v>7611</v>
      </c>
      <c r="C121" t="s">
        <v>6539</v>
      </c>
      <c r="D121" s="394">
        <v>3</v>
      </c>
    </row>
    <row r="122" spans="1:4" ht="15" x14ac:dyDescent="0.25">
      <c r="A122">
        <v>61</v>
      </c>
      <c r="B122" t="s">
        <v>7612</v>
      </c>
      <c r="C122" t="s">
        <v>6539</v>
      </c>
      <c r="D122" s="394">
        <v>2.83</v>
      </c>
    </row>
    <row r="123" spans="1:4" ht="15" x14ac:dyDescent="0.25">
      <c r="A123">
        <v>62</v>
      </c>
      <c r="B123" t="s">
        <v>7613</v>
      </c>
      <c r="C123" t="s">
        <v>6539</v>
      </c>
      <c r="D123" s="394">
        <v>5.88</v>
      </c>
    </row>
    <row r="124" spans="1:4" ht="15" x14ac:dyDescent="0.25">
      <c r="A124">
        <v>77</v>
      </c>
      <c r="B124" t="s">
        <v>7614</v>
      </c>
      <c r="C124" t="s">
        <v>6539</v>
      </c>
      <c r="D124" s="394">
        <v>0.88</v>
      </c>
    </row>
    <row r="125" spans="1:4" ht="15" x14ac:dyDescent="0.25">
      <c r="A125">
        <v>76</v>
      </c>
      <c r="B125" t="s">
        <v>7615</v>
      </c>
      <c r="C125" t="s">
        <v>6539</v>
      </c>
      <c r="D125" s="394">
        <v>0.89</v>
      </c>
    </row>
    <row r="126" spans="1:4" ht="15" x14ac:dyDescent="0.25">
      <c r="A126">
        <v>67</v>
      </c>
      <c r="B126" t="s">
        <v>7616</v>
      </c>
      <c r="C126" t="s">
        <v>6539</v>
      </c>
      <c r="D126" s="394">
        <v>8.6300000000000008</v>
      </c>
    </row>
    <row r="127" spans="1:4" ht="15" x14ac:dyDescent="0.25">
      <c r="A127">
        <v>71</v>
      </c>
      <c r="B127" t="s">
        <v>7617</v>
      </c>
      <c r="C127" t="s">
        <v>6539</v>
      </c>
      <c r="D127" s="394">
        <v>15.86</v>
      </c>
    </row>
    <row r="128" spans="1:4" ht="15" x14ac:dyDescent="0.25">
      <c r="A128">
        <v>73</v>
      </c>
      <c r="B128" t="s">
        <v>7618</v>
      </c>
      <c r="C128" t="s">
        <v>6539</v>
      </c>
      <c r="D128" s="394">
        <v>11.85</v>
      </c>
    </row>
    <row r="129" spans="1:4" ht="15" x14ac:dyDescent="0.25">
      <c r="A129">
        <v>103</v>
      </c>
      <c r="B129" t="s">
        <v>7619</v>
      </c>
      <c r="C129" t="s">
        <v>6539</v>
      </c>
      <c r="D129" s="394">
        <v>35.24</v>
      </c>
    </row>
    <row r="130" spans="1:4" ht="15" x14ac:dyDescent="0.25">
      <c r="A130">
        <v>107</v>
      </c>
      <c r="B130" t="s">
        <v>7620</v>
      </c>
      <c r="C130" t="s">
        <v>6539</v>
      </c>
      <c r="D130" s="394">
        <v>0.55000000000000004</v>
      </c>
    </row>
    <row r="131" spans="1:4" ht="15" x14ac:dyDescent="0.25">
      <c r="A131">
        <v>65</v>
      </c>
      <c r="B131" t="s">
        <v>7621</v>
      </c>
      <c r="C131" t="s">
        <v>6539</v>
      </c>
      <c r="D131" s="394">
        <v>0.68</v>
      </c>
    </row>
    <row r="132" spans="1:4" ht="15" x14ac:dyDescent="0.25">
      <c r="A132">
        <v>108</v>
      </c>
      <c r="B132" t="s">
        <v>7622</v>
      </c>
      <c r="C132" t="s">
        <v>6539</v>
      </c>
      <c r="D132" s="394">
        <v>1.4</v>
      </c>
    </row>
    <row r="133" spans="1:4" ht="15" x14ac:dyDescent="0.25">
      <c r="A133">
        <v>110</v>
      </c>
      <c r="B133" t="s">
        <v>7623</v>
      </c>
      <c r="C133" t="s">
        <v>6539</v>
      </c>
      <c r="D133" s="394">
        <v>5.44</v>
      </c>
    </row>
    <row r="134" spans="1:4" ht="15" x14ac:dyDescent="0.25">
      <c r="A134">
        <v>109</v>
      </c>
      <c r="B134" t="s">
        <v>7624</v>
      </c>
      <c r="C134" t="s">
        <v>6539</v>
      </c>
      <c r="D134" s="394">
        <v>2.68</v>
      </c>
    </row>
    <row r="135" spans="1:4" ht="15" x14ac:dyDescent="0.25">
      <c r="A135">
        <v>111</v>
      </c>
      <c r="B135" t="s">
        <v>7625</v>
      </c>
      <c r="C135" t="s">
        <v>6539</v>
      </c>
      <c r="D135" s="394">
        <v>6.27</v>
      </c>
    </row>
    <row r="136" spans="1:4" ht="15" x14ac:dyDescent="0.25">
      <c r="A136">
        <v>112</v>
      </c>
      <c r="B136" t="s">
        <v>7626</v>
      </c>
      <c r="C136" t="s">
        <v>6539</v>
      </c>
      <c r="D136" s="394">
        <v>3.41</v>
      </c>
    </row>
    <row r="137" spans="1:4" ht="15" x14ac:dyDescent="0.25">
      <c r="A137">
        <v>113</v>
      </c>
      <c r="B137" t="s">
        <v>7627</v>
      </c>
      <c r="C137" t="s">
        <v>6539</v>
      </c>
      <c r="D137" s="394">
        <v>9.27</v>
      </c>
    </row>
    <row r="138" spans="1:4" ht="15" x14ac:dyDescent="0.25">
      <c r="A138">
        <v>104</v>
      </c>
      <c r="B138" t="s">
        <v>7628</v>
      </c>
      <c r="C138" t="s">
        <v>6539</v>
      </c>
      <c r="D138" s="394">
        <v>13.48</v>
      </c>
    </row>
    <row r="139" spans="1:4" ht="15" x14ac:dyDescent="0.25">
      <c r="A139">
        <v>102</v>
      </c>
      <c r="B139" t="s">
        <v>7629</v>
      </c>
      <c r="C139" t="s">
        <v>6539</v>
      </c>
      <c r="D139" s="394">
        <v>22.13</v>
      </c>
    </row>
    <row r="140" spans="1:4" ht="15" x14ac:dyDescent="0.25">
      <c r="A140">
        <v>95</v>
      </c>
      <c r="B140" t="s">
        <v>7630</v>
      </c>
      <c r="C140" t="s">
        <v>6539</v>
      </c>
      <c r="D140" s="394">
        <v>7.49</v>
      </c>
    </row>
    <row r="141" spans="1:4" ht="15" x14ac:dyDescent="0.25">
      <c r="A141">
        <v>96</v>
      </c>
      <c r="B141" t="s">
        <v>7631</v>
      </c>
      <c r="C141" t="s">
        <v>6539</v>
      </c>
      <c r="D141" s="394">
        <v>8.61</v>
      </c>
    </row>
    <row r="142" spans="1:4" ht="15" x14ac:dyDescent="0.25">
      <c r="A142">
        <v>97</v>
      </c>
      <c r="B142" t="s">
        <v>7632</v>
      </c>
      <c r="C142" t="s">
        <v>6539</v>
      </c>
      <c r="D142" s="394">
        <v>11.18</v>
      </c>
    </row>
    <row r="143" spans="1:4" ht="15" x14ac:dyDescent="0.25">
      <c r="A143">
        <v>98</v>
      </c>
      <c r="B143" t="s">
        <v>7633</v>
      </c>
      <c r="C143" t="s">
        <v>6539</v>
      </c>
      <c r="D143" s="394">
        <v>15.08</v>
      </c>
    </row>
    <row r="144" spans="1:4" ht="15" x14ac:dyDescent="0.25">
      <c r="A144">
        <v>99</v>
      </c>
      <c r="B144" t="s">
        <v>7634</v>
      </c>
      <c r="C144" t="s">
        <v>6539</v>
      </c>
      <c r="D144" s="394">
        <v>18.29</v>
      </c>
    </row>
    <row r="145" spans="1:4" ht="15" x14ac:dyDescent="0.25">
      <c r="A145">
        <v>100</v>
      </c>
      <c r="B145" t="s">
        <v>7635</v>
      </c>
      <c r="C145" t="s">
        <v>6539</v>
      </c>
      <c r="D145" s="394">
        <v>25.51</v>
      </c>
    </row>
    <row r="146" spans="1:4" ht="15" x14ac:dyDescent="0.25">
      <c r="A146">
        <v>75</v>
      </c>
      <c r="B146" t="s">
        <v>7636</v>
      </c>
      <c r="C146" t="s">
        <v>6539</v>
      </c>
      <c r="D146" s="394">
        <v>265.89</v>
      </c>
    </row>
    <row r="147" spans="1:4" ht="15" x14ac:dyDescent="0.25">
      <c r="A147">
        <v>114</v>
      </c>
      <c r="B147" t="s">
        <v>7637</v>
      </c>
      <c r="C147" t="s">
        <v>6539</v>
      </c>
      <c r="D147" s="394">
        <v>9.69</v>
      </c>
    </row>
    <row r="148" spans="1:4" ht="15" x14ac:dyDescent="0.25">
      <c r="A148">
        <v>68</v>
      </c>
      <c r="B148" t="s">
        <v>7638</v>
      </c>
      <c r="C148" t="s">
        <v>6539</v>
      </c>
      <c r="D148" s="394">
        <v>14.81</v>
      </c>
    </row>
    <row r="149" spans="1:4" ht="15" x14ac:dyDescent="0.25">
      <c r="A149">
        <v>86</v>
      </c>
      <c r="B149" t="s">
        <v>7639</v>
      </c>
      <c r="C149" t="s">
        <v>6539</v>
      </c>
      <c r="D149" s="394">
        <v>27.54</v>
      </c>
    </row>
    <row r="150" spans="1:4" ht="15" x14ac:dyDescent="0.25">
      <c r="A150">
        <v>66</v>
      </c>
      <c r="B150" t="s">
        <v>7640</v>
      </c>
      <c r="C150" t="s">
        <v>6539</v>
      </c>
      <c r="D150" s="394">
        <v>27.64</v>
      </c>
    </row>
    <row r="151" spans="1:4" ht="15" x14ac:dyDescent="0.25">
      <c r="A151">
        <v>69</v>
      </c>
      <c r="B151" t="s">
        <v>7641</v>
      </c>
      <c r="C151" t="s">
        <v>6539</v>
      </c>
      <c r="D151" s="394">
        <v>42.25</v>
      </c>
    </row>
    <row r="152" spans="1:4" ht="15" x14ac:dyDescent="0.25">
      <c r="A152">
        <v>83</v>
      </c>
      <c r="B152" t="s">
        <v>7642</v>
      </c>
      <c r="C152" t="s">
        <v>6539</v>
      </c>
      <c r="D152" s="394">
        <v>134.94</v>
      </c>
    </row>
    <row r="153" spans="1:4" ht="15" x14ac:dyDescent="0.25">
      <c r="A153">
        <v>74</v>
      </c>
      <c r="B153" t="s">
        <v>7643</v>
      </c>
      <c r="C153" t="s">
        <v>6539</v>
      </c>
      <c r="D153" s="394">
        <v>188.39</v>
      </c>
    </row>
    <row r="154" spans="1:4" ht="15" x14ac:dyDescent="0.25">
      <c r="A154">
        <v>106</v>
      </c>
      <c r="B154" t="s">
        <v>7644</v>
      </c>
      <c r="C154" t="s">
        <v>6539</v>
      </c>
      <c r="D154" s="394">
        <v>286.19</v>
      </c>
    </row>
    <row r="155" spans="1:4" ht="15" x14ac:dyDescent="0.25">
      <c r="A155">
        <v>87</v>
      </c>
      <c r="B155" t="s">
        <v>7645</v>
      </c>
      <c r="C155" t="s">
        <v>6539</v>
      </c>
      <c r="D155" s="394">
        <v>13.6</v>
      </c>
    </row>
    <row r="156" spans="1:4" ht="15" x14ac:dyDescent="0.25">
      <c r="A156">
        <v>88</v>
      </c>
      <c r="B156" t="s">
        <v>7646</v>
      </c>
      <c r="C156" t="s">
        <v>6539</v>
      </c>
      <c r="D156" s="394">
        <v>15.18</v>
      </c>
    </row>
    <row r="157" spans="1:4" ht="15" x14ac:dyDescent="0.25">
      <c r="A157">
        <v>89</v>
      </c>
      <c r="B157" t="s">
        <v>7647</v>
      </c>
      <c r="C157" t="s">
        <v>6539</v>
      </c>
      <c r="D157" s="394">
        <v>22.45</v>
      </c>
    </row>
    <row r="158" spans="1:4" ht="15" x14ac:dyDescent="0.25">
      <c r="A158">
        <v>90</v>
      </c>
      <c r="B158" t="s">
        <v>7648</v>
      </c>
      <c r="C158" t="s">
        <v>6539</v>
      </c>
      <c r="D158" s="394">
        <v>25.72</v>
      </c>
    </row>
    <row r="159" spans="1:4" ht="15" x14ac:dyDescent="0.25">
      <c r="A159">
        <v>81</v>
      </c>
      <c r="B159" t="s">
        <v>7649</v>
      </c>
      <c r="C159" t="s">
        <v>6539</v>
      </c>
      <c r="D159" s="394">
        <v>43.99</v>
      </c>
    </row>
    <row r="160" spans="1:4" ht="15" x14ac:dyDescent="0.25">
      <c r="A160">
        <v>82</v>
      </c>
      <c r="B160" t="s">
        <v>7650</v>
      </c>
      <c r="C160" t="s">
        <v>6539</v>
      </c>
      <c r="D160" s="394">
        <v>170.76</v>
      </c>
    </row>
    <row r="161" spans="1:4" ht="15" x14ac:dyDescent="0.25">
      <c r="A161">
        <v>105</v>
      </c>
      <c r="B161" t="s">
        <v>7651</v>
      </c>
      <c r="C161" t="s">
        <v>6539</v>
      </c>
      <c r="D161" s="394">
        <v>199.92</v>
      </c>
    </row>
    <row r="162" spans="1:4" ht="15" x14ac:dyDescent="0.25">
      <c r="A162">
        <v>60</v>
      </c>
      <c r="B162" t="s">
        <v>7652</v>
      </c>
      <c r="C162" t="s">
        <v>6539</v>
      </c>
      <c r="D162" s="394">
        <v>3.89</v>
      </c>
    </row>
    <row r="163" spans="1:4" ht="15" x14ac:dyDescent="0.25">
      <c r="A163">
        <v>72</v>
      </c>
      <c r="B163" t="s">
        <v>7653</v>
      </c>
      <c r="C163" t="s">
        <v>6539</v>
      </c>
      <c r="D163" s="394">
        <v>26.89</v>
      </c>
    </row>
    <row r="164" spans="1:4" ht="15" x14ac:dyDescent="0.25">
      <c r="A164">
        <v>70</v>
      </c>
      <c r="B164" t="s">
        <v>7654</v>
      </c>
      <c r="C164" t="s">
        <v>6539</v>
      </c>
      <c r="D164" s="394">
        <v>22.49</v>
      </c>
    </row>
    <row r="165" spans="1:4" ht="15" x14ac:dyDescent="0.25">
      <c r="A165">
        <v>85</v>
      </c>
      <c r="B165" t="s">
        <v>7655</v>
      </c>
      <c r="C165" t="s">
        <v>6539</v>
      </c>
      <c r="D165" s="394">
        <v>32.64</v>
      </c>
    </row>
    <row r="166" spans="1:4" ht="15" x14ac:dyDescent="0.25">
      <c r="A166">
        <v>84</v>
      </c>
      <c r="B166" t="s">
        <v>7656</v>
      </c>
      <c r="C166" t="s">
        <v>6539</v>
      </c>
      <c r="D166" s="394">
        <v>0.37</v>
      </c>
    </row>
    <row r="167" spans="1:4" ht="15" x14ac:dyDescent="0.25">
      <c r="A167">
        <v>37997</v>
      </c>
      <c r="B167" t="s">
        <v>7657</v>
      </c>
      <c r="C167" t="s">
        <v>6539</v>
      </c>
      <c r="D167" s="394">
        <v>3.79</v>
      </c>
    </row>
    <row r="168" spans="1:4" ht="15" x14ac:dyDescent="0.25">
      <c r="A168">
        <v>37998</v>
      </c>
      <c r="B168" t="s">
        <v>7658</v>
      </c>
      <c r="C168" t="s">
        <v>6539</v>
      </c>
      <c r="D168" s="394">
        <v>3.92</v>
      </c>
    </row>
    <row r="169" spans="1:4" ht="15" x14ac:dyDescent="0.25">
      <c r="A169">
        <v>10899</v>
      </c>
      <c r="B169" t="s">
        <v>7659</v>
      </c>
      <c r="C169" t="s">
        <v>6539</v>
      </c>
      <c r="D169" s="394">
        <v>55.19</v>
      </c>
    </row>
    <row r="170" spans="1:4" ht="15" x14ac:dyDescent="0.25">
      <c r="A170">
        <v>10900</v>
      </c>
      <c r="B170" t="s">
        <v>7660</v>
      </c>
      <c r="C170" t="s">
        <v>6539</v>
      </c>
      <c r="D170" s="394">
        <v>43.19</v>
      </c>
    </row>
    <row r="171" spans="1:4" ht="15" x14ac:dyDescent="0.25">
      <c r="A171">
        <v>46</v>
      </c>
      <c r="B171" t="s">
        <v>7661</v>
      </c>
      <c r="C171" t="s">
        <v>6539</v>
      </c>
      <c r="D171" s="394">
        <v>35.380000000000003</v>
      </c>
    </row>
    <row r="172" spans="1:4" ht="15" x14ac:dyDescent="0.25">
      <c r="A172">
        <v>51</v>
      </c>
      <c r="B172" t="s">
        <v>7662</v>
      </c>
      <c r="C172" t="s">
        <v>6539</v>
      </c>
      <c r="D172" s="394">
        <v>97.6</v>
      </c>
    </row>
    <row r="173" spans="1:4" ht="15" x14ac:dyDescent="0.25">
      <c r="A173">
        <v>12863</v>
      </c>
      <c r="B173" t="s">
        <v>7663</v>
      </c>
      <c r="C173" t="s">
        <v>6539</v>
      </c>
      <c r="D173" s="394">
        <v>22.48</v>
      </c>
    </row>
    <row r="174" spans="1:4" ht="15" x14ac:dyDescent="0.25">
      <c r="A174">
        <v>50</v>
      </c>
      <c r="B174" t="s">
        <v>7664</v>
      </c>
      <c r="C174" t="s">
        <v>6539</v>
      </c>
      <c r="D174" s="394">
        <v>50.97</v>
      </c>
    </row>
    <row r="175" spans="1:4" ht="15" x14ac:dyDescent="0.25">
      <c r="A175">
        <v>47</v>
      </c>
      <c r="B175" t="s">
        <v>7665</v>
      </c>
      <c r="C175" t="s">
        <v>6539</v>
      </c>
      <c r="D175" s="394">
        <v>60.49</v>
      </c>
    </row>
    <row r="176" spans="1:4" ht="15" x14ac:dyDescent="0.25">
      <c r="A176">
        <v>48</v>
      </c>
      <c r="B176" t="s">
        <v>7666</v>
      </c>
      <c r="C176" t="s">
        <v>6539</v>
      </c>
      <c r="D176" s="394">
        <v>15.78</v>
      </c>
    </row>
    <row r="177" spans="1:4" ht="15" x14ac:dyDescent="0.25">
      <c r="A177">
        <v>52</v>
      </c>
      <c r="B177" t="s">
        <v>7667</v>
      </c>
      <c r="C177" t="s">
        <v>6539</v>
      </c>
      <c r="D177" s="394">
        <v>11.99</v>
      </c>
    </row>
    <row r="178" spans="1:4" ht="15" x14ac:dyDescent="0.25">
      <c r="A178">
        <v>43</v>
      </c>
      <c r="B178" t="s">
        <v>7668</v>
      </c>
      <c r="C178" t="s">
        <v>6539</v>
      </c>
      <c r="D178" s="394">
        <v>40.46</v>
      </c>
    </row>
    <row r="179" spans="1:4" ht="15" x14ac:dyDescent="0.25">
      <c r="A179">
        <v>4791</v>
      </c>
      <c r="B179" t="s">
        <v>7669</v>
      </c>
      <c r="C179" t="s">
        <v>6543</v>
      </c>
      <c r="D179" s="394">
        <v>15.94</v>
      </c>
    </row>
    <row r="180" spans="1:4" ht="15" x14ac:dyDescent="0.25">
      <c r="A180">
        <v>157</v>
      </c>
      <c r="B180" t="s">
        <v>7670</v>
      </c>
      <c r="C180" t="s">
        <v>6543</v>
      </c>
      <c r="D180" s="394">
        <v>113</v>
      </c>
    </row>
    <row r="181" spans="1:4" ht="15" x14ac:dyDescent="0.25">
      <c r="A181">
        <v>156</v>
      </c>
      <c r="B181" t="s">
        <v>7671</v>
      </c>
      <c r="C181" t="s">
        <v>6543</v>
      </c>
      <c r="D181" s="394">
        <v>50.44</v>
      </c>
    </row>
    <row r="182" spans="1:4" ht="15" x14ac:dyDescent="0.25">
      <c r="A182">
        <v>131</v>
      </c>
      <c r="B182" t="s">
        <v>7672</v>
      </c>
      <c r="C182" t="s">
        <v>6543</v>
      </c>
      <c r="D182" s="394">
        <v>48.42</v>
      </c>
    </row>
    <row r="183" spans="1:4" ht="15" x14ac:dyDescent="0.25">
      <c r="A183">
        <v>39719</v>
      </c>
      <c r="B183" t="s">
        <v>7673</v>
      </c>
      <c r="C183" t="s">
        <v>6544</v>
      </c>
      <c r="D183" s="394">
        <v>70.5</v>
      </c>
    </row>
    <row r="184" spans="1:4" ht="15" x14ac:dyDescent="0.25">
      <c r="A184">
        <v>21114</v>
      </c>
      <c r="B184" t="s">
        <v>7674</v>
      </c>
      <c r="C184" t="s">
        <v>6539</v>
      </c>
      <c r="D184" s="394">
        <v>15.1</v>
      </c>
    </row>
    <row r="185" spans="1:4" ht="15" x14ac:dyDescent="0.25">
      <c r="A185">
        <v>119</v>
      </c>
      <c r="B185" t="s">
        <v>7675</v>
      </c>
      <c r="C185" t="s">
        <v>6539</v>
      </c>
      <c r="D185" s="394">
        <v>5.96</v>
      </c>
    </row>
    <row r="186" spans="1:4" ht="15" x14ac:dyDescent="0.25">
      <c r="A186">
        <v>20080</v>
      </c>
      <c r="B186" t="s">
        <v>7676</v>
      </c>
      <c r="C186" t="s">
        <v>6539</v>
      </c>
      <c r="D186" s="394">
        <v>17.079999999999998</v>
      </c>
    </row>
    <row r="187" spans="1:4" ht="15" x14ac:dyDescent="0.25">
      <c r="A187">
        <v>122</v>
      </c>
      <c r="B187" t="s">
        <v>7677</v>
      </c>
      <c r="C187" t="s">
        <v>6539</v>
      </c>
      <c r="D187" s="394">
        <v>53.84</v>
      </c>
    </row>
    <row r="188" spans="1:4" ht="15" x14ac:dyDescent="0.25">
      <c r="A188">
        <v>3410</v>
      </c>
      <c r="B188" t="s">
        <v>7678</v>
      </c>
      <c r="C188" t="s">
        <v>6543</v>
      </c>
      <c r="D188" s="394">
        <v>23.31</v>
      </c>
    </row>
    <row r="189" spans="1:4" ht="15" x14ac:dyDescent="0.25">
      <c r="A189">
        <v>124</v>
      </c>
      <c r="B189" t="s">
        <v>7679</v>
      </c>
      <c r="C189" t="s">
        <v>6544</v>
      </c>
      <c r="D189" s="394">
        <v>12.58</v>
      </c>
    </row>
    <row r="190" spans="1:4" ht="15" x14ac:dyDescent="0.25">
      <c r="A190">
        <v>7334</v>
      </c>
      <c r="B190" t="s">
        <v>7680</v>
      </c>
      <c r="C190" t="s">
        <v>6544</v>
      </c>
      <c r="D190" s="394">
        <v>9.89</v>
      </c>
    </row>
    <row r="191" spans="1:4" ht="15" x14ac:dyDescent="0.25">
      <c r="A191">
        <v>123</v>
      </c>
      <c r="B191" t="s">
        <v>7681</v>
      </c>
      <c r="C191" t="s">
        <v>6544</v>
      </c>
      <c r="D191" s="394">
        <v>5.59</v>
      </c>
    </row>
    <row r="192" spans="1:4" ht="15" x14ac:dyDescent="0.25">
      <c r="A192">
        <v>127</v>
      </c>
      <c r="B192" t="s">
        <v>7682</v>
      </c>
      <c r="C192" t="s">
        <v>6544</v>
      </c>
      <c r="D192" s="394">
        <v>13.13</v>
      </c>
    </row>
    <row r="193" spans="1:4" ht="15" x14ac:dyDescent="0.25">
      <c r="A193">
        <v>133</v>
      </c>
      <c r="B193" t="s">
        <v>7683</v>
      </c>
      <c r="C193" t="s">
        <v>6544</v>
      </c>
      <c r="D193" s="394">
        <v>5.63</v>
      </c>
    </row>
    <row r="194" spans="1:4" ht="15" x14ac:dyDescent="0.25">
      <c r="A194">
        <v>37538</v>
      </c>
      <c r="B194" t="s">
        <v>7684</v>
      </c>
      <c r="C194" t="s">
        <v>6545</v>
      </c>
      <c r="D194" s="394">
        <v>139.94999999999999</v>
      </c>
    </row>
    <row r="195" spans="1:4" ht="15" x14ac:dyDescent="0.25">
      <c r="A195">
        <v>132</v>
      </c>
      <c r="B195" t="s">
        <v>7685</v>
      </c>
      <c r="C195" t="s">
        <v>6544</v>
      </c>
      <c r="D195" s="394">
        <v>6.2</v>
      </c>
    </row>
    <row r="196" spans="1:4" ht="15" x14ac:dyDescent="0.25">
      <c r="A196">
        <v>13408</v>
      </c>
      <c r="B196" t="s">
        <v>7686</v>
      </c>
      <c r="C196" t="s">
        <v>6546</v>
      </c>
      <c r="D196" s="395">
        <v>2204.79</v>
      </c>
    </row>
    <row r="197" spans="1:4" ht="15" x14ac:dyDescent="0.25">
      <c r="A197">
        <v>37476</v>
      </c>
      <c r="B197" t="s">
        <v>7687</v>
      </c>
      <c r="C197" t="s">
        <v>6539</v>
      </c>
      <c r="D197" s="395">
        <v>2084.44</v>
      </c>
    </row>
    <row r="198" spans="1:4" ht="15" x14ac:dyDescent="0.25">
      <c r="A198">
        <v>37478</v>
      </c>
      <c r="B198" t="s">
        <v>7688</v>
      </c>
      <c r="C198" t="s">
        <v>6539</v>
      </c>
      <c r="D198" s="395">
        <v>2948.94</v>
      </c>
    </row>
    <row r="199" spans="1:4" ht="15" x14ac:dyDescent="0.25">
      <c r="A199">
        <v>37477</v>
      </c>
      <c r="B199" t="s">
        <v>7689</v>
      </c>
      <c r="C199" t="s">
        <v>6539</v>
      </c>
      <c r="D199" s="395">
        <v>3608.46</v>
      </c>
    </row>
    <row r="200" spans="1:4" ht="15" x14ac:dyDescent="0.25">
      <c r="A200">
        <v>37479</v>
      </c>
      <c r="B200" t="s">
        <v>7690</v>
      </c>
      <c r="C200" t="s">
        <v>6539</v>
      </c>
      <c r="D200" s="395">
        <v>4511.97</v>
      </c>
    </row>
    <row r="201" spans="1:4" ht="15" x14ac:dyDescent="0.25">
      <c r="A201">
        <v>4319</v>
      </c>
      <c r="B201" t="s">
        <v>7691</v>
      </c>
      <c r="C201" t="s">
        <v>6539</v>
      </c>
      <c r="D201" s="394">
        <v>1</v>
      </c>
    </row>
    <row r="202" spans="1:4" ht="15" x14ac:dyDescent="0.25">
      <c r="A202">
        <v>43064</v>
      </c>
      <c r="B202" t="s">
        <v>7692</v>
      </c>
      <c r="C202" t="s">
        <v>6543</v>
      </c>
      <c r="D202" s="394">
        <v>8.0399999999999991</v>
      </c>
    </row>
    <row r="203" spans="1:4" ht="15" x14ac:dyDescent="0.25">
      <c r="A203">
        <v>40553</v>
      </c>
      <c r="B203" t="s">
        <v>7693</v>
      </c>
      <c r="C203" t="s">
        <v>6547</v>
      </c>
      <c r="D203" s="394">
        <v>34.08</v>
      </c>
    </row>
    <row r="204" spans="1:4" ht="15" x14ac:dyDescent="0.25">
      <c r="A204">
        <v>13003</v>
      </c>
      <c r="B204" t="s">
        <v>7694</v>
      </c>
      <c r="C204" t="s">
        <v>6544</v>
      </c>
      <c r="D204" s="394">
        <v>2.1</v>
      </c>
    </row>
    <row r="205" spans="1:4" ht="15" x14ac:dyDescent="0.25">
      <c r="A205">
        <v>6114</v>
      </c>
      <c r="B205" t="s">
        <v>7695</v>
      </c>
      <c r="C205" t="s">
        <v>6541</v>
      </c>
      <c r="D205" s="394">
        <v>9.2799999999999994</v>
      </c>
    </row>
    <row r="206" spans="1:4" ht="15" x14ac:dyDescent="0.25">
      <c r="A206">
        <v>40912</v>
      </c>
      <c r="B206" t="s">
        <v>7696</v>
      </c>
      <c r="C206" t="s">
        <v>6548</v>
      </c>
      <c r="D206" s="395">
        <v>1623.78</v>
      </c>
    </row>
    <row r="207" spans="1:4" ht="15" x14ac:dyDescent="0.25">
      <c r="A207">
        <v>247</v>
      </c>
      <c r="B207" t="s">
        <v>7697</v>
      </c>
      <c r="C207" t="s">
        <v>6541</v>
      </c>
      <c r="D207" s="394">
        <v>9.6300000000000008</v>
      </c>
    </row>
    <row r="208" spans="1:4" ht="15" x14ac:dyDescent="0.25">
      <c r="A208">
        <v>40919</v>
      </c>
      <c r="B208" t="s">
        <v>7698</v>
      </c>
      <c r="C208" t="s">
        <v>6548</v>
      </c>
      <c r="D208" s="395">
        <v>1687.69</v>
      </c>
    </row>
    <row r="209" spans="1:4" ht="15" x14ac:dyDescent="0.25">
      <c r="A209">
        <v>25958</v>
      </c>
      <c r="B209" t="s">
        <v>7699</v>
      </c>
      <c r="C209" t="s">
        <v>6541</v>
      </c>
      <c r="D209" s="394">
        <v>14.09</v>
      </c>
    </row>
    <row r="210" spans="1:4" ht="15" x14ac:dyDescent="0.25">
      <c r="A210">
        <v>40984</v>
      </c>
      <c r="B210" t="s">
        <v>7700</v>
      </c>
      <c r="C210" t="s">
        <v>6548</v>
      </c>
      <c r="D210" s="395">
        <v>2466.1</v>
      </c>
    </row>
    <row r="211" spans="1:4" ht="15" x14ac:dyDescent="0.25">
      <c r="A211">
        <v>248</v>
      </c>
      <c r="B211" t="s">
        <v>7701</v>
      </c>
      <c r="C211" t="s">
        <v>6541</v>
      </c>
      <c r="D211" s="394">
        <v>9.59</v>
      </c>
    </row>
    <row r="212" spans="1:4" ht="15" x14ac:dyDescent="0.25">
      <c r="A212">
        <v>41086</v>
      </c>
      <c r="B212" t="s">
        <v>7702</v>
      </c>
      <c r="C212" t="s">
        <v>6548</v>
      </c>
      <c r="D212" s="395">
        <v>1680.23</v>
      </c>
    </row>
    <row r="213" spans="1:4" ht="15" x14ac:dyDescent="0.25">
      <c r="A213">
        <v>34466</v>
      </c>
      <c r="B213" t="s">
        <v>7703</v>
      </c>
      <c r="C213" t="s">
        <v>6541</v>
      </c>
      <c r="D213" s="394">
        <v>9.3699999999999992</v>
      </c>
    </row>
    <row r="214" spans="1:4" ht="15" x14ac:dyDescent="0.25">
      <c r="A214">
        <v>41083</v>
      </c>
      <c r="B214" t="s">
        <v>7704</v>
      </c>
      <c r="C214" t="s">
        <v>6548</v>
      </c>
      <c r="D214" s="395">
        <v>1640.4</v>
      </c>
    </row>
    <row r="215" spans="1:4" ht="15" x14ac:dyDescent="0.25">
      <c r="A215">
        <v>252</v>
      </c>
      <c r="B215" t="s">
        <v>7705</v>
      </c>
      <c r="C215" t="s">
        <v>6541</v>
      </c>
      <c r="D215" s="394">
        <v>9.9499999999999993</v>
      </c>
    </row>
    <row r="216" spans="1:4" ht="15" x14ac:dyDescent="0.25">
      <c r="A216">
        <v>40909</v>
      </c>
      <c r="B216" t="s">
        <v>7706</v>
      </c>
      <c r="C216" t="s">
        <v>6548</v>
      </c>
      <c r="D216" s="395">
        <v>1741.66</v>
      </c>
    </row>
    <row r="217" spans="1:4" ht="15" x14ac:dyDescent="0.25">
      <c r="A217">
        <v>242</v>
      </c>
      <c r="B217" t="s">
        <v>7707</v>
      </c>
      <c r="C217" t="s">
        <v>6541</v>
      </c>
      <c r="D217" s="394">
        <v>14.25</v>
      </c>
    </row>
    <row r="218" spans="1:4" ht="15" x14ac:dyDescent="0.25">
      <c r="A218">
        <v>41085</v>
      </c>
      <c r="B218" t="s">
        <v>7708</v>
      </c>
      <c r="C218" t="s">
        <v>6548</v>
      </c>
      <c r="D218" s="395">
        <v>2494.4299999999998</v>
      </c>
    </row>
    <row r="219" spans="1:4" ht="15" x14ac:dyDescent="0.25">
      <c r="A219">
        <v>427</v>
      </c>
      <c r="B219" t="s">
        <v>7709</v>
      </c>
      <c r="C219" t="s">
        <v>6539</v>
      </c>
      <c r="D219" s="394">
        <v>6.55</v>
      </c>
    </row>
    <row r="220" spans="1:4" ht="15" x14ac:dyDescent="0.25">
      <c r="A220">
        <v>417</v>
      </c>
      <c r="B220" t="s">
        <v>7710</v>
      </c>
      <c r="C220" t="s">
        <v>6539</v>
      </c>
      <c r="D220" s="394">
        <v>3.08</v>
      </c>
    </row>
    <row r="221" spans="1:4" ht="15" x14ac:dyDescent="0.25">
      <c r="A221">
        <v>11273</v>
      </c>
      <c r="B221" t="s">
        <v>7711</v>
      </c>
      <c r="C221" t="s">
        <v>6539</v>
      </c>
      <c r="D221" s="394">
        <v>9.58</v>
      </c>
    </row>
    <row r="222" spans="1:4" ht="15" x14ac:dyDescent="0.25">
      <c r="A222">
        <v>11272</v>
      </c>
      <c r="B222" t="s">
        <v>7712</v>
      </c>
      <c r="C222" t="s">
        <v>6539</v>
      </c>
      <c r="D222" s="394">
        <v>5.78</v>
      </c>
    </row>
    <row r="223" spans="1:4" ht="15" x14ac:dyDescent="0.25">
      <c r="A223">
        <v>11275</v>
      </c>
      <c r="B223" t="s">
        <v>7713</v>
      </c>
      <c r="C223" t="s">
        <v>6539</v>
      </c>
      <c r="D223" s="394">
        <v>2.3199999999999998</v>
      </c>
    </row>
    <row r="224" spans="1:4" ht="15" x14ac:dyDescent="0.25">
      <c r="A224">
        <v>11274</v>
      </c>
      <c r="B224" t="s">
        <v>7714</v>
      </c>
      <c r="C224" t="s">
        <v>6539</v>
      </c>
      <c r="D224" s="394">
        <v>1.77</v>
      </c>
    </row>
    <row r="225" spans="1:4" ht="15" x14ac:dyDescent="0.25">
      <c r="A225">
        <v>38470</v>
      </c>
      <c r="B225" t="s">
        <v>7715</v>
      </c>
      <c r="C225" t="s">
        <v>6539</v>
      </c>
      <c r="D225" s="394">
        <v>36.75</v>
      </c>
    </row>
    <row r="226" spans="1:4" ht="15" x14ac:dyDescent="0.25">
      <c r="A226">
        <v>38547</v>
      </c>
      <c r="B226" t="s">
        <v>7716</v>
      </c>
      <c r="C226" t="s">
        <v>6539</v>
      </c>
      <c r="D226" s="394">
        <v>100.28</v>
      </c>
    </row>
    <row r="227" spans="1:4" ht="15" x14ac:dyDescent="0.25">
      <c r="A227">
        <v>38469</v>
      </c>
      <c r="B227" t="s">
        <v>7717</v>
      </c>
      <c r="C227" t="s">
        <v>6539</v>
      </c>
      <c r="D227" s="394">
        <v>107.83</v>
      </c>
    </row>
    <row r="228" spans="1:4" ht="15" x14ac:dyDescent="0.25">
      <c r="A228">
        <v>38467</v>
      </c>
      <c r="B228" t="s">
        <v>7718</v>
      </c>
      <c r="C228" t="s">
        <v>6539</v>
      </c>
      <c r="D228" s="394">
        <v>60.67</v>
      </c>
    </row>
    <row r="229" spans="1:4" ht="15" x14ac:dyDescent="0.25">
      <c r="A229">
        <v>38468</v>
      </c>
      <c r="B229" t="s">
        <v>7719</v>
      </c>
      <c r="C229" t="s">
        <v>6539</v>
      </c>
      <c r="D229" s="394">
        <v>66.760000000000005</v>
      </c>
    </row>
    <row r="230" spans="1:4" ht="15" x14ac:dyDescent="0.25">
      <c r="A230">
        <v>38471</v>
      </c>
      <c r="B230" t="s">
        <v>7720</v>
      </c>
      <c r="C230" t="s">
        <v>6539</v>
      </c>
      <c r="D230" s="394">
        <v>86.7</v>
      </c>
    </row>
    <row r="231" spans="1:4" ht="15" x14ac:dyDescent="0.25">
      <c r="A231">
        <v>37370</v>
      </c>
      <c r="B231" t="s">
        <v>7721</v>
      </c>
      <c r="C231" t="s">
        <v>6541</v>
      </c>
      <c r="D231" s="394">
        <v>2.2999999999999998</v>
      </c>
    </row>
    <row r="232" spans="1:4" ht="15" x14ac:dyDescent="0.25">
      <c r="A232">
        <v>40862</v>
      </c>
      <c r="B232" t="s">
        <v>7722</v>
      </c>
      <c r="C232" t="s">
        <v>6548</v>
      </c>
      <c r="D232" s="394">
        <v>432.97</v>
      </c>
    </row>
    <row r="233" spans="1:4" ht="15" x14ac:dyDescent="0.25">
      <c r="A233">
        <v>10658</v>
      </c>
      <c r="B233" t="s">
        <v>7723</v>
      </c>
      <c r="C233" t="s">
        <v>6539</v>
      </c>
      <c r="D233" s="395">
        <v>6900</v>
      </c>
    </row>
    <row r="234" spans="1:4" ht="15" x14ac:dyDescent="0.25">
      <c r="A234">
        <v>253</v>
      </c>
      <c r="B234" t="s">
        <v>7724</v>
      </c>
      <c r="C234" t="s">
        <v>6541</v>
      </c>
      <c r="D234" s="394">
        <v>12.99</v>
      </c>
    </row>
    <row r="235" spans="1:4" ht="15" x14ac:dyDescent="0.25">
      <c r="A235">
        <v>40809</v>
      </c>
      <c r="B235" t="s">
        <v>7725</v>
      </c>
      <c r="C235" t="s">
        <v>6548</v>
      </c>
      <c r="D235" s="395">
        <v>2272.5700000000002</v>
      </c>
    </row>
    <row r="236" spans="1:4" ht="15" x14ac:dyDescent="0.25">
      <c r="A236">
        <v>42428</v>
      </c>
      <c r="B236" t="s">
        <v>7726</v>
      </c>
      <c r="C236" t="s">
        <v>6539</v>
      </c>
      <c r="D236" s="395">
        <v>1290</v>
      </c>
    </row>
    <row r="237" spans="1:4" ht="15" x14ac:dyDescent="0.25">
      <c r="A237">
        <v>583</v>
      </c>
      <c r="B237" t="s">
        <v>7727</v>
      </c>
      <c r="C237" t="s">
        <v>6543</v>
      </c>
      <c r="D237" s="394">
        <v>27.28</v>
      </c>
    </row>
    <row r="238" spans="1:4" ht="15" x14ac:dyDescent="0.25">
      <c r="A238">
        <v>299</v>
      </c>
      <c r="B238" t="s">
        <v>7728</v>
      </c>
      <c r="C238" t="s">
        <v>6539</v>
      </c>
      <c r="D238" s="394">
        <v>2.15</v>
      </c>
    </row>
    <row r="239" spans="1:4" ht="15" x14ac:dyDescent="0.25">
      <c r="A239">
        <v>298</v>
      </c>
      <c r="B239" t="s">
        <v>7729</v>
      </c>
      <c r="C239" t="s">
        <v>6539</v>
      </c>
      <c r="D239" s="394">
        <v>2.16</v>
      </c>
    </row>
    <row r="240" spans="1:4" ht="15" x14ac:dyDescent="0.25">
      <c r="A240">
        <v>295</v>
      </c>
      <c r="B240" t="s">
        <v>7730</v>
      </c>
      <c r="C240" t="s">
        <v>6539</v>
      </c>
      <c r="D240" s="394">
        <v>1.29</v>
      </c>
    </row>
    <row r="241" spans="1:4" ht="15" x14ac:dyDescent="0.25">
      <c r="A241">
        <v>296</v>
      </c>
      <c r="B241" t="s">
        <v>7731</v>
      </c>
      <c r="C241" t="s">
        <v>6539</v>
      </c>
      <c r="D241" s="394">
        <v>1.34</v>
      </c>
    </row>
    <row r="242" spans="1:4" ht="15" x14ac:dyDescent="0.25">
      <c r="A242">
        <v>297</v>
      </c>
      <c r="B242" t="s">
        <v>7732</v>
      </c>
      <c r="C242" t="s">
        <v>6539</v>
      </c>
      <c r="D242" s="394">
        <v>1.89</v>
      </c>
    </row>
    <row r="243" spans="1:4" ht="15" x14ac:dyDescent="0.25">
      <c r="A243">
        <v>301</v>
      </c>
      <c r="B243" t="s">
        <v>7733</v>
      </c>
      <c r="C243" t="s">
        <v>6539</v>
      </c>
      <c r="D243" s="394">
        <v>2.37</v>
      </c>
    </row>
    <row r="244" spans="1:4" ht="15" x14ac:dyDescent="0.25">
      <c r="A244">
        <v>300</v>
      </c>
      <c r="B244" t="s">
        <v>7734</v>
      </c>
      <c r="C244" t="s">
        <v>6539</v>
      </c>
      <c r="D244" s="394">
        <v>9.9499999999999993</v>
      </c>
    </row>
    <row r="245" spans="1:4" ht="15" x14ac:dyDescent="0.25">
      <c r="A245">
        <v>20084</v>
      </c>
      <c r="B245" t="s">
        <v>7735</v>
      </c>
      <c r="C245" t="s">
        <v>6539</v>
      </c>
      <c r="D245" s="394">
        <v>1.29</v>
      </c>
    </row>
    <row r="246" spans="1:4" ht="15" x14ac:dyDescent="0.25">
      <c r="A246">
        <v>20085</v>
      </c>
      <c r="B246" t="s">
        <v>7736</v>
      </c>
      <c r="C246" t="s">
        <v>6539</v>
      </c>
      <c r="D246" s="394">
        <v>1.19</v>
      </c>
    </row>
    <row r="247" spans="1:4" ht="15" x14ac:dyDescent="0.25">
      <c r="A247">
        <v>311</v>
      </c>
      <c r="B247" t="s">
        <v>7737</v>
      </c>
      <c r="C247" t="s">
        <v>6539</v>
      </c>
      <c r="D247" s="394">
        <v>7.7</v>
      </c>
    </row>
    <row r="248" spans="1:4" ht="15" x14ac:dyDescent="0.25">
      <c r="A248">
        <v>318</v>
      </c>
      <c r="B248" t="s">
        <v>7738</v>
      </c>
      <c r="C248" t="s">
        <v>6539</v>
      </c>
      <c r="D248" s="394">
        <v>13.5</v>
      </c>
    </row>
    <row r="249" spans="1:4" ht="15" x14ac:dyDescent="0.25">
      <c r="A249">
        <v>319</v>
      </c>
      <c r="B249" t="s">
        <v>7739</v>
      </c>
      <c r="C249" t="s">
        <v>6539</v>
      </c>
      <c r="D249" s="394">
        <v>25.49</v>
      </c>
    </row>
    <row r="250" spans="1:4" ht="15" x14ac:dyDescent="0.25">
      <c r="A250">
        <v>320</v>
      </c>
      <c r="B250" t="s">
        <v>7740</v>
      </c>
      <c r="C250" t="s">
        <v>6539</v>
      </c>
      <c r="D250" s="394">
        <v>81.040000000000006</v>
      </c>
    </row>
    <row r="251" spans="1:4" ht="15" x14ac:dyDescent="0.25">
      <c r="A251">
        <v>314</v>
      </c>
      <c r="B251" t="s">
        <v>7741</v>
      </c>
      <c r="C251" t="s">
        <v>6539</v>
      </c>
      <c r="D251" s="394">
        <v>124.48</v>
      </c>
    </row>
    <row r="252" spans="1:4" ht="15" x14ac:dyDescent="0.25">
      <c r="A252">
        <v>303</v>
      </c>
      <c r="B252" t="s">
        <v>7742</v>
      </c>
      <c r="C252" t="s">
        <v>6539</v>
      </c>
      <c r="D252" s="394">
        <v>3.23</v>
      </c>
    </row>
    <row r="253" spans="1:4" ht="15" x14ac:dyDescent="0.25">
      <c r="A253">
        <v>304</v>
      </c>
      <c r="B253" t="s">
        <v>7743</v>
      </c>
      <c r="C253" t="s">
        <v>6539</v>
      </c>
      <c r="D253" s="394">
        <v>4.93</v>
      </c>
    </row>
    <row r="254" spans="1:4" ht="15" x14ac:dyDescent="0.25">
      <c r="A254">
        <v>305</v>
      </c>
      <c r="B254" t="s">
        <v>7744</v>
      </c>
      <c r="C254" t="s">
        <v>6539</v>
      </c>
      <c r="D254" s="394">
        <v>8.42</v>
      </c>
    </row>
    <row r="255" spans="1:4" ht="15" x14ac:dyDescent="0.25">
      <c r="A255">
        <v>306</v>
      </c>
      <c r="B255" t="s">
        <v>7745</v>
      </c>
      <c r="C255" t="s">
        <v>6539</v>
      </c>
      <c r="D255" s="394">
        <v>10.119999999999999</v>
      </c>
    </row>
    <row r="256" spans="1:4" ht="15" x14ac:dyDescent="0.25">
      <c r="A256">
        <v>307</v>
      </c>
      <c r="B256" t="s">
        <v>7746</v>
      </c>
      <c r="C256" t="s">
        <v>6539</v>
      </c>
      <c r="D256" s="394">
        <v>19.98</v>
      </c>
    </row>
    <row r="257" spans="1:4" ht="15" x14ac:dyDescent="0.25">
      <c r="A257">
        <v>309</v>
      </c>
      <c r="B257" t="s">
        <v>7747</v>
      </c>
      <c r="C257" t="s">
        <v>6539</v>
      </c>
      <c r="D257" s="394">
        <v>40.96</v>
      </c>
    </row>
    <row r="258" spans="1:4" ht="15" x14ac:dyDescent="0.25">
      <c r="A258">
        <v>310</v>
      </c>
      <c r="B258" t="s">
        <v>7748</v>
      </c>
      <c r="C258" t="s">
        <v>6539</v>
      </c>
      <c r="D258" s="394">
        <v>51.94</v>
      </c>
    </row>
    <row r="259" spans="1:4" ht="15" x14ac:dyDescent="0.25">
      <c r="A259">
        <v>328</v>
      </c>
      <c r="B259" t="s">
        <v>7749</v>
      </c>
      <c r="C259" t="s">
        <v>6539</v>
      </c>
      <c r="D259" s="394">
        <v>6.2</v>
      </c>
    </row>
    <row r="260" spans="1:4" ht="15" x14ac:dyDescent="0.25">
      <c r="A260">
        <v>325</v>
      </c>
      <c r="B260" t="s">
        <v>7750</v>
      </c>
      <c r="C260" t="s">
        <v>6539</v>
      </c>
      <c r="D260" s="394">
        <v>2.4</v>
      </c>
    </row>
    <row r="261" spans="1:4" ht="15" x14ac:dyDescent="0.25">
      <c r="A261">
        <v>20326</v>
      </c>
      <c r="B261" t="s">
        <v>7751</v>
      </c>
      <c r="C261" t="s">
        <v>6539</v>
      </c>
      <c r="D261" s="394">
        <v>6.43</v>
      </c>
    </row>
    <row r="262" spans="1:4" ht="15" x14ac:dyDescent="0.25">
      <c r="A262">
        <v>329</v>
      </c>
      <c r="B262" t="s">
        <v>7752</v>
      </c>
      <c r="C262" t="s">
        <v>6539</v>
      </c>
      <c r="D262" s="394">
        <v>7.92</v>
      </c>
    </row>
    <row r="263" spans="1:4" ht="15" x14ac:dyDescent="0.25">
      <c r="A263">
        <v>308</v>
      </c>
      <c r="B263" t="s">
        <v>7753</v>
      </c>
      <c r="C263" t="s">
        <v>6539</v>
      </c>
      <c r="D263" s="394">
        <v>26.69</v>
      </c>
    </row>
    <row r="264" spans="1:4" ht="15" x14ac:dyDescent="0.25">
      <c r="A264">
        <v>39642</v>
      </c>
      <c r="B264" t="s">
        <v>7754</v>
      </c>
      <c r="C264" t="s">
        <v>6539</v>
      </c>
      <c r="D264" s="394">
        <v>1.62</v>
      </c>
    </row>
    <row r="265" spans="1:4" ht="15" x14ac:dyDescent="0.25">
      <c r="A265">
        <v>39641</v>
      </c>
      <c r="B265" t="s">
        <v>7755</v>
      </c>
      <c r="C265" t="s">
        <v>6539</v>
      </c>
      <c r="D265" s="394">
        <v>1.1299999999999999</v>
      </c>
    </row>
    <row r="266" spans="1:4" ht="15" x14ac:dyDescent="0.25">
      <c r="A266">
        <v>39643</v>
      </c>
      <c r="B266" t="s">
        <v>7756</v>
      </c>
      <c r="C266" t="s">
        <v>6539</v>
      </c>
      <c r="D266" s="394">
        <v>4.5</v>
      </c>
    </row>
    <row r="267" spans="1:4" ht="15" x14ac:dyDescent="0.25">
      <c r="A267">
        <v>39644</v>
      </c>
      <c r="B267" t="s">
        <v>7757</v>
      </c>
      <c r="C267" t="s">
        <v>6539</v>
      </c>
      <c r="D267" s="394">
        <v>5.81</v>
      </c>
    </row>
    <row r="268" spans="1:4" ht="15" x14ac:dyDescent="0.25">
      <c r="A268">
        <v>39645</v>
      </c>
      <c r="B268" t="s">
        <v>7758</v>
      </c>
      <c r="C268" t="s">
        <v>6539</v>
      </c>
      <c r="D268" s="394">
        <v>7.51</v>
      </c>
    </row>
    <row r="269" spans="1:4" ht="15" x14ac:dyDescent="0.25">
      <c r="A269">
        <v>12548</v>
      </c>
      <c r="B269" t="s">
        <v>7759</v>
      </c>
      <c r="C269" t="s">
        <v>6539</v>
      </c>
      <c r="D269" s="394">
        <v>104.25</v>
      </c>
    </row>
    <row r="270" spans="1:4" ht="15" x14ac:dyDescent="0.25">
      <c r="A270">
        <v>13113</v>
      </c>
      <c r="B270" t="s">
        <v>7760</v>
      </c>
      <c r="C270" t="s">
        <v>6539</v>
      </c>
      <c r="D270" s="394">
        <v>42.72</v>
      </c>
    </row>
    <row r="271" spans="1:4" ht="15" x14ac:dyDescent="0.25">
      <c r="A271">
        <v>13114</v>
      </c>
      <c r="B271" t="s">
        <v>7761</v>
      </c>
      <c r="C271" t="s">
        <v>6539</v>
      </c>
      <c r="D271" s="394">
        <v>52.01</v>
      </c>
    </row>
    <row r="272" spans="1:4" ht="15" x14ac:dyDescent="0.25">
      <c r="A272">
        <v>12530</v>
      </c>
      <c r="B272" t="s">
        <v>7762</v>
      </c>
      <c r="C272" t="s">
        <v>6539</v>
      </c>
      <c r="D272" s="394">
        <v>63.38</v>
      </c>
    </row>
    <row r="273" spans="1:4" ht="15" x14ac:dyDescent="0.25">
      <c r="A273">
        <v>12531</v>
      </c>
      <c r="B273" t="s">
        <v>7763</v>
      </c>
      <c r="C273" t="s">
        <v>6539</v>
      </c>
      <c r="D273" s="394">
        <v>70.89</v>
      </c>
    </row>
    <row r="274" spans="1:4" ht="15" x14ac:dyDescent="0.25">
      <c r="A274">
        <v>12532</v>
      </c>
      <c r="B274" t="s">
        <v>7764</v>
      </c>
      <c r="C274" t="s">
        <v>6539</v>
      </c>
      <c r="D274" s="394">
        <v>86.69</v>
      </c>
    </row>
    <row r="275" spans="1:4" ht="15" x14ac:dyDescent="0.25">
      <c r="A275">
        <v>12533</v>
      </c>
      <c r="B275" t="s">
        <v>7765</v>
      </c>
      <c r="C275" t="s">
        <v>6539</v>
      </c>
      <c r="D275" s="394">
        <v>103.41</v>
      </c>
    </row>
    <row r="276" spans="1:4" ht="15" x14ac:dyDescent="0.25">
      <c r="A276">
        <v>12544</v>
      </c>
      <c r="B276" t="s">
        <v>7766</v>
      </c>
      <c r="C276" t="s">
        <v>6539</v>
      </c>
      <c r="D276" s="394">
        <v>126.33</v>
      </c>
    </row>
    <row r="277" spans="1:4" ht="15" x14ac:dyDescent="0.25">
      <c r="A277">
        <v>12546</v>
      </c>
      <c r="B277" t="s">
        <v>7767</v>
      </c>
      <c r="C277" t="s">
        <v>6539</v>
      </c>
      <c r="D277" s="394">
        <v>130.77000000000001</v>
      </c>
    </row>
    <row r="278" spans="1:4" ht="15" x14ac:dyDescent="0.25">
      <c r="A278">
        <v>12547</v>
      </c>
      <c r="B278" t="s">
        <v>7768</v>
      </c>
      <c r="C278" t="s">
        <v>6539</v>
      </c>
      <c r="D278" s="394">
        <v>152.07</v>
      </c>
    </row>
    <row r="279" spans="1:4" ht="15" x14ac:dyDescent="0.25">
      <c r="A279">
        <v>12551</v>
      </c>
      <c r="B279" t="s">
        <v>7769</v>
      </c>
      <c r="C279" t="s">
        <v>6539</v>
      </c>
      <c r="D279" s="394">
        <v>165.59</v>
      </c>
    </row>
    <row r="280" spans="1:4" ht="15" x14ac:dyDescent="0.25">
      <c r="A280">
        <v>12563</v>
      </c>
      <c r="B280" t="s">
        <v>7770</v>
      </c>
      <c r="C280" t="s">
        <v>6539</v>
      </c>
      <c r="D280" s="394">
        <v>260.08999999999997</v>
      </c>
    </row>
    <row r="281" spans="1:4" ht="15" x14ac:dyDescent="0.25">
      <c r="A281">
        <v>12565</v>
      </c>
      <c r="B281" t="s">
        <v>7771</v>
      </c>
      <c r="C281" t="s">
        <v>6539</v>
      </c>
      <c r="D281" s="394">
        <v>409.28</v>
      </c>
    </row>
    <row r="282" spans="1:4" ht="15" x14ac:dyDescent="0.25">
      <c r="A282">
        <v>12567</v>
      </c>
      <c r="B282" t="s">
        <v>7772</v>
      </c>
      <c r="C282" t="s">
        <v>6539</v>
      </c>
      <c r="D282" s="394">
        <v>532.55999999999995</v>
      </c>
    </row>
    <row r="283" spans="1:4" ht="15" x14ac:dyDescent="0.25">
      <c r="A283">
        <v>12568</v>
      </c>
      <c r="B283" t="s">
        <v>7773</v>
      </c>
      <c r="C283" t="s">
        <v>6539</v>
      </c>
      <c r="D283" s="394">
        <v>879.35</v>
      </c>
    </row>
    <row r="284" spans="1:4" ht="15" x14ac:dyDescent="0.25">
      <c r="A284">
        <v>11789</v>
      </c>
      <c r="B284" t="s">
        <v>7774</v>
      </c>
      <c r="C284" t="s">
        <v>6539</v>
      </c>
      <c r="D284" s="394">
        <v>0.87</v>
      </c>
    </row>
    <row r="285" spans="1:4" ht="15" x14ac:dyDescent="0.25">
      <c r="A285">
        <v>20975</v>
      </c>
      <c r="B285" t="s">
        <v>7775</v>
      </c>
      <c r="C285" t="s">
        <v>6539</v>
      </c>
      <c r="D285" s="394">
        <v>8.65</v>
      </c>
    </row>
    <row r="286" spans="1:4" ht="15" x14ac:dyDescent="0.25">
      <c r="A286">
        <v>20976</v>
      </c>
      <c r="B286" t="s">
        <v>7776</v>
      </c>
      <c r="C286" t="s">
        <v>6539</v>
      </c>
      <c r="D286" s="394">
        <v>13.07</v>
      </c>
    </row>
    <row r="287" spans="1:4" ht="15" x14ac:dyDescent="0.25">
      <c r="A287">
        <v>40340</v>
      </c>
      <c r="B287" t="s">
        <v>7777</v>
      </c>
      <c r="C287" t="s">
        <v>6539</v>
      </c>
      <c r="D287" s="394">
        <v>62.76</v>
      </c>
    </row>
    <row r="288" spans="1:4" ht="15" x14ac:dyDescent="0.25">
      <c r="A288">
        <v>40341</v>
      </c>
      <c r="B288" t="s">
        <v>7778</v>
      </c>
      <c r="C288" t="s">
        <v>6539</v>
      </c>
      <c r="D288" s="394">
        <v>74.31</v>
      </c>
    </row>
    <row r="289" spans="1:4" ht="15" x14ac:dyDescent="0.25">
      <c r="A289">
        <v>40342</v>
      </c>
      <c r="B289" t="s">
        <v>7779</v>
      </c>
      <c r="C289" t="s">
        <v>6539</v>
      </c>
      <c r="D289" s="394">
        <v>94.21</v>
      </c>
    </row>
    <row r="290" spans="1:4" ht="15" x14ac:dyDescent="0.25">
      <c r="A290">
        <v>40343</v>
      </c>
      <c r="B290" t="s">
        <v>7780</v>
      </c>
      <c r="C290" t="s">
        <v>6539</v>
      </c>
      <c r="D290" s="394">
        <v>115.58</v>
      </c>
    </row>
    <row r="291" spans="1:4" ht="15" x14ac:dyDescent="0.25">
      <c r="A291">
        <v>40344</v>
      </c>
      <c r="B291" t="s">
        <v>7781</v>
      </c>
      <c r="C291" t="s">
        <v>6539</v>
      </c>
      <c r="D291" s="394">
        <v>122.21</v>
      </c>
    </row>
    <row r="292" spans="1:4" ht="15" x14ac:dyDescent="0.25">
      <c r="A292">
        <v>40345</v>
      </c>
      <c r="B292" t="s">
        <v>7782</v>
      </c>
      <c r="C292" t="s">
        <v>6539</v>
      </c>
      <c r="D292" s="394">
        <v>152.58000000000001</v>
      </c>
    </row>
    <row r="293" spans="1:4" ht="15" x14ac:dyDescent="0.25">
      <c r="A293">
        <v>40346</v>
      </c>
      <c r="B293" t="s">
        <v>7783</v>
      </c>
      <c r="C293" t="s">
        <v>6539</v>
      </c>
      <c r="D293" s="394">
        <v>143.54</v>
      </c>
    </row>
    <row r="294" spans="1:4" ht="15" x14ac:dyDescent="0.25">
      <c r="A294">
        <v>40347</v>
      </c>
      <c r="B294" t="s">
        <v>7784</v>
      </c>
      <c r="C294" t="s">
        <v>6539</v>
      </c>
      <c r="D294" s="394">
        <v>177.48</v>
      </c>
    </row>
    <row r="295" spans="1:4" ht="15" x14ac:dyDescent="0.25">
      <c r="A295">
        <v>38840</v>
      </c>
      <c r="B295" t="s">
        <v>7785</v>
      </c>
      <c r="C295" t="s">
        <v>6539</v>
      </c>
      <c r="D295" s="394">
        <v>2.12</v>
      </c>
    </row>
    <row r="296" spans="1:4" ht="15" x14ac:dyDescent="0.25">
      <c r="A296">
        <v>38841</v>
      </c>
      <c r="B296" t="s">
        <v>7786</v>
      </c>
      <c r="C296" t="s">
        <v>6539</v>
      </c>
      <c r="D296" s="394">
        <v>2.35</v>
      </c>
    </row>
    <row r="297" spans="1:4" ht="15" x14ac:dyDescent="0.25">
      <c r="A297">
        <v>38842</v>
      </c>
      <c r="B297" t="s">
        <v>7787</v>
      </c>
      <c r="C297" t="s">
        <v>6539</v>
      </c>
      <c r="D297" s="394">
        <v>4.6500000000000004</v>
      </c>
    </row>
    <row r="298" spans="1:4" ht="15" x14ac:dyDescent="0.25">
      <c r="A298">
        <v>38843</v>
      </c>
      <c r="B298" t="s">
        <v>7788</v>
      </c>
      <c r="C298" t="s">
        <v>6539</v>
      </c>
      <c r="D298" s="394">
        <v>7.26</v>
      </c>
    </row>
    <row r="299" spans="1:4" ht="15" x14ac:dyDescent="0.25">
      <c r="A299">
        <v>13761</v>
      </c>
      <c r="B299" t="s">
        <v>7789</v>
      </c>
      <c r="C299" t="s">
        <v>6539</v>
      </c>
      <c r="D299" s="395">
        <v>3926.76</v>
      </c>
    </row>
    <row r="300" spans="1:4" ht="15" x14ac:dyDescent="0.25">
      <c r="A300">
        <v>12888</v>
      </c>
      <c r="B300" t="s">
        <v>7790</v>
      </c>
      <c r="C300" t="s">
        <v>6549</v>
      </c>
      <c r="D300" s="394">
        <v>133.85</v>
      </c>
    </row>
    <row r="301" spans="1:4" ht="15" x14ac:dyDescent="0.25">
      <c r="A301">
        <v>12889</v>
      </c>
      <c r="B301" t="s">
        <v>7791</v>
      </c>
      <c r="C301" t="s">
        <v>6549</v>
      </c>
      <c r="D301" s="394">
        <v>87.41</v>
      </c>
    </row>
    <row r="302" spans="1:4" ht="15" x14ac:dyDescent="0.25">
      <c r="A302">
        <v>4814</v>
      </c>
      <c r="B302" t="s">
        <v>7792</v>
      </c>
      <c r="C302" t="s">
        <v>6539</v>
      </c>
      <c r="D302" s="394">
        <v>158.13999999999999</v>
      </c>
    </row>
    <row r="303" spans="1:4" ht="15" x14ac:dyDescent="0.25">
      <c r="A303">
        <v>25967</v>
      </c>
      <c r="B303" t="s">
        <v>7793</v>
      </c>
      <c r="C303" t="s">
        <v>6539</v>
      </c>
      <c r="D303" s="395">
        <v>1695.69</v>
      </c>
    </row>
    <row r="304" spans="1:4" ht="15" x14ac:dyDescent="0.25">
      <c r="A304">
        <v>6122</v>
      </c>
      <c r="B304" t="s">
        <v>7794</v>
      </c>
      <c r="C304" t="s">
        <v>6541</v>
      </c>
      <c r="D304" s="394">
        <v>11.39</v>
      </c>
    </row>
    <row r="305" spans="1:4" ht="15" x14ac:dyDescent="0.25">
      <c r="A305">
        <v>40810</v>
      </c>
      <c r="B305" t="s">
        <v>7795</v>
      </c>
      <c r="C305" t="s">
        <v>6548</v>
      </c>
      <c r="D305" s="395">
        <v>1994.49</v>
      </c>
    </row>
    <row r="306" spans="1:4" ht="15" x14ac:dyDescent="0.25">
      <c r="A306">
        <v>21100</v>
      </c>
      <c r="B306" t="s">
        <v>7796</v>
      </c>
      <c r="C306" t="s">
        <v>6539</v>
      </c>
      <c r="D306" s="395">
        <v>2378.8000000000002</v>
      </c>
    </row>
    <row r="307" spans="1:4" ht="15" x14ac:dyDescent="0.25">
      <c r="A307">
        <v>11816</v>
      </c>
      <c r="B307" t="s">
        <v>7797</v>
      </c>
      <c r="C307" t="s">
        <v>6539</v>
      </c>
      <c r="D307" s="395">
        <v>2536.5</v>
      </c>
    </row>
    <row r="308" spans="1:4" ht="15" x14ac:dyDescent="0.25">
      <c r="A308">
        <v>11814</v>
      </c>
      <c r="B308" t="s">
        <v>7798</v>
      </c>
      <c r="C308" t="s">
        <v>6539</v>
      </c>
      <c r="D308" s="395">
        <v>5521.32</v>
      </c>
    </row>
    <row r="309" spans="1:4" ht="15" x14ac:dyDescent="0.25">
      <c r="A309">
        <v>14186</v>
      </c>
      <c r="B309" t="s">
        <v>7799</v>
      </c>
      <c r="C309" t="s">
        <v>6539</v>
      </c>
      <c r="D309" s="395">
        <v>6932.76</v>
      </c>
    </row>
    <row r="310" spans="1:4" ht="15" x14ac:dyDescent="0.25">
      <c r="A310">
        <v>14185</v>
      </c>
      <c r="B310" t="s">
        <v>7800</v>
      </c>
      <c r="C310" t="s">
        <v>6539</v>
      </c>
      <c r="D310" s="395">
        <v>8980.6299999999992</v>
      </c>
    </row>
    <row r="311" spans="1:4" ht="15" x14ac:dyDescent="0.25">
      <c r="A311">
        <v>11811</v>
      </c>
      <c r="B311" t="s">
        <v>7801</v>
      </c>
      <c r="C311" t="s">
        <v>6539</v>
      </c>
      <c r="D311" s="395">
        <v>3433.85</v>
      </c>
    </row>
    <row r="312" spans="1:4" ht="15" x14ac:dyDescent="0.25">
      <c r="A312">
        <v>26038</v>
      </c>
      <c r="B312" t="s">
        <v>7802</v>
      </c>
      <c r="C312" t="s">
        <v>6539</v>
      </c>
      <c r="D312" s="395">
        <v>202992.51</v>
      </c>
    </row>
    <row r="313" spans="1:4" ht="15" x14ac:dyDescent="0.25">
      <c r="A313">
        <v>34482</v>
      </c>
      <c r="B313" t="s">
        <v>7803</v>
      </c>
      <c r="C313" t="s">
        <v>6539</v>
      </c>
      <c r="D313" s="395">
        <v>4202.34</v>
      </c>
    </row>
    <row r="314" spans="1:4" ht="15" x14ac:dyDescent="0.25">
      <c r="A314">
        <v>34469</v>
      </c>
      <c r="B314" t="s">
        <v>7804</v>
      </c>
      <c r="C314" t="s">
        <v>6539</v>
      </c>
      <c r="D314" s="395">
        <v>6500.5</v>
      </c>
    </row>
    <row r="315" spans="1:4" ht="15" x14ac:dyDescent="0.25">
      <c r="A315">
        <v>34472</v>
      </c>
      <c r="B315" t="s">
        <v>7805</v>
      </c>
      <c r="C315" t="s">
        <v>6539</v>
      </c>
      <c r="D315" s="395">
        <v>2000</v>
      </c>
    </row>
    <row r="316" spans="1:4" ht="15" x14ac:dyDescent="0.25">
      <c r="A316">
        <v>34476</v>
      </c>
      <c r="B316" t="s">
        <v>7806</v>
      </c>
      <c r="C316" t="s">
        <v>6539</v>
      </c>
      <c r="D316" s="395">
        <v>3390.28</v>
      </c>
    </row>
    <row r="317" spans="1:4" ht="15" x14ac:dyDescent="0.25">
      <c r="A317">
        <v>34477</v>
      </c>
      <c r="B317" t="s">
        <v>7807</v>
      </c>
      <c r="C317" t="s">
        <v>6539</v>
      </c>
      <c r="D317" s="395">
        <v>4499.5600000000004</v>
      </c>
    </row>
    <row r="318" spans="1:4" ht="15" x14ac:dyDescent="0.25">
      <c r="A318">
        <v>42425</v>
      </c>
      <c r="B318" t="s">
        <v>7808</v>
      </c>
      <c r="C318" t="s">
        <v>6539</v>
      </c>
      <c r="D318" s="395">
        <v>1566.15</v>
      </c>
    </row>
    <row r="319" spans="1:4" ht="15" x14ac:dyDescent="0.25">
      <c r="A319">
        <v>42422</v>
      </c>
      <c r="B319" t="s">
        <v>7809</v>
      </c>
      <c r="C319" t="s">
        <v>6539</v>
      </c>
      <c r="D319" s="395">
        <v>2325</v>
      </c>
    </row>
    <row r="320" spans="1:4" ht="15" x14ac:dyDescent="0.25">
      <c r="A320">
        <v>42424</v>
      </c>
      <c r="B320" t="s">
        <v>7810</v>
      </c>
      <c r="C320" t="s">
        <v>6539</v>
      </c>
      <c r="D320" s="395">
        <v>1398.7</v>
      </c>
    </row>
    <row r="321" spans="1:4" ht="15" x14ac:dyDescent="0.25">
      <c r="A321">
        <v>42416</v>
      </c>
      <c r="B321" t="s">
        <v>7811</v>
      </c>
      <c r="C321" t="s">
        <v>6539</v>
      </c>
      <c r="D321" s="395">
        <v>6029.66</v>
      </c>
    </row>
    <row r="322" spans="1:4" ht="15" x14ac:dyDescent="0.25">
      <c r="A322">
        <v>42417</v>
      </c>
      <c r="B322" t="s">
        <v>7812</v>
      </c>
      <c r="C322" t="s">
        <v>6539</v>
      </c>
      <c r="D322" s="395">
        <v>6759.75</v>
      </c>
    </row>
    <row r="323" spans="1:4" ht="15" x14ac:dyDescent="0.25">
      <c r="A323">
        <v>42419</v>
      </c>
      <c r="B323" t="s">
        <v>7813</v>
      </c>
      <c r="C323" t="s">
        <v>6539</v>
      </c>
      <c r="D323" s="395">
        <v>7637.08</v>
      </c>
    </row>
    <row r="324" spans="1:4" ht="15" x14ac:dyDescent="0.25">
      <c r="A324">
        <v>42420</v>
      </c>
      <c r="B324" t="s">
        <v>7814</v>
      </c>
      <c r="C324" t="s">
        <v>6539</v>
      </c>
      <c r="D324" s="395">
        <v>10496.6</v>
      </c>
    </row>
    <row r="325" spans="1:4" ht="15" x14ac:dyDescent="0.25">
      <c r="A325">
        <v>42421</v>
      </c>
      <c r="B325" t="s">
        <v>7815</v>
      </c>
      <c r="C325" t="s">
        <v>6539</v>
      </c>
      <c r="D325" s="395">
        <v>12735.07</v>
      </c>
    </row>
    <row r="326" spans="1:4" ht="15" x14ac:dyDescent="0.25">
      <c r="A326">
        <v>39556</v>
      </c>
      <c r="B326" t="s">
        <v>7816</v>
      </c>
      <c r="C326" t="s">
        <v>6539</v>
      </c>
      <c r="D326" s="395">
        <v>4422.6000000000004</v>
      </c>
    </row>
    <row r="327" spans="1:4" ht="15" x14ac:dyDescent="0.25">
      <c r="A327">
        <v>39557</v>
      </c>
      <c r="B327" t="s">
        <v>7817</v>
      </c>
      <c r="C327" t="s">
        <v>6539</v>
      </c>
      <c r="D327" s="395">
        <v>4762.18</v>
      </c>
    </row>
    <row r="328" spans="1:4" ht="15" x14ac:dyDescent="0.25">
      <c r="A328">
        <v>39558</v>
      </c>
      <c r="B328" t="s">
        <v>7818</v>
      </c>
      <c r="C328" t="s">
        <v>6539</v>
      </c>
      <c r="D328" s="395">
        <v>4884.07</v>
      </c>
    </row>
    <row r="329" spans="1:4" ht="15" x14ac:dyDescent="0.25">
      <c r="A329">
        <v>39559</v>
      </c>
      <c r="B329" t="s">
        <v>7819</v>
      </c>
      <c r="C329" t="s">
        <v>6539</v>
      </c>
      <c r="D329" s="395">
        <v>7037.59</v>
      </c>
    </row>
    <row r="330" spans="1:4" ht="15" x14ac:dyDescent="0.25">
      <c r="A330">
        <v>39560</v>
      </c>
      <c r="B330" t="s">
        <v>7820</v>
      </c>
      <c r="C330" t="s">
        <v>6539</v>
      </c>
      <c r="D330" s="395">
        <v>8141.8</v>
      </c>
    </row>
    <row r="331" spans="1:4" ht="15" x14ac:dyDescent="0.25">
      <c r="A331">
        <v>39561</v>
      </c>
      <c r="B331" t="s">
        <v>7821</v>
      </c>
      <c r="C331" t="s">
        <v>6539</v>
      </c>
      <c r="D331" s="395">
        <v>8517.36</v>
      </c>
    </row>
    <row r="332" spans="1:4" ht="15" x14ac:dyDescent="0.25">
      <c r="A332">
        <v>39555</v>
      </c>
      <c r="B332" t="s">
        <v>7822</v>
      </c>
      <c r="C332" t="s">
        <v>6539</v>
      </c>
      <c r="D332" s="395">
        <v>1359.68</v>
      </c>
    </row>
    <row r="333" spans="1:4" ht="15" x14ac:dyDescent="0.25">
      <c r="A333">
        <v>39548</v>
      </c>
      <c r="B333" t="s">
        <v>7823</v>
      </c>
      <c r="C333" t="s">
        <v>6539</v>
      </c>
      <c r="D333" s="395">
        <v>2016.83</v>
      </c>
    </row>
    <row r="334" spans="1:4" ht="15" x14ac:dyDescent="0.25">
      <c r="A334">
        <v>39554</v>
      </c>
      <c r="B334" t="s">
        <v>7824</v>
      </c>
      <c r="C334" t="s">
        <v>6539</v>
      </c>
      <c r="D334" s="395">
        <v>2666.95</v>
      </c>
    </row>
    <row r="335" spans="1:4" ht="15" x14ac:dyDescent="0.25">
      <c r="A335">
        <v>39550</v>
      </c>
      <c r="B335" t="s">
        <v>7825</v>
      </c>
      <c r="C335" t="s">
        <v>6539</v>
      </c>
      <c r="D335" s="395">
        <v>1121.53</v>
      </c>
    </row>
    <row r="336" spans="1:4" ht="15" x14ac:dyDescent="0.25">
      <c r="A336">
        <v>39551</v>
      </c>
      <c r="B336" t="s">
        <v>7826</v>
      </c>
      <c r="C336" t="s">
        <v>6539</v>
      </c>
      <c r="D336" s="395">
        <v>1185.6500000000001</v>
      </c>
    </row>
    <row r="337" spans="1:4" ht="15" x14ac:dyDescent="0.25">
      <c r="A337">
        <v>39580</v>
      </c>
      <c r="B337" t="s">
        <v>7827</v>
      </c>
      <c r="C337" t="s">
        <v>6539</v>
      </c>
      <c r="D337" s="395">
        <v>50652.959999999999</v>
      </c>
    </row>
    <row r="338" spans="1:4" ht="15" x14ac:dyDescent="0.25">
      <c r="A338">
        <v>39577</v>
      </c>
      <c r="B338" t="s">
        <v>7828</v>
      </c>
      <c r="C338" t="s">
        <v>6539</v>
      </c>
      <c r="D338" s="395">
        <v>22733.55</v>
      </c>
    </row>
    <row r="339" spans="1:4" ht="15" x14ac:dyDescent="0.25">
      <c r="A339">
        <v>39578</v>
      </c>
      <c r="B339" t="s">
        <v>7829</v>
      </c>
      <c r="C339" t="s">
        <v>6539</v>
      </c>
      <c r="D339" s="395">
        <v>27487.14</v>
      </c>
    </row>
    <row r="340" spans="1:4" ht="15" x14ac:dyDescent="0.25">
      <c r="A340">
        <v>39579</v>
      </c>
      <c r="B340" t="s">
        <v>7830</v>
      </c>
      <c r="C340" t="s">
        <v>6539</v>
      </c>
      <c r="D340" s="395">
        <v>29768.06</v>
      </c>
    </row>
    <row r="341" spans="1:4" ht="15" x14ac:dyDescent="0.25">
      <c r="A341">
        <v>39826</v>
      </c>
      <c r="B341" t="s">
        <v>7831</v>
      </c>
      <c r="C341" t="s">
        <v>6539</v>
      </c>
      <c r="D341" s="395">
        <v>3656.06</v>
      </c>
    </row>
    <row r="342" spans="1:4" ht="15" x14ac:dyDescent="0.25">
      <c r="A342">
        <v>10700</v>
      </c>
      <c r="B342" t="s">
        <v>7832</v>
      </c>
      <c r="C342" t="s">
        <v>6539</v>
      </c>
      <c r="D342" s="395">
        <v>12556.37</v>
      </c>
    </row>
    <row r="343" spans="1:4" ht="15" x14ac:dyDescent="0.25">
      <c r="A343">
        <v>346</v>
      </c>
      <c r="B343" t="s">
        <v>7833</v>
      </c>
      <c r="C343" t="s">
        <v>6543</v>
      </c>
      <c r="D343" s="394">
        <v>14.34</v>
      </c>
    </row>
    <row r="344" spans="1:4" ht="15" x14ac:dyDescent="0.25">
      <c r="A344">
        <v>3312</v>
      </c>
      <c r="B344" t="s">
        <v>7834</v>
      </c>
      <c r="C344" t="s">
        <v>6543</v>
      </c>
      <c r="D344" s="394">
        <v>21.12</v>
      </c>
    </row>
    <row r="345" spans="1:4" ht="15" x14ac:dyDescent="0.25">
      <c r="A345">
        <v>339</v>
      </c>
      <c r="B345" t="s">
        <v>7835</v>
      </c>
      <c r="C345" t="s">
        <v>6542</v>
      </c>
      <c r="D345" s="394">
        <v>0.69</v>
      </c>
    </row>
    <row r="346" spans="1:4" ht="15" x14ac:dyDescent="0.25">
      <c r="A346">
        <v>340</v>
      </c>
      <c r="B346" t="s">
        <v>7836</v>
      </c>
      <c r="C346" t="s">
        <v>6542</v>
      </c>
      <c r="D346" s="394">
        <v>0.96</v>
      </c>
    </row>
    <row r="347" spans="1:4" ht="15" x14ac:dyDescent="0.25">
      <c r="A347">
        <v>338</v>
      </c>
      <c r="B347" t="s">
        <v>7837</v>
      </c>
      <c r="C347" t="s">
        <v>6543</v>
      </c>
      <c r="D347" s="394">
        <v>18.05</v>
      </c>
    </row>
    <row r="348" spans="1:4" ht="15" x14ac:dyDescent="0.25">
      <c r="A348">
        <v>334</v>
      </c>
      <c r="B348" t="s">
        <v>7838</v>
      </c>
      <c r="C348" t="s">
        <v>6543</v>
      </c>
      <c r="D348" s="394">
        <v>12.97</v>
      </c>
    </row>
    <row r="349" spans="1:4" ht="15" x14ac:dyDescent="0.25">
      <c r="A349">
        <v>335</v>
      </c>
      <c r="B349" t="s">
        <v>7839</v>
      </c>
      <c r="C349" t="s">
        <v>6543</v>
      </c>
      <c r="D349" s="394">
        <v>11.89</v>
      </c>
    </row>
    <row r="350" spans="1:4" ht="15" x14ac:dyDescent="0.25">
      <c r="A350">
        <v>342</v>
      </c>
      <c r="B350" t="s">
        <v>7840</v>
      </c>
      <c r="C350" t="s">
        <v>6543</v>
      </c>
      <c r="D350" s="394">
        <v>13.44</v>
      </c>
    </row>
    <row r="351" spans="1:4" ht="15" x14ac:dyDescent="0.25">
      <c r="A351">
        <v>333</v>
      </c>
      <c r="B351" t="s">
        <v>7841</v>
      </c>
      <c r="C351" t="s">
        <v>6543</v>
      </c>
      <c r="D351" s="394">
        <v>13.75</v>
      </c>
    </row>
    <row r="352" spans="1:4" ht="15" x14ac:dyDescent="0.25">
      <c r="A352">
        <v>343</v>
      </c>
      <c r="B352" t="s">
        <v>7842</v>
      </c>
      <c r="C352" t="s">
        <v>6542</v>
      </c>
      <c r="D352" s="394">
        <v>0.37</v>
      </c>
    </row>
    <row r="353" spans="1:4" ht="15" x14ac:dyDescent="0.25">
      <c r="A353">
        <v>344</v>
      </c>
      <c r="B353" t="s">
        <v>7843</v>
      </c>
      <c r="C353" t="s">
        <v>6543</v>
      </c>
      <c r="D353" s="394">
        <v>14.87</v>
      </c>
    </row>
    <row r="354" spans="1:4" ht="15" x14ac:dyDescent="0.25">
      <c r="A354">
        <v>345</v>
      </c>
      <c r="B354" t="s">
        <v>7844</v>
      </c>
      <c r="C354" t="s">
        <v>6543</v>
      </c>
      <c r="D354" s="394">
        <v>18.170000000000002</v>
      </c>
    </row>
    <row r="355" spans="1:4" ht="15" x14ac:dyDescent="0.25">
      <c r="A355">
        <v>341</v>
      </c>
      <c r="B355" t="s">
        <v>7844</v>
      </c>
      <c r="C355" t="s">
        <v>6542</v>
      </c>
      <c r="D355" s="394">
        <v>0.18</v>
      </c>
    </row>
    <row r="356" spans="1:4" ht="15" x14ac:dyDescent="0.25">
      <c r="A356">
        <v>11107</v>
      </c>
      <c r="B356" t="s">
        <v>7845</v>
      </c>
      <c r="C356" t="s">
        <v>6543</v>
      </c>
      <c r="D356" s="394">
        <v>11.8</v>
      </c>
    </row>
    <row r="357" spans="1:4" ht="15" x14ac:dyDescent="0.25">
      <c r="A357">
        <v>3313</v>
      </c>
      <c r="B357" t="s">
        <v>7846</v>
      </c>
      <c r="C357" t="s">
        <v>6543</v>
      </c>
      <c r="D357" s="394">
        <v>27.18</v>
      </c>
    </row>
    <row r="358" spans="1:4" ht="15" x14ac:dyDescent="0.25">
      <c r="A358">
        <v>34562</v>
      </c>
      <c r="B358" t="s">
        <v>7847</v>
      </c>
      <c r="C358" t="s">
        <v>6543</v>
      </c>
      <c r="D358" s="394">
        <v>12.59</v>
      </c>
    </row>
    <row r="359" spans="1:4" ht="15" x14ac:dyDescent="0.25">
      <c r="A359">
        <v>337</v>
      </c>
      <c r="B359" t="s">
        <v>7848</v>
      </c>
      <c r="C359" t="s">
        <v>6543</v>
      </c>
      <c r="D359" s="394">
        <v>12.17</v>
      </c>
    </row>
    <row r="360" spans="1:4" ht="15" x14ac:dyDescent="0.25">
      <c r="A360">
        <v>369</v>
      </c>
      <c r="B360" t="s">
        <v>7849</v>
      </c>
      <c r="C360" t="s">
        <v>6547</v>
      </c>
      <c r="D360" s="394">
        <v>106.25</v>
      </c>
    </row>
    <row r="361" spans="1:4" ht="15" x14ac:dyDescent="0.25">
      <c r="A361">
        <v>366</v>
      </c>
      <c r="B361" t="s">
        <v>7850</v>
      </c>
      <c r="C361" t="s">
        <v>6547</v>
      </c>
      <c r="D361" s="394">
        <v>65</v>
      </c>
    </row>
    <row r="362" spans="1:4" ht="15" x14ac:dyDescent="0.25">
      <c r="A362">
        <v>367</v>
      </c>
      <c r="B362" t="s">
        <v>7851</v>
      </c>
      <c r="C362" t="s">
        <v>6547</v>
      </c>
      <c r="D362" s="394">
        <v>60</v>
      </c>
    </row>
    <row r="363" spans="1:4" ht="15" x14ac:dyDescent="0.25">
      <c r="A363">
        <v>370</v>
      </c>
      <c r="B363" t="s">
        <v>7852</v>
      </c>
      <c r="C363" t="s">
        <v>6547</v>
      </c>
      <c r="D363" s="394">
        <v>60</v>
      </c>
    </row>
    <row r="364" spans="1:4" ht="15" x14ac:dyDescent="0.25">
      <c r="A364">
        <v>368</v>
      </c>
      <c r="B364" t="s">
        <v>7853</v>
      </c>
      <c r="C364" t="s">
        <v>6547</v>
      </c>
      <c r="D364" s="394">
        <v>45</v>
      </c>
    </row>
    <row r="365" spans="1:4" ht="15" x14ac:dyDescent="0.25">
      <c r="A365">
        <v>11075</v>
      </c>
      <c r="B365" t="s">
        <v>7854</v>
      </c>
      <c r="C365" t="s">
        <v>6547</v>
      </c>
      <c r="D365" s="394">
        <v>982.5</v>
      </c>
    </row>
    <row r="366" spans="1:4" ht="15" x14ac:dyDescent="0.25">
      <c r="A366">
        <v>11076</v>
      </c>
      <c r="B366" t="s">
        <v>7855</v>
      </c>
      <c r="C366" t="s">
        <v>6547</v>
      </c>
      <c r="D366" s="394">
        <v>75</v>
      </c>
    </row>
    <row r="367" spans="1:4" ht="15" x14ac:dyDescent="0.25">
      <c r="A367">
        <v>1381</v>
      </c>
      <c r="B367" t="s">
        <v>7856</v>
      </c>
      <c r="C367" t="s">
        <v>6543</v>
      </c>
      <c r="D367" s="394">
        <v>0.68</v>
      </c>
    </row>
    <row r="368" spans="1:4" ht="15" x14ac:dyDescent="0.25">
      <c r="A368">
        <v>34353</v>
      </c>
      <c r="B368" t="s">
        <v>7857</v>
      </c>
      <c r="C368" t="s">
        <v>6543</v>
      </c>
      <c r="D368" s="394">
        <v>1.36</v>
      </c>
    </row>
    <row r="369" spans="1:4" ht="15" x14ac:dyDescent="0.25">
      <c r="A369">
        <v>37595</v>
      </c>
      <c r="B369" t="s">
        <v>7858</v>
      </c>
      <c r="C369" t="s">
        <v>6543</v>
      </c>
      <c r="D369" s="394">
        <v>2.0699999999999998</v>
      </c>
    </row>
    <row r="370" spans="1:4" ht="15" x14ac:dyDescent="0.25">
      <c r="A370">
        <v>37596</v>
      </c>
      <c r="B370" t="s">
        <v>7859</v>
      </c>
      <c r="C370" t="s">
        <v>6543</v>
      </c>
      <c r="D370" s="394">
        <v>3.08</v>
      </c>
    </row>
    <row r="371" spans="1:4" ht="15" x14ac:dyDescent="0.25">
      <c r="A371">
        <v>371</v>
      </c>
      <c r="B371" t="s">
        <v>7860</v>
      </c>
      <c r="C371" t="s">
        <v>6543</v>
      </c>
      <c r="D371" s="394">
        <v>0.61</v>
      </c>
    </row>
    <row r="372" spans="1:4" ht="15" x14ac:dyDescent="0.25">
      <c r="A372">
        <v>37553</v>
      </c>
      <c r="B372" t="s">
        <v>7861</v>
      </c>
      <c r="C372" t="s">
        <v>6543</v>
      </c>
      <c r="D372" s="394">
        <v>2.31</v>
      </c>
    </row>
    <row r="373" spans="1:4" ht="15" x14ac:dyDescent="0.25">
      <c r="A373">
        <v>37552</v>
      </c>
      <c r="B373" t="s">
        <v>7862</v>
      </c>
      <c r="C373" t="s">
        <v>6543</v>
      </c>
      <c r="D373" s="394">
        <v>2.95</v>
      </c>
    </row>
    <row r="374" spans="1:4" ht="15" x14ac:dyDescent="0.25">
      <c r="A374">
        <v>36880</v>
      </c>
      <c r="B374" t="s">
        <v>7863</v>
      </c>
      <c r="C374" t="s">
        <v>6543</v>
      </c>
      <c r="D374" s="394">
        <v>2.29</v>
      </c>
    </row>
    <row r="375" spans="1:4" ht="15" x14ac:dyDescent="0.25">
      <c r="A375">
        <v>34355</v>
      </c>
      <c r="B375" t="s">
        <v>7864</v>
      </c>
      <c r="C375" t="s">
        <v>6543</v>
      </c>
      <c r="D375" s="394">
        <v>1.88</v>
      </c>
    </row>
    <row r="376" spans="1:4" ht="15" x14ac:dyDescent="0.25">
      <c r="A376">
        <v>130</v>
      </c>
      <c r="B376" t="s">
        <v>7865</v>
      </c>
      <c r="C376" t="s">
        <v>6543</v>
      </c>
      <c r="D376" s="394">
        <v>4.51</v>
      </c>
    </row>
    <row r="377" spans="1:4" ht="15" x14ac:dyDescent="0.25">
      <c r="A377">
        <v>135</v>
      </c>
      <c r="B377" t="s">
        <v>7866</v>
      </c>
      <c r="C377" t="s">
        <v>6543</v>
      </c>
      <c r="D377" s="394">
        <v>5.82</v>
      </c>
    </row>
    <row r="378" spans="1:4" ht="15" x14ac:dyDescent="0.25">
      <c r="A378">
        <v>36886</v>
      </c>
      <c r="B378" t="s">
        <v>7867</v>
      </c>
      <c r="C378" t="s">
        <v>6543</v>
      </c>
      <c r="D378" s="394">
        <v>0.72</v>
      </c>
    </row>
    <row r="379" spans="1:4" ht="15" x14ac:dyDescent="0.25">
      <c r="A379">
        <v>374</v>
      </c>
      <c r="B379" t="s">
        <v>7868</v>
      </c>
      <c r="C379" t="s">
        <v>6543</v>
      </c>
      <c r="D379" s="394">
        <v>0.52</v>
      </c>
    </row>
    <row r="380" spans="1:4" ht="15" x14ac:dyDescent="0.25">
      <c r="A380">
        <v>38546</v>
      </c>
      <c r="B380" t="s">
        <v>7869</v>
      </c>
      <c r="C380" t="s">
        <v>6547</v>
      </c>
      <c r="D380" s="394">
        <v>496.49</v>
      </c>
    </row>
    <row r="381" spans="1:4" ht="15" x14ac:dyDescent="0.25">
      <c r="A381">
        <v>34549</v>
      </c>
      <c r="B381" t="s">
        <v>7870</v>
      </c>
      <c r="C381" t="s">
        <v>6547</v>
      </c>
      <c r="D381" s="394">
        <v>318.75</v>
      </c>
    </row>
    <row r="382" spans="1:4" ht="15" x14ac:dyDescent="0.25">
      <c r="A382">
        <v>6081</v>
      </c>
      <c r="B382" t="s">
        <v>7871</v>
      </c>
      <c r="C382" t="s">
        <v>6547</v>
      </c>
      <c r="D382" s="394">
        <v>45.15</v>
      </c>
    </row>
    <row r="383" spans="1:4" ht="15" x14ac:dyDescent="0.25">
      <c r="A383">
        <v>6077</v>
      </c>
      <c r="B383" t="s">
        <v>7872</v>
      </c>
      <c r="C383" t="s">
        <v>6547</v>
      </c>
      <c r="D383" s="394">
        <v>26.03</v>
      </c>
    </row>
    <row r="384" spans="1:4" ht="15" x14ac:dyDescent="0.25">
      <c r="A384">
        <v>6079</v>
      </c>
      <c r="B384" t="s">
        <v>7873</v>
      </c>
      <c r="C384" t="s">
        <v>6547</v>
      </c>
      <c r="D384" s="394">
        <v>14.87</v>
      </c>
    </row>
    <row r="385" spans="1:4" ht="15" x14ac:dyDescent="0.25">
      <c r="A385">
        <v>1091</v>
      </c>
      <c r="B385" t="s">
        <v>7874</v>
      </c>
      <c r="C385" t="s">
        <v>6539</v>
      </c>
      <c r="D385" s="394">
        <v>26.08</v>
      </c>
    </row>
    <row r="386" spans="1:4" ht="15" x14ac:dyDescent="0.25">
      <c r="A386">
        <v>1094</v>
      </c>
      <c r="B386" t="s">
        <v>7875</v>
      </c>
      <c r="C386" t="s">
        <v>6539</v>
      </c>
      <c r="D386" s="394">
        <v>18.239999999999998</v>
      </c>
    </row>
    <row r="387" spans="1:4" ht="15" x14ac:dyDescent="0.25">
      <c r="A387">
        <v>1095</v>
      </c>
      <c r="B387" t="s">
        <v>7876</v>
      </c>
      <c r="C387" t="s">
        <v>6539</v>
      </c>
      <c r="D387" s="394">
        <v>38.770000000000003</v>
      </c>
    </row>
    <row r="388" spans="1:4" ht="15" x14ac:dyDescent="0.25">
      <c r="A388">
        <v>1092</v>
      </c>
      <c r="B388" t="s">
        <v>7877</v>
      </c>
      <c r="C388" t="s">
        <v>6539</v>
      </c>
      <c r="D388" s="394">
        <v>30</v>
      </c>
    </row>
    <row r="389" spans="1:4" ht="15" x14ac:dyDescent="0.25">
      <c r="A389">
        <v>1093</v>
      </c>
      <c r="B389" t="s">
        <v>7878</v>
      </c>
      <c r="C389" t="s">
        <v>6539</v>
      </c>
      <c r="D389" s="394">
        <v>70.06</v>
      </c>
    </row>
    <row r="390" spans="1:4" ht="15" x14ac:dyDescent="0.25">
      <c r="A390">
        <v>1090</v>
      </c>
      <c r="B390" t="s">
        <v>7879</v>
      </c>
      <c r="C390" t="s">
        <v>6539</v>
      </c>
      <c r="D390" s="394">
        <v>50.16</v>
      </c>
    </row>
    <row r="391" spans="1:4" ht="15" x14ac:dyDescent="0.25">
      <c r="A391">
        <v>1096</v>
      </c>
      <c r="B391" t="s">
        <v>7880</v>
      </c>
      <c r="C391" t="s">
        <v>6539</v>
      </c>
      <c r="D391" s="394">
        <v>90.27</v>
      </c>
    </row>
    <row r="392" spans="1:4" ht="15" x14ac:dyDescent="0.25">
      <c r="A392">
        <v>1097</v>
      </c>
      <c r="B392" t="s">
        <v>7881</v>
      </c>
      <c r="C392" t="s">
        <v>6539</v>
      </c>
      <c r="D392" s="394">
        <v>76.63</v>
      </c>
    </row>
    <row r="393" spans="1:4" ht="15" x14ac:dyDescent="0.25">
      <c r="A393">
        <v>378</v>
      </c>
      <c r="B393" t="s">
        <v>7882</v>
      </c>
      <c r="C393" t="s">
        <v>6541</v>
      </c>
      <c r="D393" s="394">
        <v>15.74</v>
      </c>
    </row>
    <row r="394" spans="1:4" ht="15" x14ac:dyDescent="0.25">
      <c r="A394">
        <v>40911</v>
      </c>
      <c r="B394" t="s">
        <v>7883</v>
      </c>
      <c r="C394" t="s">
        <v>6548</v>
      </c>
      <c r="D394" s="395">
        <v>2753.3</v>
      </c>
    </row>
    <row r="395" spans="1:4" ht="15" x14ac:dyDescent="0.25">
      <c r="A395">
        <v>33939</v>
      </c>
      <c r="B395" t="s">
        <v>7884</v>
      </c>
      <c r="C395" t="s">
        <v>6541</v>
      </c>
      <c r="D395" s="394">
        <v>52.75</v>
      </c>
    </row>
    <row r="396" spans="1:4" ht="15" x14ac:dyDescent="0.25">
      <c r="A396">
        <v>40815</v>
      </c>
      <c r="B396" t="s">
        <v>7885</v>
      </c>
      <c r="C396" t="s">
        <v>6548</v>
      </c>
      <c r="D396" s="395">
        <v>9227.5</v>
      </c>
    </row>
    <row r="397" spans="1:4" ht="15" x14ac:dyDescent="0.25">
      <c r="A397">
        <v>34760</v>
      </c>
      <c r="B397" t="s">
        <v>7886</v>
      </c>
      <c r="C397" t="s">
        <v>6541</v>
      </c>
      <c r="D397" s="394">
        <v>74.72</v>
      </c>
    </row>
    <row r="398" spans="1:4" ht="15" x14ac:dyDescent="0.25">
      <c r="A398">
        <v>40935</v>
      </c>
      <c r="B398" t="s">
        <v>7887</v>
      </c>
      <c r="C398" t="s">
        <v>6548</v>
      </c>
      <c r="D398" s="395">
        <v>13069.52</v>
      </c>
    </row>
    <row r="399" spans="1:4" ht="15" x14ac:dyDescent="0.25">
      <c r="A399">
        <v>33952</v>
      </c>
      <c r="B399" t="s">
        <v>7888</v>
      </c>
      <c r="C399" t="s">
        <v>6541</v>
      </c>
      <c r="D399" s="394">
        <v>74.94</v>
      </c>
    </row>
    <row r="400" spans="1:4" ht="15" x14ac:dyDescent="0.25">
      <c r="A400">
        <v>40816</v>
      </c>
      <c r="B400" t="s">
        <v>7889</v>
      </c>
      <c r="C400" t="s">
        <v>6548</v>
      </c>
      <c r="D400" s="395">
        <v>13106.9</v>
      </c>
    </row>
    <row r="401" spans="1:4" ht="15" x14ac:dyDescent="0.25">
      <c r="A401">
        <v>33953</v>
      </c>
      <c r="B401" t="s">
        <v>7890</v>
      </c>
      <c r="C401" t="s">
        <v>6541</v>
      </c>
      <c r="D401" s="394">
        <v>99.07</v>
      </c>
    </row>
    <row r="402" spans="1:4" ht="15" x14ac:dyDescent="0.25">
      <c r="A402">
        <v>40817</v>
      </c>
      <c r="B402" t="s">
        <v>7891</v>
      </c>
      <c r="C402" t="s">
        <v>6548</v>
      </c>
      <c r="D402" s="395">
        <v>17328.490000000002</v>
      </c>
    </row>
    <row r="403" spans="1:4" ht="15" x14ac:dyDescent="0.25">
      <c r="A403">
        <v>13348</v>
      </c>
      <c r="B403" t="s">
        <v>7892</v>
      </c>
      <c r="C403" t="s">
        <v>6539</v>
      </c>
      <c r="D403" s="394">
        <v>0.83</v>
      </c>
    </row>
    <row r="404" spans="1:4" ht="15" x14ac:dyDescent="0.25">
      <c r="A404">
        <v>39211</v>
      </c>
      <c r="B404" t="s">
        <v>7893</v>
      </c>
      <c r="C404" t="s">
        <v>6539</v>
      </c>
      <c r="D404" s="394">
        <v>1.19</v>
      </c>
    </row>
    <row r="405" spans="1:4" ht="15" x14ac:dyDescent="0.25">
      <c r="A405">
        <v>39212</v>
      </c>
      <c r="B405" t="s">
        <v>7894</v>
      </c>
      <c r="C405" t="s">
        <v>6539</v>
      </c>
      <c r="D405" s="394">
        <v>1.33</v>
      </c>
    </row>
    <row r="406" spans="1:4" ht="15" x14ac:dyDescent="0.25">
      <c r="A406">
        <v>39208</v>
      </c>
      <c r="B406" t="s">
        <v>7895</v>
      </c>
      <c r="C406" t="s">
        <v>6539</v>
      </c>
      <c r="D406" s="394">
        <v>0.36</v>
      </c>
    </row>
    <row r="407" spans="1:4" ht="15" x14ac:dyDescent="0.25">
      <c r="A407">
        <v>39210</v>
      </c>
      <c r="B407" t="s">
        <v>7896</v>
      </c>
      <c r="C407" t="s">
        <v>6539</v>
      </c>
      <c r="D407" s="394">
        <v>0.66</v>
      </c>
    </row>
    <row r="408" spans="1:4" ht="15" x14ac:dyDescent="0.25">
      <c r="A408">
        <v>39214</v>
      </c>
      <c r="B408" t="s">
        <v>7897</v>
      </c>
      <c r="C408" t="s">
        <v>6539</v>
      </c>
      <c r="D408" s="394">
        <v>2.46</v>
      </c>
    </row>
    <row r="409" spans="1:4" ht="15" x14ac:dyDescent="0.25">
      <c r="A409">
        <v>39213</v>
      </c>
      <c r="B409" t="s">
        <v>7898</v>
      </c>
      <c r="C409" t="s">
        <v>6539</v>
      </c>
      <c r="D409" s="394">
        <v>1.74</v>
      </c>
    </row>
    <row r="410" spans="1:4" ht="15" x14ac:dyDescent="0.25">
      <c r="A410">
        <v>39209</v>
      </c>
      <c r="B410" t="s">
        <v>7899</v>
      </c>
      <c r="C410" t="s">
        <v>6539</v>
      </c>
      <c r="D410" s="394">
        <v>0.43</v>
      </c>
    </row>
    <row r="411" spans="1:4" ht="15" x14ac:dyDescent="0.25">
      <c r="A411">
        <v>39207</v>
      </c>
      <c r="B411" t="s">
        <v>7900</v>
      </c>
      <c r="C411" t="s">
        <v>6539</v>
      </c>
      <c r="D411" s="394">
        <v>0.66</v>
      </c>
    </row>
    <row r="412" spans="1:4" ht="15" x14ac:dyDescent="0.25">
      <c r="A412">
        <v>39215</v>
      </c>
      <c r="B412" t="s">
        <v>7901</v>
      </c>
      <c r="C412" t="s">
        <v>6539</v>
      </c>
      <c r="D412" s="394">
        <v>4.4800000000000004</v>
      </c>
    </row>
    <row r="413" spans="1:4" ht="15" x14ac:dyDescent="0.25">
      <c r="A413">
        <v>39216</v>
      </c>
      <c r="B413" t="s">
        <v>7902</v>
      </c>
      <c r="C413" t="s">
        <v>6539</v>
      </c>
      <c r="D413" s="394">
        <v>6.26</v>
      </c>
    </row>
    <row r="414" spans="1:4" ht="15" x14ac:dyDescent="0.25">
      <c r="A414">
        <v>379</v>
      </c>
      <c r="B414" t="s">
        <v>7903</v>
      </c>
      <c r="C414" t="s">
        <v>6539</v>
      </c>
      <c r="D414" s="394">
        <v>0.73</v>
      </c>
    </row>
    <row r="415" spans="1:4" ht="15" x14ac:dyDescent="0.25">
      <c r="A415">
        <v>11267</v>
      </c>
      <c r="B415" t="s">
        <v>7904</v>
      </c>
      <c r="C415" t="s">
        <v>6539</v>
      </c>
      <c r="D415" s="394">
        <v>7.27</v>
      </c>
    </row>
    <row r="416" spans="1:4" ht="15" x14ac:dyDescent="0.25">
      <c r="A416">
        <v>41901</v>
      </c>
      <c r="B416" t="s">
        <v>7905</v>
      </c>
      <c r="C416" t="s">
        <v>6543</v>
      </c>
      <c r="D416" s="394">
        <v>5.54</v>
      </c>
    </row>
    <row r="417" spans="1:4" ht="15" x14ac:dyDescent="0.25">
      <c r="A417">
        <v>510</v>
      </c>
      <c r="B417" t="s">
        <v>7906</v>
      </c>
      <c r="C417" t="s">
        <v>6543</v>
      </c>
      <c r="D417" s="394">
        <v>6.98</v>
      </c>
    </row>
    <row r="418" spans="1:4" ht="15" x14ac:dyDescent="0.25">
      <c r="A418">
        <v>516</v>
      </c>
      <c r="B418" t="s">
        <v>7907</v>
      </c>
      <c r="C418" t="s">
        <v>6543</v>
      </c>
      <c r="D418" s="394">
        <v>7.44</v>
      </c>
    </row>
    <row r="419" spans="1:4" ht="15" x14ac:dyDescent="0.25">
      <c r="A419">
        <v>509</v>
      </c>
      <c r="B419" t="s">
        <v>7908</v>
      </c>
      <c r="C419" t="s">
        <v>6543</v>
      </c>
      <c r="D419" s="394">
        <v>7.6</v>
      </c>
    </row>
    <row r="420" spans="1:4" ht="15" x14ac:dyDescent="0.25">
      <c r="A420">
        <v>40331</v>
      </c>
      <c r="B420" t="s">
        <v>7909</v>
      </c>
      <c r="C420" t="s">
        <v>6541</v>
      </c>
      <c r="D420" s="394">
        <v>19.899999999999999</v>
      </c>
    </row>
    <row r="421" spans="1:4" ht="15" x14ac:dyDescent="0.25">
      <c r="A421">
        <v>40930</v>
      </c>
      <c r="B421" t="s">
        <v>7910</v>
      </c>
      <c r="C421" t="s">
        <v>6548</v>
      </c>
      <c r="D421" s="395">
        <v>3481.91</v>
      </c>
    </row>
    <row r="422" spans="1:4" ht="15" x14ac:dyDescent="0.25">
      <c r="A422">
        <v>11761</v>
      </c>
      <c r="B422" t="s">
        <v>7911</v>
      </c>
      <c r="C422" t="s">
        <v>6539</v>
      </c>
      <c r="D422" s="394">
        <v>53.75</v>
      </c>
    </row>
    <row r="423" spans="1:4" ht="15" x14ac:dyDescent="0.25">
      <c r="A423">
        <v>377</v>
      </c>
      <c r="B423" t="s">
        <v>7912</v>
      </c>
      <c r="C423" t="s">
        <v>6539</v>
      </c>
      <c r="D423" s="394">
        <v>25.26</v>
      </c>
    </row>
    <row r="424" spans="1:4" ht="15" x14ac:dyDescent="0.25">
      <c r="A424">
        <v>7588</v>
      </c>
      <c r="B424" t="s">
        <v>7913</v>
      </c>
      <c r="C424" t="s">
        <v>6539</v>
      </c>
      <c r="D424" s="394">
        <v>41.25</v>
      </c>
    </row>
    <row r="425" spans="1:4" ht="15" x14ac:dyDescent="0.25">
      <c r="A425">
        <v>34392</v>
      </c>
      <c r="B425" t="s">
        <v>7914</v>
      </c>
      <c r="C425" t="s">
        <v>6541</v>
      </c>
      <c r="D425" s="394">
        <v>9.9499999999999993</v>
      </c>
    </row>
    <row r="426" spans="1:4" ht="15" x14ac:dyDescent="0.25">
      <c r="A426">
        <v>40908</v>
      </c>
      <c r="B426" t="s">
        <v>7915</v>
      </c>
      <c r="C426" t="s">
        <v>6548</v>
      </c>
      <c r="D426" s="395">
        <v>1741.35</v>
      </c>
    </row>
    <row r="427" spans="1:4" ht="15" x14ac:dyDescent="0.25">
      <c r="A427">
        <v>34551</v>
      </c>
      <c r="B427" t="s">
        <v>7916</v>
      </c>
      <c r="C427" t="s">
        <v>6541</v>
      </c>
      <c r="D427" s="394">
        <v>9.69</v>
      </c>
    </row>
    <row r="428" spans="1:4" ht="15" x14ac:dyDescent="0.25">
      <c r="A428">
        <v>41078</v>
      </c>
      <c r="B428" t="s">
        <v>7917</v>
      </c>
      <c r="C428" t="s">
        <v>6548</v>
      </c>
      <c r="D428" s="395">
        <v>1696.83</v>
      </c>
    </row>
    <row r="429" spans="1:4" ht="15" x14ac:dyDescent="0.25">
      <c r="A429">
        <v>246</v>
      </c>
      <c r="B429" t="s">
        <v>7918</v>
      </c>
      <c r="C429" t="s">
        <v>6541</v>
      </c>
      <c r="D429" s="394">
        <v>9.1999999999999993</v>
      </c>
    </row>
    <row r="430" spans="1:4" ht="15" x14ac:dyDescent="0.25">
      <c r="A430">
        <v>40927</v>
      </c>
      <c r="B430" t="s">
        <v>7919</v>
      </c>
      <c r="C430" t="s">
        <v>6548</v>
      </c>
      <c r="D430" s="395">
        <v>1611.22</v>
      </c>
    </row>
    <row r="431" spans="1:4" ht="15" x14ac:dyDescent="0.25">
      <c r="A431">
        <v>2350</v>
      </c>
      <c r="B431" t="s">
        <v>7920</v>
      </c>
      <c r="C431" t="s">
        <v>6541</v>
      </c>
      <c r="D431" s="394">
        <v>12.28</v>
      </c>
    </row>
    <row r="432" spans="1:4" ht="15" x14ac:dyDescent="0.25">
      <c r="A432">
        <v>40812</v>
      </c>
      <c r="B432" t="s">
        <v>7921</v>
      </c>
      <c r="C432" t="s">
        <v>6548</v>
      </c>
      <c r="D432" s="395">
        <v>2151.7399999999998</v>
      </c>
    </row>
    <row r="433" spans="1:4" ht="15" x14ac:dyDescent="0.25">
      <c r="A433">
        <v>245</v>
      </c>
      <c r="B433" t="s">
        <v>7922</v>
      </c>
      <c r="C433" t="s">
        <v>6541</v>
      </c>
      <c r="D433" s="394">
        <v>13.03</v>
      </c>
    </row>
    <row r="434" spans="1:4" ht="15" x14ac:dyDescent="0.25">
      <c r="A434">
        <v>41090</v>
      </c>
      <c r="B434" t="s">
        <v>7923</v>
      </c>
      <c r="C434" t="s">
        <v>6548</v>
      </c>
      <c r="D434" s="395">
        <v>2279.3000000000002</v>
      </c>
    </row>
    <row r="435" spans="1:4" ht="15" x14ac:dyDescent="0.25">
      <c r="A435">
        <v>251</v>
      </c>
      <c r="B435" t="s">
        <v>7924</v>
      </c>
      <c r="C435" t="s">
        <v>6541</v>
      </c>
      <c r="D435" s="394">
        <v>12.02</v>
      </c>
    </row>
    <row r="436" spans="1:4" ht="15" x14ac:dyDescent="0.25">
      <c r="A436">
        <v>40975</v>
      </c>
      <c r="B436" t="s">
        <v>7925</v>
      </c>
      <c r="C436" t="s">
        <v>6548</v>
      </c>
      <c r="D436" s="395">
        <v>2104.84</v>
      </c>
    </row>
    <row r="437" spans="1:4" ht="15" x14ac:dyDescent="0.25">
      <c r="A437">
        <v>6127</v>
      </c>
      <c r="B437" t="s">
        <v>7926</v>
      </c>
      <c r="C437" t="s">
        <v>6541</v>
      </c>
      <c r="D437" s="394">
        <v>10.63</v>
      </c>
    </row>
    <row r="438" spans="1:4" ht="15" x14ac:dyDescent="0.25">
      <c r="A438">
        <v>41072</v>
      </c>
      <c r="B438" t="s">
        <v>7927</v>
      </c>
      <c r="C438" t="s">
        <v>6548</v>
      </c>
      <c r="D438" s="395">
        <v>1861.53</v>
      </c>
    </row>
    <row r="439" spans="1:4" ht="15" x14ac:dyDescent="0.25">
      <c r="A439">
        <v>6121</v>
      </c>
      <c r="B439" t="s">
        <v>7928</v>
      </c>
      <c r="C439" t="s">
        <v>6541</v>
      </c>
      <c r="D439" s="394">
        <v>11.82</v>
      </c>
    </row>
    <row r="440" spans="1:4" ht="15" x14ac:dyDescent="0.25">
      <c r="A440">
        <v>41071</v>
      </c>
      <c r="B440" t="s">
        <v>7929</v>
      </c>
      <c r="C440" t="s">
        <v>6548</v>
      </c>
      <c r="D440" s="395">
        <v>2069.15</v>
      </c>
    </row>
    <row r="441" spans="1:4" ht="15" x14ac:dyDescent="0.25">
      <c r="A441">
        <v>244</v>
      </c>
      <c r="B441" t="s">
        <v>7930</v>
      </c>
      <c r="C441" t="s">
        <v>6541</v>
      </c>
      <c r="D441" s="394">
        <v>11.43</v>
      </c>
    </row>
    <row r="442" spans="1:4" ht="15" x14ac:dyDescent="0.25">
      <c r="A442">
        <v>41093</v>
      </c>
      <c r="B442" t="s">
        <v>7931</v>
      </c>
      <c r="C442" t="s">
        <v>6548</v>
      </c>
      <c r="D442" s="395">
        <v>2002.51</v>
      </c>
    </row>
    <row r="443" spans="1:4" ht="15" x14ac:dyDescent="0.25">
      <c r="A443">
        <v>532</v>
      </c>
      <c r="B443" t="s">
        <v>7932</v>
      </c>
      <c r="C443" t="s">
        <v>6541</v>
      </c>
      <c r="D443" s="394">
        <v>29.96</v>
      </c>
    </row>
    <row r="444" spans="1:4" ht="15" x14ac:dyDescent="0.25">
      <c r="A444">
        <v>40931</v>
      </c>
      <c r="B444" t="s">
        <v>7933</v>
      </c>
      <c r="C444" t="s">
        <v>6548</v>
      </c>
      <c r="D444" s="395">
        <v>5242.83</v>
      </c>
    </row>
    <row r="445" spans="1:4" ht="15" x14ac:dyDescent="0.25">
      <c r="A445">
        <v>36150</v>
      </c>
      <c r="B445" t="s">
        <v>7934</v>
      </c>
      <c r="C445" t="s">
        <v>6539</v>
      </c>
      <c r="D445" s="394">
        <v>36.229999999999997</v>
      </c>
    </row>
    <row r="446" spans="1:4" ht="15" x14ac:dyDescent="0.25">
      <c r="A446">
        <v>41069</v>
      </c>
      <c r="B446" t="s">
        <v>7935</v>
      </c>
      <c r="C446" t="s">
        <v>6548</v>
      </c>
      <c r="D446" s="395">
        <v>2545.08</v>
      </c>
    </row>
    <row r="447" spans="1:4" ht="15" x14ac:dyDescent="0.25">
      <c r="A447">
        <v>4760</v>
      </c>
      <c r="B447" t="s">
        <v>7936</v>
      </c>
      <c r="C447" t="s">
        <v>6541</v>
      </c>
      <c r="D447" s="394">
        <v>14.53</v>
      </c>
    </row>
    <row r="448" spans="1:4" ht="15" x14ac:dyDescent="0.25">
      <c r="A448">
        <v>10422</v>
      </c>
      <c r="B448" t="s">
        <v>7937</v>
      </c>
      <c r="C448" t="s">
        <v>6539</v>
      </c>
      <c r="D448" s="394">
        <v>319.95999999999998</v>
      </c>
    </row>
    <row r="449" spans="1:4" ht="15" x14ac:dyDescent="0.25">
      <c r="A449">
        <v>10420</v>
      </c>
      <c r="B449" t="s">
        <v>7938</v>
      </c>
      <c r="C449" t="s">
        <v>6539</v>
      </c>
      <c r="D449" s="394">
        <v>120</v>
      </c>
    </row>
    <row r="450" spans="1:4" ht="15" x14ac:dyDescent="0.25">
      <c r="A450">
        <v>10421</v>
      </c>
      <c r="B450" t="s">
        <v>7939</v>
      </c>
      <c r="C450" t="s">
        <v>6539</v>
      </c>
      <c r="D450" s="394">
        <v>160.6</v>
      </c>
    </row>
    <row r="451" spans="1:4" ht="15" x14ac:dyDescent="0.25">
      <c r="A451">
        <v>36520</v>
      </c>
      <c r="B451" t="s">
        <v>7940</v>
      </c>
      <c r="C451" t="s">
        <v>6539</v>
      </c>
      <c r="D451" s="394">
        <v>597.85</v>
      </c>
    </row>
    <row r="452" spans="1:4" ht="15" x14ac:dyDescent="0.25">
      <c r="A452">
        <v>11784</v>
      </c>
      <c r="B452" t="s">
        <v>7941</v>
      </c>
      <c r="C452" t="s">
        <v>6539</v>
      </c>
      <c r="D452" s="394">
        <v>449.02</v>
      </c>
    </row>
    <row r="453" spans="1:4" ht="15" x14ac:dyDescent="0.25">
      <c r="A453">
        <v>10</v>
      </c>
      <c r="B453" t="s">
        <v>7942</v>
      </c>
      <c r="C453" t="s">
        <v>6539</v>
      </c>
      <c r="D453" s="394">
        <v>6.26</v>
      </c>
    </row>
    <row r="454" spans="1:4" ht="15" x14ac:dyDescent="0.25">
      <c r="A454">
        <v>4815</v>
      </c>
      <c r="B454" t="s">
        <v>7943</v>
      </c>
      <c r="C454" t="s">
        <v>6539</v>
      </c>
      <c r="D454" s="394">
        <v>5.12</v>
      </c>
    </row>
    <row r="455" spans="1:4" ht="15" x14ac:dyDescent="0.25">
      <c r="A455">
        <v>541</v>
      </c>
      <c r="B455" t="s">
        <v>7944</v>
      </c>
      <c r="C455" t="s">
        <v>6539</v>
      </c>
      <c r="D455" s="394">
        <v>135</v>
      </c>
    </row>
    <row r="456" spans="1:4" ht="15" x14ac:dyDescent="0.25">
      <c r="A456">
        <v>542</v>
      </c>
      <c r="B456" t="s">
        <v>7945</v>
      </c>
      <c r="C456" t="s">
        <v>6539</v>
      </c>
      <c r="D456" s="394">
        <v>169.22</v>
      </c>
    </row>
    <row r="457" spans="1:4" ht="15" x14ac:dyDescent="0.25">
      <c r="A457">
        <v>540</v>
      </c>
      <c r="B457" t="s">
        <v>7946</v>
      </c>
      <c r="C457" t="s">
        <v>6539</v>
      </c>
      <c r="D457" s="394">
        <v>381.34</v>
      </c>
    </row>
    <row r="458" spans="1:4" ht="15" x14ac:dyDescent="0.25">
      <c r="A458">
        <v>38364</v>
      </c>
      <c r="B458" t="s">
        <v>7947</v>
      </c>
      <c r="C458" t="s">
        <v>6539</v>
      </c>
      <c r="D458" s="394">
        <v>597.48</v>
      </c>
    </row>
    <row r="459" spans="1:4" ht="15" x14ac:dyDescent="0.25">
      <c r="A459">
        <v>11692</v>
      </c>
      <c r="B459" t="s">
        <v>7948</v>
      </c>
      <c r="C459" t="s">
        <v>6540</v>
      </c>
      <c r="D459" s="394">
        <v>420.99</v>
      </c>
    </row>
    <row r="460" spans="1:4" ht="15" x14ac:dyDescent="0.25">
      <c r="A460">
        <v>1746</v>
      </c>
      <c r="B460" t="s">
        <v>7949</v>
      </c>
      <c r="C460" t="s">
        <v>6539</v>
      </c>
      <c r="D460" s="394">
        <v>192.05</v>
      </c>
    </row>
    <row r="461" spans="1:4" ht="15" x14ac:dyDescent="0.25">
      <c r="A461">
        <v>1748</v>
      </c>
      <c r="B461" t="s">
        <v>7950</v>
      </c>
      <c r="C461" t="s">
        <v>6539</v>
      </c>
      <c r="D461" s="394">
        <v>255.38</v>
      </c>
    </row>
    <row r="462" spans="1:4" ht="15" x14ac:dyDescent="0.25">
      <c r="A462">
        <v>1749</v>
      </c>
      <c r="B462" t="s">
        <v>7951</v>
      </c>
      <c r="C462" t="s">
        <v>6539</v>
      </c>
      <c r="D462" s="394">
        <v>370</v>
      </c>
    </row>
    <row r="463" spans="1:4" ht="15" x14ac:dyDescent="0.25">
      <c r="A463">
        <v>37412</v>
      </c>
      <c r="B463" t="s">
        <v>7952</v>
      </c>
      <c r="C463" t="s">
        <v>6539</v>
      </c>
      <c r="D463" s="394">
        <v>187.73</v>
      </c>
    </row>
    <row r="464" spans="1:4" ht="15" x14ac:dyDescent="0.25">
      <c r="A464">
        <v>1745</v>
      </c>
      <c r="B464" t="s">
        <v>7953</v>
      </c>
      <c r="C464" t="s">
        <v>6539</v>
      </c>
      <c r="D464" s="394">
        <v>223.23</v>
      </c>
    </row>
    <row r="465" spans="1:4" ht="15" x14ac:dyDescent="0.25">
      <c r="A465">
        <v>1750</v>
      </c>
      <c r="B465" t="s">
        <v>7954</v>
      </c>
      <c r="C465" t="s">
        <v>6539</v>
      </c>
      <c r="D465" s="394">
        <v>521.66</v>
      </c>
    </row>
    <row r="466" spans="1:4" ht="15" x14ac:dyDescent="0.25">
      <c r="A466">
        <v>11687</v>
      </c>
      <c r="B466" t="s">
        <v>7955</v>
      </c>
      <c r="C466" t="s">
        <v>6542</v>
      </c>
      <c r="D466" s="394">
        <v>831.17</v>
      </c>
    </row>
    <row r="467" spans="1:4" ht="15" x14ac:dyDescent="0.25">
      <c r="A467">
        <v>11689</v>
      </c>
      <c r="B467" t="s">
        <v>7956</v>
      </c>
      <c r="C467" t="s">
        <v>6542</v>
      </c>
      <c r="D467" s="395">
        <v>1041.4100000000001</v>
      </c>
    </row>
    <row r="468" spans="1:4" ht="15" x14ac:dyDescent="0.25">
      <c r="A468">
        <v>11693</v>
      </c>
      <c r="B468" t="s">
        <v>7957</v>
      </c>
      <c r="C468" t="s">
        <v>6540</v>
      </c>
      <c r="D468" s="394">
        <v>149.68</v>
      </c>
    </row>
    <row r="469" spans="1:4" ht="15" x14ac:dyDescent="0.25">
      <c r="A469">
        <v>36215</v>
      </c>
      <c r="B469" t="s">
        <v>7958</v>
      </c>
      <c r="C469" t="s">
        <v>6539</v>
      </c>
      <c r="D469" s="394">
        <v>562.96</v>
      </c>
    </row>
    <row r="470" spans="1:4" ht="15" x14ac:dyDescent="0.25">
      <c r="A470">
        <v>42439</v>
      </c>
      <c r="B470" t="s">
        <v>7959</v>
      </c>
      <c r="C470" t="s">
        <v>6539</v>
      </c>
      <c r="D470" s="394">
        <v>686.09</v>
      </c>
    </row>
    <row r="471" spans="1:4" ht="15" x14ac:dyDescent="0.25">
      <c r="A471">
        <v>38381</v>
      </c>
      <c r="B471" t="s">
        <v>7960</v>
      </c>
      <c r="C471" t="s">
        <v>6539</v>
      </c>
      <c r="D471" s="394">
        <v>7.65</v>
      </c>
    </row>
    <row r="472" spans="1:4" ht="15" x14ac:dyDescent="0.25">
      <c r="A472">
        <v>39621</v>
      </c>
      <c r="B472" t="s">
        <v>7961</v>
      </c>
      <c r="C472" t="s">
        <v>6550</v>
      </c>
      <c r="D472" s="395">
        <v>1107.98</v>
      </c>
    </row>
    <row r="473" spans="1:4" ht="15" x14ac:dyDescent="0.25">
      <c r="A473">
        <v>39624</v>
      </c>
      <c r="B473" t="s">
        <v>7962</v>
      </c>
      <c r="C473" t="s">
        <v>6550</v>
      </c>
      <c r="D473" s="395">
        <v>1121.21</v>
      </c>
    </row>
    <row r="474" spans="1:4" ht="15" x14ac:dyDescent="0.25">
      <c r="A474">
        <v>39615</v>
      </c>
      <c r="B474" t="s">
        <v>7963</v>
      </c>
      <c r="C474" t="s">
        <v>6539</v>
      </c>
      <c r="D474" s="394">
        <v>386.54</v>
      </c>
    </row>
    <row r="475" spans="1:4" ht="15" x14ac:dyDescent="0.25">
      <c r="A475">
        <v>39620</v>
      </c>
      <c r="B475" t="s">
        <v>7964</v>
      </c>
      <c r="C475" t="s">
        <v>6539</v>
      </c>
      <c r="D475" s="394">
        <v>590.91999999999996</v>
      </c>
    </row>
    <row r="476" spans="1:4" ht="15" x14ac:dyDescent="0.25">
      <c r="A476">
        <v>39623</v>
      </c>
      <c r="B476" t="s">
        <v>7965</v>
      </c>
      <c r="C476" t="s">
        <v>6539</v>
      </c>
      <c r="D476" s="394">
        <v>572.21</v>
      </c>
    </row>
    <row r="477" spans="1:4" ht="15" x14ac:dyDescent="0.25">
      <c r="A477">
        <v>36207</v>
      </c>
      <c r="B477" t="s">
        <v>7966</v>
      </c>
      <c r="C477" t="s">
        <v>6539</v>
      </c>
      <c r="D477" s="394">
        <v>249.35</v>
      </c>
    </row>
    <row r="478" spans="1:4" ht="15" x14ac:dyDescent="0.25">
      <c r="A478">
        <v>36209</v>
      </c>
      <c r="B478" t="s">
        <v>7967</v>
      </c>
      <c r="C478" t="s">
        <v>6539</v>
      </c>
      <c r="D478" s="394">
        <v>286.17</v>
      </c>
    </row>
    <row r="479" spans="1:4" ht="15" x14ac:dyDescent="0.25">
      <c r="A479">
        <v>36210</v>
      </c>
      <c r="B479" t="s">
        <v>7968</v>
      </c>
      <c r="C479" t="s">
        <v>6539</v>
      </c>
      <c r="D479" s="394">
        <v>309.62</v>
      </c>
    </row>
    <row r="480" spans="1:4" ht="15" x14ac:dyDescent="0.25">
      <c r="A480">
        <v>36204</v>
      </c>
      <c r="B480" t="s">
        <v>7969</v>
      </c>
      <c r="C480" t="s">
        <v>6539</v>
      </c>
      <c r="D480" s="394">
        <v>109.78</v>
      </c>
    </row>
    <row r="481" spans="1:4" ht="15" x14ac:dyDescent="0.25">
      <c r="A481">
        <v>36205</v>
      </c>
      <c r="B481" t="s">
        <v>7970</v>
      </c>
      <c r="C481" t="s">
        <v>6539</v>
      </c>
      <c r="D481" s="394">
        <v>121.92</v>
      </c>
    </row>
    <row r="482" spans="1:4" ht="15" x14ac:dyDescent="0.25">
      <c r="A482">
        <v>36081</v>
      </c>
      <c r="B482" t="s">
        <v>7971</v>
      </c>
      <c r="C482" t="s">
        <v>6539</v>
      </c>
      <c r="D482" s="394">
        <v>130</v>
      </c>
    </row>
    <row r="483" spans="1:4" ht="15" x14ac:dyDescent="0.25">
      <c r="A483">
        <v>36206</v>
      </c>
      <c r="B483" t="s">
        <v>7972</v>
      </c>
      <c r="C483" t="s">
        <v>6539</v>
      </c>
      <c r="D483" s="394">
        <v>136.19</v>
      </c>
    </row>
    <row r="484" spans="1:4" ht="15" x14ac:dyDescent="0.25">
      <c r="A484">
        <v>36218</v>
      </c>
      <c r="B484" t="s">
        <v>7973</v>
      </c>
      <c r="C484" t="s">
        <v>6539</v>
      </c>
      <c r="D484" s="394">
        <v>92.91</v>
      </c>
    </row>
    <row r="485" spans="1:4" ht="15" x14ac:dyDescent="0.25">
      <c r="A485">
        <v>36220</v>
      </c>
      <c r="B485" t="s">
        <v>7974</v>
      </c>
      <c r="C485" t="s">
        <v>6539</v>
      </c>
      <c r="D485" s="394">
        <v>106.54</v>
      </c>
    </row>
    <row r="486" spans="1:4" ht="15" x14ac:dyDescent="0.25">
      <c r="A486">
        <v>36080</v>
      </c>
      <c r="B486" t="s">
        <v>7975</v>
      </c>
      <c r="C486" t="s">
        <v>6539</v>
      </c>
      <c r="D486" s="394">
        <v>115.24</v>
      </c>
    </row>
    <row r="487" spans="1:4" ht="15" x14ac:dyDescent="0.25">
      <c r="A487">
        <v>36223</v>
      </c>
      <c r="B487" t="s">
        <v>7976</v>
      </c>
      <c r="C487" t="s">
        <v>6539</v>
      </c>
      <c r="D487" s="394">
        <v>120.67</v>
      </c>
    </row>
    <row r="488" spans="1:4" ht="15" x14ac:dyDescent="0.25">
      <c r="A488">
        <v>546</v>
      </c>
      <c r="B488" t="s">
        <v>7977</v>
      </c>
      <c r="C488" t="s">
        <v>6543</v>
      </c>
      <c r="D488" s="394">
        <v>6.29</v>
      </c>
    </row>
    <row r="489" spans="1:4" ht="15" x14ac:dyDescent="0.25">
      <c r="A489">
        <v>557</v>
      </c>
      <c r="B489" t="s">
        <v>7978</v>
      </c>
      <c r="C489" t="s">
        <v>6542</v>
      </c>
      <c r="D489" s="394">
        <v>24.14</v>
      </c>
    </row>
    <row r="490" spans="1:4" ht="15" x14ac:dyDescent="0.25">
      <c r="A490">
        <v>552</v>
      </c>
      <c r="B490" t="s">
        <v>7979</v>
      </c>
      <c r="C490" t="s">
        <v>6542</v>
      </c>
      <c r="D490" s="394">
        <v>11.88</v>
      </c>
    </row>
    <row r="491" spans="1:4" ht="15" x14ac:dyDescent="0.25">
      <c r="A491">
        <v>555</v>
      </c>
      <c r="B491" t="s">
        <v>7980</v>
      </c>
      <c r="C491" t="s">
        <v>6542</v>
      </c>
      <c r="D491" s="394">
        <v>7.28</v>
      </c>
    </row>
    <row r="492" spans="1:4" ht="15" x14ac:dyDescent="0.25">
      <c r="A492">
        <v>565</v>
      </c>
      <c r="B492" t="s">
        <v>7981</v>
      </c>
      <c r="C492" t="s">
        <v>6542</v>
      </c>
      <c r="D492" s="394">
        <v>11.13</v>
      </c>
    </row>
    <row r="493" spans="1:4" ht="15" x14ac:dyDescent="0.25">
      <c r="A493">
        <v>549</v>
      </c>
      <c r="B493" t="s">
        <v>7982</v>
      </c>
      <c r="C493" t="s">
        <v>6542</v>
      </c>
      <c r="D493" s="394">
        <v>31.82</v>
      </c>
    </row>
    <row r="494" spans="1:4" ht="15" x14ac:dyDescent="0.25">
      <c r="A494">
        <v>559</v>
      </c>
      <c r="B494" t="s">
        <v>7983</v>
      </c>
      <c r="C494" t="s">
        <v>6542</v>
      </c>
      <c r="D494" s="394">
        <v>15.91</v>
      </c>
    </row>
    <row r="495" spans="1:4" ht="15" x14ac:dyDescent="0.25">
      <c r="A495">
        <v>551</v>
      </c>
      <c r="B495" t="s">
        <v>7984</v>
      </c>
      <c r="C495" t="s">
        <v>6542</v>
      </c>
      <c r="D495" s="394">
        <v>62.18</v>
      </c>
    </row>
    <row r="496" spans="1:4" ht="15" x14ac:dyDescent="0.25">
      <c r="A496">
        <v>547</v>
      </c>
      <c r="B496" t="s">
        <v>7985</v>
      </c>
      <c r="C496" t="s">
        <v>6542</v>
      </c>
      <c r="D496" s="394">
        <v>23.83</v>
      </c>
    </row>
    <row r="497" spans="1:4" ht="15" x14ac:dyDescent="0.25">
      <c r="A497">
        <v>560</v>
      </c>
      <c r="B497" t="s">
        <v>7986</v>
      </c>
      <c r="C497" t="s">
        <v>6542</v>
      </c>
      <c r="D497" s="394">
        <v>20.14</v>
      </c>
    </row>
    <row r="498" spans="1:4" ht="15" x14ac:dyDescent="0.25">
      <c r="A498">
        <v>566</v>
      </c>
      <c r="B498" t="s">
        <v>7987</v>
      </c>
      <c r="C498" t="s">
        <v>6542</v>
      </c>
      <c r="D498" s="394">
        <v>3.23</v>
      </c>
    </row>
    <row r="499" spans="1:4" ht="15" x14ac:dyDescent="0.25">
      <c r="A499">
        <v>563</v>
      </c>
      <c r="B499" t="s">
        <v>7988</v>
      </c>
      <c r="C499" t="s">
        <v>6542</v>
      </c>
      <c r="D499" s="394">
        <v>18.09</v>
      </c>
    </row>
    <row r="500" spans="1:4" ht="15" x14ac:dyDescent="0.25">
      <c r="A500">
        <v>38127</v>
      </c>
      <c r="B500" t="s">
        <v>7989</v>
      </c>
      <c r="C500" t="s">
        <v>6539</v>
      </c>
      <c r="D500" s="394">
        <v>332.21</v>
      </c>
    </row>
    <row r="501" spans="1:4" ht="15" x14ac:dyDescent="0.25">
      <c r="A501">
        <v>38060</v>
      </c>
      <c r="B501" t="s">
        <v>7990</v>
      </c>
      <c r="C501" t="s">
        <v>6539</v>
      </c>
      <c r="D501" s="394">
        <v>40.14</v>
      </c>
    </row>
    <row r="502" spans="1:4" ht="15" x14ac:dyDescent="0.25">
      <c r="A502">
        <v>10956</v>
      </c>
      <c r="B502" t="s">
        <v>7991</v>
      </c>
      <c r="C502" t="s">
        <v>6539</v>
      </c>
      <c r="D502" s="394">
        <v>41.7</v>
      </c>
    </row>
    <row r="503" spans="1:4" ht="15" x14ac:dyDescent="0.25">
      <c r="A503">
        <v>39380</v>
      </c>
      <c r="B503" t="s">
        <v>7992</v>
      </c>
      <c r="C503" t="s">
        <v>6539</v>
      </c>
      <c r="D503" s="394">
        <v>12.81</v>
      </c>
    </row>
    <row r="504" spans="1:4" ht="15" x14ac:dyDescent="0.25">
      <c r="A504">
        <v>13374</v>
      </c>
      <c r="B504" t="s">
        <v>7993</v>
      </c>
      <c r="C504" t="s">
        <v>6539</v>
      </c>
      <c r="D504" s="394">
        <v>89.96</v>
      </c>
    </row>
    <row r="505" spans="1:4" ht="15" x14ac:dyDescent="0.25">
      <c r="A505">
        <v>37597</v>
      </c>
      <c r="B505" t="s">
        <v>7994</v>
      </c>
      <c r="C505" t="s">
        <v>6539</v>
      </c>
      <c r="D505" s="395">
        <v>317187.5</v>
      </c>
    </row>
    <row r="506" spans="1:4" ht="15" x14ac:dyDescent="0.25">
      <c r="A506">
        <v>183</v>
      </c>
      <c r="B506" t="s">
        <v>7995</v>
      </c>
      <c r="C506" t="s">
        <v>6551</v>
      </c>
      <c r="D506" s="394">
        <v>59</v>
      </c>
    </row>
    <row r="507" spans="1:4" ht="15" x14ac:dyDescent="0.25">
      <c r="A507">
        <v>184</v>
      </c>
      <c r="B507" t="s">
        <v>7996</v>
      </c>
      <c r="C507" t="s">
        <v>6551</v>
      </c>
      <c r="D507" s="394">
        <v>38.99</v>
      </c>
    </row>
    <row r="508" spans="1:4" ht="15" x14ac:dyDescent="0.25">
      <c r="A508">
        <v>195</v>
      </c>
      <c r="B508" t="s">
        <v>7997</v>
      </c>
      <c r="C508" t="s">
        <v>6551</v>
      </c>
      <c r="D508" s="394">
        <v>47.93</v>
      </c>
    </row>
    <row r="509" spans="1:4" ht="15" x14ac:dyDescent="0.25">
      <c r="A509">
        <v>194</v>
      </c>
      <c r="B509" t="s">
        <v>7998</v>
      </c>
      <c r="C509" t="s">
        <v>6551</v>
      </c>
      <c r="D509" s="394">
        <v>26.05</v>
      </c>
    </row>
    <row r="510" spans="1:4" ht="15" x14ac:dyDescent="0.25">
      <c r="A510">
        <v>20001</v>
      </c>
      <c r="B510" t="s">
        <v>7999</v>
      </c>
      <c r="C510" t="s">
        <v>6551</v>
      </c>
      <c r="D510" s="394">
        <v>47.76</v>
      </c>
    </row>
    <row r="511" spans="1:4" ht="15" x14ac:dyDescent="0.25">
      <c r="A511">
        <v>181</v>
      </c>
      <c r="B511" t="s">
        <v>8000</v>
      </c>
      <c r="C511" t="s">
        <v>6551</v>
      </c>
      <c r="D511" s="394">
        <v>64.61</v>
      </c>
    </row>
    <row r="512" spans="1:4" ht="15" x14ac:dyDescent="0.25">
      <c r="A512">
        <v>39837</v>
      </c>
      <c r="B512" t="s">
        <v>8001</v>
      </c>
      <c r="C512" t="s">
        <v>6551</v>
      </c>
      <c r="D512" s="394">
        <v>207.65</v>
      </c>
    </row>
    <row r="513" spans="1:4" ht="15" x14ac:dyDescent="0.25">
      <c r="A513">
        <v>10535</v>
      </c>
      <c r="B513" t="s">
        <v>8002</v>
      </c>
      <c r="C513" t="s">
        <v>6539</v>
      </c>
      <c r="D513" s="395">
        <v>3000</v>
      </c>
    </row>
    <row r="514" spans="1:4" ht="15" x14ac:dyDescent="0.25">
      <c r="A514">
        <v>10537</v>
      </c>
      <c r="B514" t="s">
        <v>8003</v>
      </c>
      <c r="C514" t="s">
        <v>6539</v>
      </c>
      <c r="D514" s="395">
        <v>4091.18</v>
      </c>
    </row>
    <row r="515" spans="1:4" ht="15" x14ac:dyDescent="0.25">
      <c r="A515">
        <v>13891</v>
      </c>
      <c r="B515" t="s">
        <v>8004</v>
      </c>
      <c r="C515" t="s">
        <v>6539</v>
      </c>
      <c r="D515" s="395">
        <v>3752.54</v>
      </c>
    </row>
    <row r="516" spans="1:4" ht="15" x14ac:dyDescent="0.25">
      <c r="A516">
        <v>25975</v>
      </c>
      <c r="B516" t="s">
        <v>8005</v>
      </c>
      <c r="C516" t="s">
        <v>6539</v>
      </c>
      <c r="D516" s="395">
        <v>16322.03</v>
      </c>
    </row>
    <row r="517" spans="1:4" ht="15" x14ac:dyDescent="0.25">
      <c r="A517">
        <v>36396</v>
      </c>
      <c r="B517" t="s">
        <v>8006</v>
      </c>
      <c r="C517" t="s">
        <v>6539</v>
      </c>
      <c r="D517" s="395">
        <v>3432.2</v>
      </c>
    </row>
    <row r="518" spans="1:4" ht="15" x14ac:dyDescent="0.25">
      <c r="A518">
        <v>36397</v>
      </c>
      <c r="B518" t="s">
        <v>8007</v>
      </c>
      <c r="C518" t="s">
        <v>6539</v>
      </c>
      <c r="D518" s="395">
        <v>12203.38</v>
      </c>
    </row>
    <row r="519" spans="1:4" ht="15" x14ac:dyDescent="0.25">
      <c r="A519">
        <v>36398</v>
      </c>
      <c r="B519" t="s">
        <v>8008</v>
      </c>
      <c r="C519" t="s">
        <v>6539</v>
      </c>
      <c r="D519" s="395">
        <v>14832.2</v>
      </c>
    </row>
    <row r="520" spans="1:4" ht="15" x14ac:dyDescent="0.25">
      <c r="A520">
        <v>647</v>
      </c>
      <c r="B520" t="s">
        <v>8009</v>
      </c>
      <c r="C520" t="s">
        <v>6541</v>
      </c>
      <c r="D520" s="394">
        <v>16.63</v>
      </c>
    </row>
    <row r="521" spans="1:4" ht="15" x14ac:dyDescent="0.25">
      <c r="A521">
        <v>40920</v>
      </c>
      <c r="B521" t="s">
        <v>8010</v>
      </c>
      <c r="C521" t="s">
        <v>6548</v>
      </c>
      <c r="D521" s="395">
        <v>2910.52</v>
      </c>
    </row>
    <row r="522" spans="1:4" ht="15" x14ac:dyDescent="0.25">
      <c r="A522">
        <v>7266</v>
      </c>
      <c r="B522" t="s">
        <v>8011</v>
      </c>
      <c r="C522" t="s">
        <v>6552</v>
      </c>
      <c r="D522" s="394">
        <v>420</v>
      </c>
    </row>
    <row r="523" spans="1:4" ht="15" x14ac:dyDescent="0.25">
      <c r="A523">
        <v>7270</v>
      </c>
      <c r="B523" t="s">
        <v>8012</v>
      </c>
      <c r="C523" t="s">
        <v>6539</v>
      </c>
      <c r="D523" s="394">
        <v>0.4</v>
      </c>
    </row>
    <row r="524" spans="1:4" ht="15" x14ac:dyDescent="0.25">
      <c r="A524">
        <v>7269</v>
      </c>
      <c r="B524" t="s">
        <v>8013</v>
      </c>
      <c r="C524" t="s">
        <v>6539</v>
      </c>
      <c r="D524" s="394">
        <v>0.28000000000000003</v>
      </c>
    </row>
    <row r="525" spans="1:4" ht="15" x14ac:dyDescent="0.25">
      <c r="A525">
        <v>7271</v>
      </c>
      <c r="B525" t="s">
        <v>8014</v>
      </c>
      <c r="C525" t="s">
        <v>6539</v>
      </c>
      <c r="D525" s="394">
        <v>0.42</v>
      </c>
    </row>
    <row r="526" spans="1:4" ht="15" x14ac:dyDescent="0.25">
      <c r="A526">
        <v>7268</v>
      </c>
      <c r="B526" t="s">
        <v>8015</v>
      </c>
      <c r="C526" t="s">
        <v>6539</v>
      </c>
      <c r="D526" s="394">
        <v>0.59</v>
      </c>
    </row>
    <row r="527" spans="1:4" ht="15" x14ac:dyDescent="0.25">
      <c r="A527">
        <v>7267</v>
      </c>
      <c r="B527" t="s">
        <v>8016</v>
      </c>
      <c r="C527" t="s">
        <v>6539</v>
      </c>
      <c r="D527" s="394">
        <v>0.28999999999999998</v>
      </c>
    </row>
    <row r="528" spans="1:4" ht="15" x14ac:dyDescent="0.25">
      <c r="A528">
        <v>38783</v>
      </c>
      <c r="B528" t="s">
        <v>8017</v>
      </c>
      <c r="C528" t="s">
        <v>6539</v>
      </c>
      <c r="D528" s="394">
        <v>0.52</v>
      </c>
    </row>
    <row r="529" spans="1:4" ht="15" x14ac:dyDescent="0.25">
      <c r="A529">
        <v>37593</v>
      </c>
      <c r="B529" t="s">
        <v>8018</v>
      </c>
      <c r="C529" t="s">
        <v>6539</v>
      </c>
      <c r="D529" s="394">
        <v>1.37</v>
      </c>
    </row>
    <row r="530" spans="1:4" ht="15" x14ac:dyDescent="0.25">
      <c r="A530">
        <v>37594</v>
      </c>
      <c r="B530" t="s">
        <v>8019</v>
      </c>
      <c r="C530" t="s">
        <v>6539</v>
      </c>
      <c r="D530" s="394">
        <v>1.68</v>
      </c>
    </row>
    <row r="531" spans="1:4" ht="15" x14ac:dyDescent="0.25">
      <c r="A531">
        <v>37592</v>
      </c>
      <c r="B531" t="s">
        <v>8020</v>
      </c>
      <c r="C531" t="s">
        <v>6539</v>
      </c>
      <c r="D531" s="394">
        <v>1.02</v>
      </c>
    </row>
    <row r="532" spans="1:4" ht="15" x14ac:dyDescent="0.25">
      <c r="A532">
        <v>34556</v>
      </c>
      <c r="B532" t="s">
        <v>8021</v>
      </c>
      <c r="C532" t="s">
        <v>6539</v>
      </c>
      <c r="D532" s="394">
        <v>3.69</v>
      </c>
    </row>
    <row r="533" spans="1:4" ht="15" x14ac:dyDescent="0.25">
      <c r="A533">
        <v>37873</v>
      </c>
      <c r="B533" t="s">
        <v>8022</v>
      </c>
      <c r="C533" t="s">
        <v>6539</v>
      </c>
      <c r="D533" s="394">
        <v>4.03</v>
      </c>
    </row>
    <row r="534" spans="1:4" ht="15" x14ac:dyDescent="0.25">
      <c r="A534">
        <v>34564</v>
      </c>
      <c r="B534" t="s">
        <v>8023</v>
      </c>
      <c r="C534" t="s">
        <v>6539</v>
      </c>
      <c r="D534" s="394">
        <v>4.6100000000000003</v>
      </c>
    </row>
    <row r="535" spans="1:4" ht="15" x14ac:dyDescent="0.25">
      <c r="A535">
        <v>34565</v>
      </c>
      <c r="B535" t="s">
        <v>8024</v>
      </c>
      <c r="C535" t="s">
        <v>6539</v>
      </c>
      <c r="D535" s="394">
        <v>5.32</v>
      </c>
    </row>
    <row r="536" spans="1:4" ht="15" x14ac:dyDescent="0.25">
      <c r="A536">
        <v>38590</v>
      </c>
      <c r="B536" t="s">
        <v>8025</v>
      </c>
      <c r="C536" t="s">
        <v>6539</v>
      </c>
      <c r="D536" s="394">
        <v>3.09</v>
      </c>
    </row>
    <row r="537" spans="1:4" ht="15" x14ac:dyDescent="0.25">
      <c r="A537">
        <v>34566</v>
      </c>
      <c r="B537" t="s">
        <v>8026</v>
      </c>
      <c r="C537" t="s">
        <v>6539</v>
      </c>
      <c r="D537" s="394">
        <v>2.89</v>
      </c>
    </row>
    <row r="538" spans="1:4" ht="15" x14ac:dyDescent="0.25">
      <c r="A538">
        <v>34567</v>
      </c>
      <c r="B538" t="s">
        <v>8027</v>
      </c>
      <c r="C538" t="s">
        <v>6539</v>
      </c>
      <c r="D538" s="394">
        <v>3.24</v>
      </c>
    </row>
    <row r="539" spans="1:4" ht="15" x14ac:dyDescent="0.25">
      <c r="A539">
        <v>38591</v>
      </c>
      <c r="B539" t="s">
        <v>8028</v>
      </c>
      <c r="C539" t="s">
        <v>6539</v>
      </c>
      <c r="D539" s="394">
        <v>3.5</v>
      </c>
    </row>
    <row r="540" spans="1:4" ht="15" x14ac:dyDescent="0.25">
      <c r="A540">
        <v>34568</v>
      </c>
      <c r="B540" t="s">
        <v>8029</v>
      </c>
      <c r="C540" t="s">
        <v>6539</v>
      </c>
      <c r="D540" s="394">
        <v>4.2300000000000004</v>
      </c>
    </row>
    <row r="541" spans="1:4" ht="15" x14ac:dyDescent="0.25">
      <c r="A541">
        <v>34569</v>
      </c>
      <c r="B541" t="s">
        <v>8030</v>
      </c>
      <c r="C541" t="s">
        <v>6539</v>
      </c>
      <c r="D541" s="394">
        <v>4.33</v>
      </c>
    </row>
    <row r="542" spans="1:4" ht="15" x14ac:dyDescent="0.25">
      <c r="A542">
        <v>34570</v>
      </c>
      <c r="B542" t="s">
        <v>8031</v>
      </c>
      <c r="C542" t="s">
        <v>6539</v>
      </c>
      <c r="D542" s="394">
        <v>4.63</v>
      </c>
    </row>
    <row r="543" spans="1:4" ht="15" x14ac:dyDescent="0.25">
      <c r="A543">
        <v>25070</v>
      </c>
      <c r="B543" t="s">
        <v>8032</v>
      </c>
      <c r="C543" t="s">
        <v>6539</v>
      </c>
      <c r="D543" s="394">
        <v>3.54</v>
      </c>
    </row>
    <row r="544" spans="1:4" ht="15" x14ac:dyDescent="0.25">
      <c r="A544">
        <v>34571</v>
      </c>
      <c r="B544" t="s">
        <v>8033</v>
      </c>
      <c r="C544" t="s">
        <v>6539</v>
      </c>
      <c r="D544" s="394">
        <v>3.61</v>
      </c>
    </row>
    <row r="545" spans="1:4" ht="15" x14ac:dyDescent="0.25">
      <c r="A545">
        <v>34573</v>
      </c>
      <c r="B545" t="s">
        <v>8034</v>
      </c>
      <c r="C545" t="s">
        <v>6539</v>
      </c>
      <c r="D545" s="394">
        <v>3.81</v>
      </c>
    </row>
    <row r="546" spans="1:4" ht="15" x14ac:dyDescent="0.25">
      <c r="A546">
        <v>37107</v>
      </c>
      <c r="B546" t="s">
        <v>8035</v>
      </c>
      <c r="C546" t="s">
        <v>6539</v>
      </c>
      <c r="D546" s="394">
        <v>5.61</v>
      </c>
    </row>
    <row r="547" spans="1:4" ht="15" x14ac:dyDescent="0.25">
      <c r="A547">
        <v>34576</v>
      </c>
      <c r="B547" t="s">
        <v>8036</v>
      </c>
      <c r="C547" t="s">
        <v>6539</v>
      </c>
      <c r="D547" s="394">
        <v>5.26</v>
      </c>
    </row>
    <row r="548" spans="1:4" ht="15" x14ac:dyDescent="0.25">
      <c r="A548">
        <v>34577</v>
      </c>
      <c r="B548" t="s">
        <v>8037</v>
      </c>
      <c r="C548" t="s">
        <v>6539</v>
      </c>
      <c r="D548" s="394">
        <v>5.61</v>
      </c>
    </row>
    <row r="549" spans="1:4" ht="15" x14ac:dyDescent="0.25">
      <c r="A549">
        <v>34578</v>
      </c>
      <c r="B549" t="s">
        <v>8038</v>
      </c>
      <c r="C549" t="s">
        <v>6539</v>
      </c>
      <c r="D549" s="394">
        <v>6.23</v>
      </c>
    </row>
    <row r="550" spans="1:4" ht="15" x14ac:dyDescent="0.25">
      <c r="A550">
        <v>34579</v>
      </c>
      <c r="B550" t="s">
        <v>8039</v>
      </c>
      <c r="C550" t="s">
        <v>6539</v>
      </c>
      <c r="D550" s="394">
        <v>7.98</v>
      </c>
    </row>
    <row r="551" spans="1:4" ht="15" x14ac:dyDescent="0.25">
      <c r="A551">
        <v>25067</v>
      </c>
      <c r="B551" t="s">
        <v>8040</v>
      </c>
      <c r="C551" t="s">
        <v>6539</v>
      </c>
      <c r="D551" s="394">
        <v>4.6100000000000003</v>
      </c>
    </row>
    <row r="552" spans="1:4" ht="15" x14ac:dyDescent="0.25">
      <c r="A552">
        <v>34580</v>
      </c>
      <c r="B552" t="s">
        <v>8041</v>
      </c>
      <c r="C552" t="s">
        <v>6539</v>
      </c>
      <c r="D552" s="394">
        <v>5.01</v>
      </c>
    </row>
    <row r="553" spans="1:4" ht="15" x14ac:dyDescent="0.25">
      <c r="A553">
        <v>25071</v>
      </c>
      <c r="B553" t="s">
        <v>8042</v>
      </c>
      <c r="C553" t="s">
        <v>6539</v>
      </c>
      <c r="D553" s="394">
        <v>2.42</v>
      </c>
    </row>
    <row r="554" spans="1:4" ht="15" x14ac:dyDescent="0.25">
      <c r="A554">
        <v>38395</v>
      </c>
      <c r="B554" t="s">
        <v>8043</v>
      </c>
      <c r="C554" t="s">
        <v>6539</v>
      </c>
      <c r="D554" s="394">
        <v>6.39</v>
      </c>
    </row>
    <row r="555" spans="1:4" ht="15" x14ac:dyDescent="0.25">
      <c r="A555">
        <v>34583</v>
      </c>
      <c r="B555" t="s">
        <v>8044</v>
      </c>
      <c r="C555" t="s">
        <v>6540</v>
      </c>
      <c r="D555" s="394">
        <v>66.84</v>
      </c>
    </row>
    <row r="556" spans="1:4" ht="15" x14ac:dyDescent="0.25">
      <c r="A556">
        <v>34584</v>
      </c>
      <c r="B556" t="s">
        <v>8045</v>
      </c>
      <c r="C556" t="s">
        <v>6540</v>
      </c>
      <c r="D556" s="394">
        <v>37.409999999999997</v>
      </c>
    </row>
    <row r="557" spans="1:4" ht="15" x14ac:dyDescent="0.25">
      <c r="A557">
        <v>709</v>
      </c>
      <c r="B557" t="s">
        <v>8046</v>
      </c>
      <c r="C557" t="s">
        <v>6540</v>
      </c>
      <c r="D557" s="394">
        <v>468.66</v>
      </c>
    </row>
    <row r="558" spans="1:4" ht="15" x14ac:dyDescent="0.25">
      <c r="A558">
        <v>716</v>
      </c>
      <c r="B558" t="s">
        <v>8047</v>
      </c>
      <c r="C558" t="s">
        <v>6539</v>
      </c>
      <c r="D558" s="394">
        <v>18.43</v>
      </c>
    </row>
    <row r="559" spans="1:4" ht="15" x14ac:dyDescent="0.25">
      <c r="A559">
        <v>715</v>
      </c>
      <c r="B559" t="s">
        <v>8048</v>
      </c>
      <c r="C559" t="s">
        <v>6539</v>
      </c>
      <c r="D559" s="394">
        <v>18.23</v>
      </c>
    </row>
    <row r="560" spans="1:4" ht="15" x14ac:dyDescent="0.25">
      <c r="A560">
        <v>718</v>
      </c>
      <c r="B560" t="s">
        <v>8049</v>
      </c>
      <c r="C560" t="s">
        <v>6539</v>
      </c>
      <c r="D560" s="394">
        <v>27.16</v>
      </c>
    </row>
    <row r="561" spans="1:4" ht="15" x14ac:dyDescent="0.25">
      <c r="A561">
        <v>11981</v>
      </c>
      <c r="B561" t="s">
        <v>8050</v>
      </c>
      <c r="C561" t="s">
        <v>6539</v>
      </c>
      <c r="D561" s="394">
        <v>18.62</v>
      </c>
    </row>
    <row r="562" spans="1:4" ht="15" x14ac:dyDescent="0.25">
      <c r="A562">
        <v>10610</v>
      </c>
      <c r="B562" t="s">
        <v>8051</v>
      </c>
      <c r="C562" t="s">
        <v>6539</v>
      </c>
      <c r="D562" s="394">
        <v>1.1299999999999999</v>
      </c>
    </row>
    <row r="563" spans="1:4" ht="15" x14ac:dyDescent="0.25">
      <c r="A563">
        <v>34585</v>
      </c>
      <c r="B563" t="s">
        <v>8052</v>
      </c>
      <c r="C563" t="s">
        <v>6539</v>
      </c>
      <c r="D563" s="394">
        <v>1.1499999999999999</v>
      </c>
    </row>
    <row r="564" spans="1:4" ht="15" x14ac:dyDescent="0.25">
      <c r="A564">
        <v>34586</v>
      </c>
      <c r="B564" t="s">
        <v>8053</v>
      </c>
      <c r="C564" t="s">
        <v>6539</v>
      </c>
      <c r="D564" s="394">
        <v>1.1599999999999999</v>
      </c>
    </row>
    <row r="565" spans="1:4" ht="15" x14ac:dyDescent="0.25">
      <c r="A565">
        <v>38603</v>
      </c>
      <c r="B565" t="s">
        <v>8054</v>
      </c>
      <c r="C565" t="s">
        <v>6539</v>
      </c>
      <c r="D565" s="394">
        <v>1.35</v>
      </c>
    </row>
    <row r="566" spans="1:4" ht="15" x14ac:dyDescent="0.25">
      <c r="A566">
        <v>34588</v>
      </c>
      <c r="B566" t="s">
        <v>8055</v>
      </c>
      <c r="C566" t="s">
        <v>6539</v>
      </c>
      <c r="D566" s="394">
        <v>1.5</v>
      </c>
    </row>
    <row r="567" spans="1:4" ht="15" x14ac:dyDescent="0.25">
      <c r="A567">
        <v>34590</v>
      </c>
      <c r="B567" t="s">
        <v>8056</v>
      </c>
      <c r="C567" t="s">
        <v>6539</v>
      </c>
      <c r="D567" s="394">
        <v>1.62</v>
      </c>
    </row>
    <row r="568" spans="1:4" ht="15" x14ac:dyDescent="0.25">
      <c r="A568">
        <v>34591</v>
      </c>
      <c r="B568" t="s">
        <v>8057</v>
      </c>
      <c r="C568" t="s">
        <v>6539</v>
      </c>
      <c r="D568" s="394">
        <v>2.02</v>
      </c>
    </row>
    <row r="569" spans="1:4" ht="15" x14ac:dyDescent="0.25">
      <c r="A569">
        <v>37103</v>
      </c>
      <c r="B569" t="s">
        <v>8058</v>
      </c>
      <c r="C569" t="s">
        <v>6539</v>
      </c>
      <c r="D569" s="394">
        <v>3.01</v>
      </c>
    </row>
    <row r="570" spans="1:4" ht="15" x14ac:dyDescent="0.25">
      <c r="A570">
        <v>34555</v>
      </c>
      <c r="B570" t="s">
        <v>8059</v>
      </c>
      <c r="C570" t="s">
        <v>6539</v>
      </c>
      <c r="D570" s="394">
        <v>3.77</v>
      </c>
    </row>
    <row r="571" spans="1:4" ht="15" x14ac:dyDescent="0.25">
      <c r="A571">
        <v>34599</v>
      </c>
      <c r="B571" t="s">
        <v>8060</v>
      </c>
      <c r="C571" t="s">
        <v>6539</v>
      </c>
      <c r="D571" s="394">
        <v>2.7</v>
      </c>
    </row>
    <row r="572" spans="1:4" ht="15" x14ac:dyDescent="0.25">
      <c r="A572">
        <v>674</v>
      </c>
      <c r="B572" t="s">
        <v>8061</v>
      </c>
      <c r="C572" t="s">
        <v>6540</v>
      </c>
      <c r="D572" s="394">
        <v>43.85</v>
      </c>
    </row>
    <row r="573" spans="1:4" ht="15" x14ac:dyDescent="0.25">
      <c r="A573">
        <v>34600</v>
      </c>
      <c r="B573" t="s">
        <v>8062</v>
      </c>
      <c r="C573" t="s">
        <v>6540</v>
      </c>
      <c r="D573" s="394">
        <v>71.25</v>
      </c>
    </row>
    <row r="574" spans="1:4" ht="15" x14ac:dyDescent="0.25">
      <c r="A574">
        <v>652</v>
      </c>
      <c r="B574" t="s">
        <v>8063</v>
      </c>
      <c r="C574" t="s">
        <v>6540</v>
      </c>
      <c r="D574" s="394">
        <v>90.74</v>
      </c>
    </row>
    <row r="575" spans="1:4" ht="15" x14ac:dyDescent="0.25">
      <c r="A575">
        <v>34592</v>
      </c>
      <c r="B575" t="s">
        <v>8064</v>
      </c>
      <c r="C575" t="s">
        <v>6539</v>
      </c>
      <c r="D575" s="394">
        <v>2.57</v>
      </c>
    </row>
    <row r="576" spans="1:4" ht="15" x14ac:dyDescent="0.25">
      <c r="A576">
        <v>651</v>
      </c>
      <c r="B576" t="s">
        <v>8065</v>
      </c>
      <c r="C576" t="s">
        <v>6539</v>
      </c>
      <c r="D576" s="394">
        <v>2.94</v>
      </c>
    </row>
    <row r="577" spans="1:4" ht="15" x14ac:dyDescent="0.25">
      <c r="A577">
        <v>654</v>
      </c>
      <c r="B577" t="s">
        <v>8066</v>
      </c>
      <c r="C577" t="s">
        <v>6539</v>
      </c>
      <c r="D577" s="394">
        <v>3.79</v>
      </c>
    </row>
    <row r="578" spans="1:4" ht="15" x14ac:dyDescent="0.25">
      <c r="A578">
        <v>650</v>
      </c>
      <c r="B578" t="s">
        <v>8067</v>
      </c>
      <c r="C578" t="s">
        <v>6539</v>
      </c>
      <c r="D578" s="394">
        <v>2.5</v>
      </c>
    </row>
    <row r="579" spans="1:4" ht="15" x14ac:dyDescent="0.25">
      <c r="A579">
        <v>40517</v>
      </c>
      <c r="B579" t="s">
        <v>8068</v>
      </c>
      <c r="C579" t="s">
        <v>6540</v>
      </c>
      <c r="D579" s="394">
        <v>51.08</v>
      </c>
    </row>
    <row r="580" spans="1:4" ht="15" x14ac:dyDescent="0.25">
      <c r="A580">
        <v>40520</v>
      </c>
      <c r="B580" t="s">
        <v>8069</v>
      </c>
      <c r="C580" t="s">
        <v>6540</v>
      </c>
      <c r="D580" s="394">
        <v>53.51</v>
      </c>
    </row>
    <row r="581" spans="1:4" ht="15" x14ac:dyDescent="0.25">
      <c r="A581">
        <v>40515</v>
      </c>
      <c r="B581" t="s">
        <v>8070</v>
      </c>
      <c r="C581" t="s">
        <v>6540</v>
      </c>
      <c r="D581" s="394">
        <v>64.599999999999994</v>
      </c>
    </row>
    <row r="582" spans="1:4" ht="15" x14ac:dyDescent="0.25">
      <c r="A582">
        <v>40516</v>
      </c>
      <c r="B582" t="s">
        <v>8071</v>
      </c>
      <c r="C582" t="s">
        <v>6540</v>
      </c>
      <c r="D582" s="394">
        <v>76.930000000000007</v>
      </c>
    </row>
    <row r="583" spans="1:4" ht="15" x14ac:dyDescent="0.25">
      <c r="A583">
        <v>40529</v>
      </c>
      <c r="B583" t="s">
        <v>8072</v>
      </c>
      <c r="C583" t="s">
        <v>6540</v>
      </c>
      <c r="D583" s="394">
        <v>60.08</v>
      </c>
    </row>
    <row r="584" spans="1:4" ht="15" x14ac:dyDescent="0.25">
      <c r="A584">
        <v>36170</v>
      </c>
      <c r="B584" t="s">
        <v>8073</v>
      </c>
      <c r="C584" t="s">
        <v>6540</v>
      </c>
      <c r="D584" s="394">
        <v>45</v>
      </c>
    </row>
    <row r="585" spans="1:4" ht="15" x14ac:dyDescent="0.25">
      <c r="A585">
        <v>40524</v>
      </c>
      <c r="B585" t="s">
        <v>8074</v>
      </c>
      <c r="C585" t="s">
        <v>6540</v>
      </c>
      <c r="D585" s="394">
        <v>54.72</v>
      </c>
    </row>
    <row r="586" spans="1:4" ht="15" x14ac:dyDescent="0.25">
      <c r="A586">
        <v>36156</v>
      </c>
      <c r="B586" t="s">
        <v>8075</v>
      </c>
      <c r="C586" t="s">
        <v>6540</v>
      </c>
      <c r="D586" s="394">
        <v>47.43</v>
      </c>
    </row>
    <row r="587" spans="1:4" ht="15" x14ac:dyDescent="0.25">
      <c r="A587">
        <v>36155</v>
      </c>
      <c r="B587" t="s">
        <v>8076</v>
      </c>
      <c r="C587" t="s">
        <v>6540</v>
      </c>
      <c r="D587" s="394">
        <v>42.02</v>
      </c>
    </row>
    <row r="588" spans="1:4" ht="15" x14ac:dyDescent="0.25">
      <c r="A588">
        <v>36154</v>
      </c>
      <c r="B588" t="s">
        <v>8077</v>
      </c>
      <c r="C588" t="s">
        <v>6540</v>
      </c>
      <c r="D588" s="394">
        <v>55.82</v>
      </c>
    </row>
    <row r="589" spans="1:4" ht="15" x14ac:dyDescent="0.25">
      <c r="A589">
        <v>695</v>
      </c>
      <c r="B589" t="s">
        <v>8078</v>
      </c>
      <c r="C589" t="s">
        <v>6540</v>
      </c>
      <c r="D589" s="394">
        <v>41.26</v>
      </c>
    </row>
    <row r="590" spans="1:4" ht="15" x14ac:dyDescent="0.25">
      <c r="A590">
        <v>679</v>
      </c>
      <c r="B590" t="s">
        <v>8079</v>
      </c>
      <c r="C590" t="s">
        <v>6540</v>
      </c>
      <c r="D590" s="394">
        <v>56.55</v>
      </c>
    </row>
    <row r="591" spans="1:4" ht="15" x14ac:dyDescent="0.25">
      <c r="A591">
        <v>711</v>
      </c>
      <c r="B591" t="s">
        <v>8080</v>
      </c>
      <c r="C591" t="s">
        <v>6540</v>
      </c>
      <c r="D591" s="394">
        <v>43.17</v>
      </c>
    </row>
    <row r="592" spans="1:4" ht="15" x14ac:dyDescent="0.25">
      <c r="A592">
        <v>712</v>
      </c>
      <c r="B592" t="s">
        <v>8081</v>
      </c>
      <c r="C592" t="s">
        <v>6540</v>
      </c>
      <c r="D592" s="394">
        <v>45</v>
      </c>
    </row>
    <row r="593" spans="1:4" ht="15" x14ac:dyDescent="0.25">
      <c r="A593">
        <v>12614</v>
      </c>
      <c r="B593" t="s">
        <v>8082</v>
      </c>
      <c r="C593" t="s">
        <v>6539</v>
      </c>
      <c r="D593" s="394">
        <v>17.2</v>
      </c>
    </row>
    <row r="594" spans="1:4" ht="15" x14ac:dyDescent="0.25">
      <c r="A594">
        <v>6140</v>
      </c>
      <c r="B594" t="s">
        <v>8083</v>
      </c>
      <c r="C594" t="s">
        <v>6539</v>
      </c>
      <c r="D594" s="394">
        <v>2.8</v>
      </c>
    </row>
    <row r="595" spans="1:4" ht="15" x14ac:dyDescent="0.25">
      <c r="A595">
        <v>38399</v>
      </c>
      <c r="B595" t="s">
        <v>8084</v>
      </c>
      <c r="C595" t="s">
        <v>6539</v>
      </c>
      <c r="D595" s="394">
        <v>162.52000000000001</v>
      </c>
    </row>
    <row r="596" spans="1:4" ht="15" x14ac:dyDescent="0.25">
      <c r="A596">
        <v>735</v>
      </c>
      <c r="B596" t="s">
        <v>8085</v>
      </c>
      <c r="C596" t="s">
        <v>6539</v>
      </c>
      <c r="D596" s="395">
        <v>1605.17</v>
      </c>
    </row>
    <row r="597" spans="1:4" ht="15" x14ac:dyDescent="0.25">
      <c r="A597">
        <v>736</v>
      </c>
      <c r="B597" t="s">
        <v>8086</v>
      </c>
      <c r="C597" t="s">
        <v>6539</v>
      </c>
      <c r="D597" s="395">
        <v>1349.65</v>
      </c>
    </row>
    <row r="598" spans="1:4" ht="15" x14ac:dyDescent="0.25">
      <c r="A598">
        <v>729</v>
      </c>
      <c r="B598" t="s">
        <v>8087</v>
      </c>
      <c r="C598" t="s">
        <v>6539</v>
      </c>
      <c r="D598" s="394">
        <v>550</v>
      </c>
    </row>
    <row r="599" spans="1:4" ht="15" x14ac:dyDescent="0.25">
      <c r="A599">
        <v>39925</v>
      </c>
      <c r="B599" t="s">
        <v>8088</v>
      </c>
      <c r="C599" t="s">
        <v>6539</v>
      </c>
      <c r="D599" s="395">
        <v>7947.45</v>
      </c>
    </row>
    <row r="600" spans="1:4" ht="15" x14ac:dyDescent="0.25">
      <c r="A600">
        <v>731</v>
      </c>
      <c r="B600" t="s">
        <v>8089</v>
      </c>
      <c r="C600" t="s">
        <v>6539</v>
      </c>
      <c r="D600" s="394">
        <v>535.28</v>
      </c>
    </row>
    <row r="601" spans="1:4" ht="15" x14ac:dyDescent="0.25">
      <c r="A601">
        <v>10575</v>
      </c>
      <c r="B601" t="s">
        <v>8090</v>
      </c>
      <c r="C601" t="s">
        <v>6539</v>
      </c>
      <c r="D601" s="394">
        <v>835.35</v>
      </c>
    </row>
    <row r="602" spans="1:4" ht="15" x14ac:dyDescent="0.25">
      <c r="A602">
        <v>733</v>
      </c>
      <c r="B602" t="s">
        <v>8091</v>
      </c>
      <c r="C602" t="s">
        <v>6539</v>
      </c>
      <c r="D602" s="394">
        <v>914.61</v>
      </c>
    </row>
    <row r="603" spans="1:4" ht="15" x14ac:dyDescent="0.25">
      <c r="A603">
        <v>732</v>
      </c>
      <c r="B603" t="s">
        <v>8092</v>
      </c>
      <c r="C603" t="s">
        <v>6539</v>
      </c>
      <c r="D603" s="394">
        <v>902.31</v>
      </c>
    </row>
    <row r="604" spans="1:4" ht="15" x14ac:dyDescent="0.25">
      <c r="A604">
        <v>737</v>
      </c>
      <c r="B604" t="s">
        <v>8093</v>
      </c>
      <c r="C604" t="s">
        <v>6539</v>
      </c>
      <c r="D604" s="395">
        <v>5059.91</v>
      </c>
    </row>
    <row r="605" spans="1:4" ht="15" x14ac:dyDescent="0.25">
      <c r="A605">
        <v>738</v>
      </c>
      <c r="B605" t="s">
        <v>8094</v>
      </c>
      <c r="C605" t="s">
        <v>6539</v>
      </c>
      <c r="D605" s="395">
        <v>2346.2399999999998</v>
      </c>
    </row>
    <row r="606" spans="1:4" ht="15" x14ac:dyDescent="0.25">
      <c r="A606">
        <v>740</v>
      </c>
      <c r="B606" t="s">
        <v>8095</v>
      </c>
      <c r="C606" t="s">
        <v>6539</v>
      </c>
      <c r="D606" s="395">
        <v>4760.04</v>
      </c>
    </row>
    <row r="607" spans="1:4" ht="15" x14ac:dyDescent="0.25">
      <c r="A607">
        <v>734</v>
      </c>
      <c r="B607" t="s">
        <v>8096</v>
      </c>
      <c r="C607" t="s">
        <v>6539</v>
      </c>
      <c r="D607" s="394">
        <v>967.28</v>
      </c>
    </row>
    <row r="608" spans="1:4" ht="15" x14ac:dyDescent="0.25">
      <c r="A608">
        <v>39008</v>
      </c>
      <c r="B608" t="s">
        <v>8097</v>
      </c>
      <c r="C608" t="s">
        <v>6539</v>
      </c>
      <c r="D608" s="395">
        <v>36570.910000000003</v>
      </c>
    </row>
    <row r="609" spans="1:4" ht="15" x14ac:dyDescent="0.25">
      <c r="A609">
        <v>39009</v>
      </c>
      <c r="B609" t="s">
        <v>8098</v>
      </c>
      <c r="C609" t="s">
        <v>6539</v>
      </c>
      <c r="D609" s="395">
        <v>39181.199999999997</v>
      </c>
    </row>
    <row r="610" spans="1:4" ht="15" x14ac:dyDescent="0.25">
      <c r="A610">
        <v>10587</v>
      </c>
      <c r="B610" t="s">
        <v>8099</v>
      </c>
      <c r="C610" t="s">
        <v>6539</v>
      </c>
      <c r="D610" s="395">
        <v>2715.55</v>
      </c>
    </row>
    <row r="611" spans="1:4" ht="15" x14ac:dyDescent="0.25">
      <c r="A611">
        <v>759</v>
      </c>
      <c r="B611" t="s">
        <v>8100</v>
      </c>
      <c r="C611" t="s">
        <v>6539</v>
      </c>
      <c r="D611" s="395">
        <v>3904.42</v>
      </c>
    </row>
    <row r="612" spans="1:4" ht="15" x14ac:dyDescent="0.25">
      <c r="A612">
        <v>761</v>
      </c>
      <c r="B612" t="s">
        <v>8101</v>
      </c>
      <c r="C612" t="s">
        <v>6539</v>
      </c>
      <c r="D612" s="395">
        <v>6618.32</v>
      </c>
    </row>
    <row r="613" spans="1:4" ht="15" x14ac:dyDescent="0.25">
      <c r="A613">
        <v>750</v>
      </c>
      <c r="B613" t="s">
        <v>8102</v>
      </c>
      <c r="C613" t="s">
        <v>6539</v>
      </c>
      <c r="D613" s="395">
        <v>6283.57</v>
      </c>
    </row>
    <row r="614" spans="1:4" ht="15" x14ac:dyDescent="0.25">
      <c r="A614">
        <v>755</v>
      </c>
      <c r="B614" t="s">
        <v>8103</v>
      </c>
      <c r="C614" t="s">
        <v>6539</v>
      </c>
      <c r="D614" s="395">
        <v>25784.73</v>
      </c>
    </row>
    <row r="615" spans="1:4" ht="15" x14ac:dyDescent="0.25">
      <c r="A615">
        <v>749</v>
      </c>
      <c r="B615" t="s">
        <v>8104</v>
      </c>
      <c r="C615" t="s">
        <v>6539</v>
      </c>
      <c r="D615" s="395">
        <v>9483.14</v>
      </c>
    </row>
    <row r="616" spans="1:4" ht="15" x14ac:dyDescent="0.25">
      <c r="A616">
        <v>756</v>
      </c>
      <c r="B616" t="s">
        <v>8105</v>
      </c>
      <c r="C616" t="s">
        <v>6539</v>
      </c>
      <c r="D616" s="395">
        <v>28121.7</v>
      </c>
    </row>
    <row r="617" spans="1:4" ht="15" x14ac:dyDescent="0.25">
      <c r="A617">
        <v>757</v>
      </c>
      <c r="B617" t="s">
        <v>8106</v>
      </c>
      <c r="C617" t="s">
        <v>6539</v>
      </c>
      <c r="D617" s="395">
        <v>12769.05</v>
      </c>
    </row>
    <row r="618" spans="1:4" ht="15" x14ac:dyDescent="0.25">
      <c r="A618">
        <v>10588</v>
      </c>
      <c r="B618" t="s">
        <v>8107</v>
      </c>
      <c r="C618" t="s">
        <v>6539</v>
      </c>
      <c r="D618" s="395">
        <v>2819.08</v>
      </c>
    </row>
    <row r="619" spans="1:4" ht="15" x14ac:dyDescent="0.25">
      <c r="A619">
        <v>10592</v>
      </c>
      <c r="B619" t="s">
        <v>8108</v>
      </c>
      <c r="C619" t="s">
        <v>6539</v>
      </c>
      <c r="D619" s="395">
        <v>3405.08</v>
      </c>
    </row>
    <row r="620" spans="1:4" ht="15" x14ac:dyDescent="0.25">
      <c r="A620">
        <v>10589</v>
      </c>
      <c r="B620" t="s">
        <v>8109</v>
      </c>
      <c r="C620" t="s">
        <v>6539</v>
      </c>
      <c r="D620" s="395">
        <v>4574.51</v>
      </c>
    </row>
    <row r="621" spans="1:4" ht="15" x14ac:dyDescent="0.25">
      <c r="A621">
        <v>760</v>
      </c>
      <c r="B621" t="s">
        <v>8110</v>
      </c>
      <c r="C621" t="s">
        <v>6539</v>
      </c>
      <c r="D621" s="395">
        <v>25538.1</v>
      </c>
    </row>
    <row r="622" spans="1:4" ht="15" x14ac:dyDescent="0.25">
      <c r="A622">
        <v>751</v>
      </c>
      <c r="B622" t="s">
        <v>8111</v>
      </c>
      <c r="C622" t="s">
        <v>6539</v>
      </c>
      <c r="D622" s="395">
        <v>4022.25</v>
      </c>
    </row>
    <row r="623" spans="1:4" ht="15" x14ac:dyDescent="0.25">
      <c r="A623">
        <v>754</v>
      </c>
      <c r="B623" t="s">
        <v>8112</v>
      </c>
      <c r="C623" t="s">
        <v>6539</v>
      </c>
      <c r="D623" s="395">
        <v>6384.52</v>
      </c>
    </row>
    <row r="624" spans="1:4" ht="15" x14ac:dyDescent="0.25">
      <c r="A624">
        <v>14013</v>
      </c>
      <c r="B624" t="s">
        <v>8113</v>
      </c>
      <c r="C624" t="s">
        <v>6539</v>
      </c>
      <c r="D624" s="395">
        <v>136729.75</v>
      </c>
    </row>
    <row r="625" spans="1:4" ht="15" x14ac:dyDescent="0.25">
      <c r="A625">
        <v>39917</v>
      </c>
      <c r="B625" t="s">
        <v>8114</v>
      </c>
      <c r="C625" t="s">
        <v>6539</v>
      </c>
      <c r="D625" s="395">
        <v>56175.56</v>
      </c>
    </row>
    <row r="626" spans="1:4" ht="15" x14ac:dyDescent="0.25">
      <c r="A626">
        <v>5081</v>
      </c>
      <c r="B626" t="s">
        <v>8115</v>
      </c>
      <c r="C626" t="s">
        <v>6550</v>
      </c>
      <c r="D626" s="394">
        <v>20.05</v>
      </c>
    </row>
    <row r="627" spans="1:4" ht="15" x14ac:dyDescent="0.25">
      <c r="A627">
        <v>38167</v>
      </c>
      <c r="B627" t="s">
        <v>8116</v>
      </c>
      <c r="C627" t="s">
        <v>6550</v>
      </c>
      <c r="D627" s="394">
        <v>17.28</v>
      </c>
    </row>
    <row r="628" spans="1:4" ht="15" x14ac:dyDescent="0.25">
      <c r="A628">
        <v>36145</v>
      </c>
      <c r="B628" t="s">
        <v>8117</v>
      </c>
      <c r="C628" t="s">
        <v>6550</v>
      </c>
      <c r="D628" s="394">
        <v>35.130000000000003</v>
      </c>
    </row>
    <row r="629" spans="1:4" ht="15" x14ac:dyDescent="0.25">
      <c r="A629">
        <v>12893</v>
      </c>
      <c r="B629" t="s">
        <v>8118</v>
      </c>
      <c r="C629" t="s">
        <v>6550</v>
      </c>
      <c r="D629" s="394">
        <v>58.56</v>
      </c>
    </row>
    <row r="630" spans="1:4" ht="15" x14ac:dyDescent="0.25">
      <c r="A630">
        <v>11685</v>
      </c>
      <c r="B630" t="s">
        <v>8119</v>
      </c>
      <c r="C630" t="s">
        <v>6539</v>
      </c>
      <c r="D630" s="394">
        <v>14.95</v>
      </c>
    </row>
    <row r="631" spans="1:4" ht="15" x14ac:dyDescent="0.25">
      <c r="A631">
        <v>11679</v>
      </c>
      <c r="B631" t="s">
        <v>8120</v>
      </c>
      <c r="C631" t="s">
        <v>6539</v>
      </c>
      <c r="D631" s="394">
        <v>5.82</v>
      </c>
    </row>
    <row r="632" spans="1:4" ht="15" x14ac:dyDescent="0.25">
      <c r="A632">
        <v>11680</v>
      </c>
      <c r="B632" t="s">
        <v>8121</v>
      </c>
      <c r="C632" t="s">
        <v>6539</v>
      </c>
      <c r="D632" s="394">
        <v>4.8</v>
      </c>
    </row>
    <row r="633" spans="1:4" ht="15" x14ac:dyDescent="0.25">
      <c r="A633">
        <v>2512</v>
      </c>
      <c r="B633" t="s">
        <v>8122</v>
      </c>
      <c r="C633" t="s">
        <v>6539</v>
      </c>
      <c r="D633" s="394">
        <v>24.63</v>
      </c>
    </row>
    <row r="634" spans="1:4" ht="15" x14ac:dyDescent="0.25">
      <c r="A634">
        <v>4374</v>
      </c>
      <c r="B634" t="s">
        <v>8123</v>
      </c>
      <c r="C634" t="s">
        <v>6539</v>
      </c>
      <c r="D634" s="394">
        <v>0.33</v>
      </c>
    </row>
    <row r="635" spans="1:4" ht="15" x14ac:dyDescent="0.25">
      <c r="A635">
        <v>7568</v>
      </c>
      <c r="B635" t="s">
        <v>8124</v>
      </c>
      <c r="C635" t="s">
        <v>6539</v>
      </c>
      <c r="D635" s="394">
        <v>0.55000000000000004</v>
      </c>
    </row>
    <row r="636" spans="1:4" ht="15" x14ac:dyDescent="0.25">
      <c r="A636">
        <v>7584</v>
      </c>
      <c r="B636" t="s">
        <v>8125</v>
      </c>
      <c r="C636" t="s">
        <v>6539</v>
      </c>
      <c r="D636" s="394">
        <v>0.84</v>
      </c>
    </row>
    <row r="637" spans="1:4" ht="15" x14ac:dyDescent="0.25">
      <c r="A637">
        <v>11945</v>
      </c>
      <c r="B637" t="s">
        <v>8126</v>
      </c>
      <c r="C637" t="s">
        <v>6539</v>
      </c>
      <c r="D637" s="394">
        <v>0.05</v>
      </c>
    </row>
    <row r="638" spans="1:4" ht="15" x14ac:dyDescent="0.25">
      <c r="A638">
        <v>11946</v>
      </c>
      <c r="B638" t="s">
        <v>8127</v>
      </c>
      <c r="C638" t="s">
        <v>6539</v>
      </c>
      <c r="D638" s="394">
        <v>0.06</v>
      </c>
    </row>
    <row r="639" spans="1:4" ht="15" x14ac:dyDescent="0.25">
      <c r="A639">
        <v>4375</v>
      </c>
      <c r="B639" t="s">
        <v>8128</v>
      </c>
      <c r="C639" t="s">
        <v>6539</v>
      </c>
      <c r="D639" s="394">
        <v>0.09</v>
      </c>
    </row>
    <row r="640" spans="1:4" ht="15" x14ac:dyDescent="0.25">
      <c r="A640">
        <v>11950</v>
      </c>
      <c r="B640" t="s">
        <v>8129</v>
      </c>
      <c r="C640" t="s">
        <v>6539</v>
      </c>
      <c r="D640" s="394">
        <v>0.18</v>
      </c>
    </row>
    <row r="641" spans="1:4" ht="15" x14ac:dyDescent="0.25">
      <c r="A641">
        <v>4376</v>
      </c>
      <c r="B641" t="s">
        <v>8130</v>
      </c>
      <c r="C641" t="s">
        <v>6539</v>
      </c>
      <c r="D641" s="394">
        <v>0.17</v>
      </c>
    </row>
    <row r="642" spans="1:4" ht="15" x14ac:dyDescent="0.25">
      <c r="A642">
        <v>7583</v>
      </c>
      <c r="B642" t="s">
        <v>8131</v>
      </c>
      <c r="C642" t="s">
        <v>6539</v>
      </c>
      <c r="D642" s="394">
        <v>0.37</v>
      </c>
    </row>
    <row r="643" spans="1:4" ht="15" x14ac:dyDescent="0.25">
      <c r="A643">
        <v>4350</v>
      </c>
      <c r="B643" t="s">
        <v>8132</v>
      </c>
      <c r="C643" t="s">
        <v>6539</v>
      </c>
      <c r="D643" s="394">
        <v>0.47</v>
      </c>
    </row>
    <row r="644" spans="1:4" ht="15" x14ac:dyDescent="0.25">
      <c r="A644">
        <v>39886</v>
      </c>
      <c r="B644" t="s">
        <v>8133</v>
      </c>
      <c r="C644" t="s">
        <v>6539</v>
      </c>
      <c r="D644" s="394">
        <v>3.43</v>
      </c>
    </row>
    <row r="645" spans="1:4" ht="15" x14ac:dyDescent="0.25">
      <c r="A645">
        <v>39887</v>
      </c>
      <c r="B645" t="s">
        <v>8134</v>
      </c>
      <c r="C645" t="s">
        <v>6539</v>
      </c>
      <c r="D645" s="394">
        <v>5.14</v>
      </c>
    </row>
    <row r="646" spans="1:4" ht="15" x14ac:dyDescent="0.25">
      <c r="A646">
        <v>39888</v>
      </c>
      <c r="B646" t="s">
        <v>8135</v>
      </c>
      <c r="C646" t="s">
        <v>6539</v>
      </c>
      <c r="D646" s="394">
        <v>11.76</v>
      </c>
    </row>
    <row r="647" spans="1:4" ht="15" x14ac:dyDescent="0.25">
      <c r="A647">
        <v>39890</v>
      </c>
      <c r="B647" t="s">
        <v>8136</v>
      </c>
      <c r="C647" t="s">
        <v>6539</v>
      </c>
      <c r="D647" s="394">
        <v>20.079999999999998</v>
      </c>
    </row>
    <row r="648" spans="1:4" ht="15" x14ac:dyDescent="0.25">
      <c r="A648">
        <v>39891</v>
      </c>
      <c r="B648" t="s">
        <v>8137</v>
      </c>
      <c r="C648" t="s">
        <v>6539</v>
      </c>
      <c r="D648" s="394">
        <v>28.31</v>
      </c>
    </row>
    <row r="649" spans="1:4" ht="15" x14ac:dyDescent="0.25">
      <c r="A649">
        <v>39892</v>
      </c>
      <c r="B649" t="s">
        <v>8138</v>
      </c>
      <c r="C649" t="s">
        <v>6539</v>
      </c>
      <c r="D649" s="394">
        <v>88.25</v>
      </c>
    </row>
    <row r="650" spans="1:4" ht="15" x14ac:dyDescent="0.25">
      <c r="A650">
        <v>790</v>
      </c>
      <c r="B650" t="s">
        <v>8139</v>
      </c>
      <c r="C650" t="s">
        <v>6539</v>
      </c>
      <c r="D650" s="394">
        <v>10.96</v>
      </c>
    </row>
    <row r="651" spans="1:4" ht="15" x14ac:dyDescent="0.25">
      <c r="A651">
        <v>766</v>
      </c>
      <c r="B651" t="s">
        <v>8140</v>
      </c>
      <c r="C651" t="s">
        <v>6539</v>
      </c>
      <c r="D651" s="394">
        <v>10.96</v>
      </c>
    </row>
    <row r="652" spans="1:4" ht="15" x14ac:dyDescent="0.25">
      <c r="A652">
        <v>791</v>
      </c>
      <c r="B652" t="s">
        <v>8141</v>
      </c>
      <c r="C652" t="s">
        <v>6539</v>
      </c>
      <c r="D652" s="394">
        <v>10.96</v>
      </c>
    </row>
    <row r="653" spans="1:4" ht="15" x14ac:dyDescent="0.25">
      <c r="A653">
        <v>767</v>
      </c>
      <c r="B653" t="s">
        <v>8142</v>
      </c>
      <c r="C653" t="s">
        <v>6539</v>
      </c>
      <c r="D653" s="394">
        <v>10.96</v>
      </c>
    </row>
    <row r="654" spans="1:4" ht="15" x14ac:dyDescent="0.25">
      <c r="A654">
        <v>768</v>
      </c>
      <c r="B654" t="s">
        <v>8143</v>
      </c>
      <c r="C654" t="s">
        <v>6539</v>
      </c>
      <c r="D654" s="394">
        <v>8.61</v>
      </c>
    </row>
    <row r="655" spans="1:4" ht="15" x14ac:dyDescent="0.25">
      <c r="A655">
        <v>789</v>
      </c>
      <c r="B655" t="s">
        <v>8144</v>
      </c>
      <c r="C655" t="s">
        <v>6539</v>
      </c>
      <c r="D655" s="394">
        <v>8.42</v>
      </c>
    </row>
    <row r="656" spans="1:4" ht="15" x14ac:dyDescent="0.25">
      <c r="A656">
        <v>769</v>
      </c>
      <c r="B656" t="s">
        <v>8145</v>
      </c>
      <c r="C656" t="s">
        <v>6539</v>
      </c>
      <c r="D656" s="394">
        <v>8.61</v>
      </c>
    </row>
    <row r="657" spans="1:4" ht="15" x14ac:dyDescent="0.25">
      <c r="A657">
        <v>770</v>
      </c>
      <c r="B657" t="s">
        <v>8146</v>
      </c>
      <c r="C657" t="s">
        <v>6539</v>
      </c>
      <c r="D657" s="394">
        <v>3.04</v>
      </c>
    </row>
    <row r="658" spans="1:4" ht="15" x14ac:dyDescent="0.25">
      <c r="A658">
        <v>12394</v>
      </c>
      <c r="B658" t="s">
        <v>8147</v>
      </c>
      <c r="C658" t="s">
        <v>6539</v>
      </c>
      <c r="D658" s="394">
        <v>3.04</v>
      </c>
    </row>
    <row r="659" spans="1:4" ht="15" x14ac:dyDescent="0.25">
      <c r="A659">
        <v>764</v>
      </c>
      <c r="B659" t="s">
        <v>8148</v>
      </c>
      <c r="C659" t="s">
        <v>6539</v>
      </c>
      <c r="D659" s="394">
        <v>5.3</v>
      </c>
    </row>
    <row r="660" spans="1:4" ht="15" x14ac:dyDescent="0.25">
      <c r="A660">
        <v>765</v>
      </c>
      <c r="B660" t="s">
        <v>8149</v>
      </c>
      <c r="C660" t="s">
        <v>6539</v>
      </c>
      <c r="D660" s="394">
        <v>5.3</v>
      </c>
    </row>
    <row r="661" spans="1:4" ht="15" x14ac:dyDescent="0.25">
      <c r="A661">
        <v>787</v>
      </c>
      <c r="B661" t="s">
        <v>8150</v>
      </c>
      <c r="C661" t="s">
        <v>6539</v>
      </c>
      <c r="D661" s="394">
        <v>23.67</v>
      </c>
    </row>
    <row r="662" spans="1:4" ht="15" x14ac:dyDescent="0.25">
      <c r="A662">
        <v>774</v>
      </c>
      <c r="B662" t="s">
        <v>8151</v>
      </c>
      <c r="C662" t="s">
        <v>6539</v>
      </c>
      <c r="D662" s="394">
        <v>23.67</v>
      </c>
    </row>
    <row r="663" spans="1:4" ht="15" x14ac:dyDescent="0.25">
      <c r="A663">
        <v>773</v>
      </c>
      <c r="B663" t="s">
        <v>8152</v>
      </c>
      <c r="C663" t="s">
        <v>6539</v>
      </c>
      <c r="D663" s="394">
        <v>23.67</v>
      </c>
    </row>
    <row r="664" spans="1:4" ht="15" x14ac:dyDescent="0.25">
      <c r="A664">
        <v>775</v>
      </c>
      <c r="B664" t="s">
        <v>8153</v>
      </c>
      <c r="C664" t="s">
        <v>6539</v>
      </c>
      <c r="D664" s="394">
        <v>23.67</v>
      </c>
    </row>
    <row r="665" spans="1:4" ht="15" x14ac:dyDescent="0.25">
      <c r="A665">
        <v>788</v>
      </c>
      <c r="B665" t="s">
        <v>8154</v>
      </c>
      <c r="C665" t="s">
        <v>6539</v>
      </c>
      <c r="D665" s="394">
        <v>14.71</v>
      </c>
    </row>
    <row r="666" spans="1:4" ht="15" x14ac:dyDescent="0.25">
      <c r="A666">
        <v>772</v>
      </c>
      <c r="B666" t="s">
        <v>8155</v>
      </c>
      <c r="C666" t="s">
        <v>6539</v>
      </c>
      <c r="D666" s="394">
        <v>14.71</v>
      </c>
    </row>
    <row r="667" spans="1:4" ht="15" x14ac:dyDescent="0.25">
      <c r="A667">
        <v>771</v>
      </c>
      <c r="B667" t="s">
        <v>8156</v>
      </c>
      <c r="C667" t="s">
        <v>6539</v>
      </c>
      <c r="D667" s="394">
        <v>14.71</v>
      </c>
    </row>
    <row r="668" spans="1:4" ht="15" x14ac:dyDescent="0.25">
      <c r="A668">
        <v>779</v>
      </c>
      <c r="B668" t="s">
        <v>8157</v>
      </c>
      <c r="C668" t="s">
        <v>6539</v>
      </c>
      <c r="D668" s="394">
        <v>3.66</v>
      </c>
    </row>
    <row r="669" spans="1:4" ht="15" x14ac:dyDescent="0.25">
      <c r="A669">
        <v>776</v>
      </c>
      <c r="B669" t="s">
        <v>8158</v>
      </c>
      <c r="C669" t="s">
        <v>6539</v>
      </c>
      <c r="D669" s="394">
        <v>34.9</v>
      </c>
    </row>
    <row r="670" spans="1:4" ht="15" x14ac:dyDescent="0.25">
      <c r="A670">
        <v>777</v>
      </c>
      <c r="B670" t="s">
        <v>8159</v>
      </c>
      <c r="C670" t="s">
        <v>6539</v>
      </c>
      <c r="D670" s="394">
        <v>33.92</v>
      </c>
    </row>
    <row r="671" spans="1:4" ht="15" x14ac:dyDescent="0.25">
      <c r="A671">
        <v>780</v>
      </c>
      <c r="B671" t="s">
        <v>8160</v>
      </c>
      <c r="C671" t="s">
        <v>6539</v>
      </c>
      <c r="D671" s="394">
        <v>34.090000000000003</v>
      </c>
    </row>
    <row r="672" spans="1:4" ht="15" x14ac:dyDescent="0.25">
      <c r="A672">
        <v>778</v>
      </c>
      <c r="B672" t="s">
        <v>8161</v>
      </c>
      <c r="C672" t="s">
        <v>6539</v>
      </c>
      <c r="D672" s="394">
        <v>34.9</v>
      </c>
    </row>
    <row r="673" spans="1:4" ht="15" x14ac:dyDescent="0.25">
      <c r="A673">
        <v>781</v>
      </c>
      <c r="B673" t="s">
        <v>8162</v>
      </c>
      <c r="C673" t="s">
        <v>6539</v>
      </c>
      <c r="D673" s="394">
        <v>64.48</v>
      </c>
    </row>
    <row r="674" spans="1:4" ht="15" x14ac:dyDescent="0.25">
      <c r="A674">
        <v>786</v>
      </c>
      <c r="B674" t="s">
        <v>8163</v>
      </c>
      <c r="C674" t="s">
        <v>6539</v>
      </c>
      <c r="D674" s="394">
        <v>64.48</v>
      </c>
    </row>
    <row r="675" spans="1:4" ht="15" x14ac:dyDescent="0.25">
      <c r="A675">
        <v>782</v>
      </c>
      <c r="B675" t="s">
        <v>8164</v>
      </c>
      <c r="C675" t="s">
        <v>6539</v>
      </c>
      <c r="D675" s="394">
        <v>64.48</v>
      </c>
    </row>
    <row r="676" spans="1:4" ht="15" x14ac:dyDescent="0.25">
      <c r="A676">
        <v>783</v>
      </c>
      <c r="B676" t="s">
        <v>8165</v>
      </c>
      <c r="C676" t="s">
        <v>6539</v>
      </c>
      <c r="D676" s="394">
        <v>176.48</v>
      </c>
    </row>
    <row r="677" spans="1:4" ht="15" x14ac:dyDescent="0.25">
      <c r="A677">
        <v>785</v>
      </c>
      <c r="B677" t="s">
        <v>8166</v>
      </c>
      <c r="C677" t="s">
        <v>6539</v>
      </c>
      <c r="D677" s="394">
        <v>186.47</v>
      </c>
    </row>
    <row r="678" spans="1:4" ht="15" x14ac:dyDescent="0.25">
      <c r="A678">
        <v>784</v>
      </c>
      <c r="B678" t="s">
        <v>8167</v>
      </c>
      <c r="C678" t="s">
        <v>6539</v>
      </c>
      <c r="D678" s="394">
        <v>200.03</v>
      </c>
    </row>
    <row r="679" spans="1:4" ht="15" x14ac:dyDescent="0.25">
      <c r="A679">
        <v>831</v>
      </c>
      <c r="B679" t="s">
        <v>8168</v>
      </c>
      <c r="C679" t="s">
        <v>6539</v>
      </c>
      <c r="D679" s="394">
        <v>57.67</v>
      </c>
    </row>
    <row r="680" spans="1:4" ht="15" x14ac:dyDescent="0.25">
      <c r="A680">
        <v>828</v>
      </c>
      <c r="B680" t="s">
        <v>8169</v>
      </c>
      <c r="C680" t="s">
        <v>6539</v>
      </c>
      <c r="D680" s="394">
        <v>0.33</v>
      </c>
    </row>
    <row r="681" spans="1:4" ht="15" x14ac:dyDescent="0.25">
      <c r="A681">
        <v>829</v>
      </c>
      <c r="B681" t="s">
        <v>8170</v>
      </c>
      <c r="C681" t="s">
        <v>6539</v>
      </c>
      <c r="D681" s="394">
        <v>0.69</v>
      </c>
    </row>
    <row r="682" spans="1:4" ht="15" x14ac:dyDescent="0.25">
      <c r="A682">
        <v>812</v>
      </c>
      <c r="B682" t="s">
        <v>8171</v>
      </c>
      <c r="C682" t="s">
        <v>6539</v>
      </c>
      <c r="D682" s="394">
        <v>1.51</v>
      </c>
    </row>
    <row r="683" spans="1:4" ht="15" x14ac:dyDescent="0.25">
      <c r="A683">
        <v>819</v>
      </c>
      <c r="B683" t="s">
        <v>8172</v>
      </c>
      <c r="C683" t="s">
        <v>6539</v>
      </c>
      <c r="D683" s="394">
        <v>2.4900000000000002</v>
      </c>
    </row>
    <row r="684" spans="1:4" ht="15" x14ac:dyDescent="0.25">
      <c r="A684">
        <v>818</v>
      </c>
      <c r="B684" t="s">
        <v>8173</v>
      </c>
      <c r="C684" t="s">
        <v>6539</v>
      </c>
      <c r="D684" s="394">
        <v>4.1900000000000004</v>
      </c>
    </row>
    <row r="685" spans="1:4" ht="15" x14ac:dyDescent="0.25">
      <c r="A685">
        <v>823</v>
      </c>
      <c r="B685" t="s">
        <v>8174</v>
      </c>
      <c r="C685" t="s">
        <v>6539</v>
      </c>
      <c r="D685" s="394">
        <v>12.61</v>
      </c>
    </row>
    <row r="686" spans="1:4" ht="15" x14ac:dyDescent="0.25">
      <c r="A686">
        <v>830</v>
      </c>
      <c r="B686" t="s">
        <v>8175</v>
      </c>
      <c r="C686" t="s">
        <v>6539</v>
      </c>
      <c r="D686" s="394">
        <v>10.39</v>
      </c>
    </row>
    <row r="687" spans="1:4" ht="15" x14ac:dyDescent="0.25">
      <c r="A687">
        <v>826</v>
      </c>
      <c r="B687" t="s">
        <v>8176</v>
      </c>
      <c r="C687" t="s">
        <v>6539</v>
      </c>
      <c r="D687" s="394">
        <v>32.340000000000003</v>
      </c>
    </row>
    <row r="688" spans="1:4" ht="15" x14ac:dyDescent="0.25">
      <c r="A688">
        <v>827</v>
      </c>
      <c r="B688" t="s">
        <v>8177</v>
      </c>
      <c r="C688" t="s">
        <v>6539</v>
      </c>
      <c r="D688" s="394">
        <v>27.32</v>
      </c>
    </row>
    <row r="689" spans="1:4" ht="15" x14ac:dyDescent="0.25">
      <c r="A689">
        <v>832</v>
      </c>
      <c r="B689" t="s">
        <v>8178</v>
      </c>
      <c r="C689" t="s">
        <v>6539</v>
      </c>
      <c r="D689" s="394">
        <v>1.89</v>
      </c>
    </row>
    <row r="690" spans="1:4" ht="15" x14ac:dyDescent="0.25">
      <c r="A690">
        <v>833</v>
      </c>
      <c r="B690" t="s">
        <v>8179</v>
      </c>
      <c r="C690" t="s">
        <v>6539</v>
      </c>
      <c r="D690" s="394">
        <v>2.68</v>
      </c>
    </row>
    <row r="691" spans="1:4" ht="15" x14ac:dyDescent="0.25">
      <c r="A691">
        <v>834</v>
      </c>
      <c r="B691" t="s">
        <v>8180</v>
      </c>
      <c r="C691" t="s">
        <v>6539</v>
      </c>
      <c r="D691" s="394">
        <v>2.94</v>
      </c>
    </row>
    <row r="692" spans="1:4" ht="15" x14ac:dyDescent="0.25">
      <c r="A692">
        <v>825</v>
      </c>
      <c r="B692" t="s">
        <v>8181</v>
      </c>
      <c r="C692" t="s">
        <v>6539</v>
      </c>
      <c r="D692" s="394">
        <v>3.28</v>
      </c>
    </row>
    <row r="693" spans="1:4" ht="15" x14ac:dyDescent="0.25">
      <c r="A693">
        <v>813</v>
      </c>
      <c r="B693" t="s">
        <v>8182</v>
      </c>
      <c r="C693" t="s">
        <v>6539</v>
      </c>
      <c r="D693" s="394">
        <v>3.22</v>
      </c>
    </row>
    <row r="694" spans="1:4" ht="15" x14ac:dyDescent="0.25">
      <c r="A694">
        <v>820</v>
      </c>
      <c r="B694" t="s">
        <v>8183</v>
      </c>
      <c r="C694" t="s">
        <v>6539</v>
      </c>
      <c r="D694" s="394">
        <v>4.09</v>
      </c>
    </row>
    <row r="695" spans="1:4" ht="15" x14ac:dyDescent="0.25">
      <c r="A695">
        <v>816</v>
      </c>
      <c r="B695" t="s">
        <v>8184</v>
      </c>
      <c r="C695" t="s">
        <v>6539</v>
      </c>
      <c r="D695" s="394">
        <v>6.96</v>
      </c>
    </row>
    <row r="696" spans="1:4" ht="15" x14ac:dyDescent="0.25">
      <c r="A696">
        <v>814</v>
      </c>
      <c r="B696" t="s">
        <v>8185</v>
      </c>
      <c r="C696" t="s">
        <v>6539</v>
      </c>
      <c r="D696" s="394">
        <v>8.41</v>
      </c>
    </row>
    <row r="697" spans="1:4" ht="15" x14ac:dyDescent="0.25">
      <c r="A697">
        <v>815</v>
      </c>
      <c r="B697" t="s">
        <v>8186</v>
      </c>
      <c r="C697" t="s">
        <v>6539</v>
      </c>
      <c r="D697" s="394">
        <v>9.09</v>
      </c>
    </row>
    <row r="698" spans="1:4" ht="15" x14ac:dyDescent="0.25">
      <c r="A698">
        <v>822</v>
      </c>
      <c r="B698" t="s">
        <v>8187</v>
      </c>
      <c r="C698" t="s">
        <v>6539</v>
      </c>
      <c r="D698" s="394">
        <v>11.07</v>
      </c>
    </row>
    <row r="699" spans="1:4" ht="15" x14ac:dyDescent="0.25">
      <c r="A699">
        <v>821</v>
      </c>
      <c r="B699" t="s">
        <v>8188</v>
      </c>
      <c r="C699" t="s">
        <v>6539</v>
      </c>
      <c r="D699" s="394">
        <v>12.94</v>
      </c>
    </row>
    <row r="700" spans="1:4" ht="15" x14ac:dyDescent="0.25">
      <c r="A700">
        <v>817</v>
      </c>
      <c r="B700" t="s">
        <v>8189</v>
      </c>
      <c r="C700" t="s">
        <v>6539</v>
      </c>
      <c r="D700" s="394">
        <v>15.39</v>
      </c>
    </row>
    <row r="701" spans="1:4" ht="15" x14ac:dyDescent="0.25">
      <c r="A701">
        <v>20086</v>
      </c>
      <c r="B701" t="s">
        <v>8190</v>
      </c>
      <c r="C701" t="s">
        <v>6539</v>
      </c>
      <c r="D701" s="394">
        <v>1.45</v>
      </c>
    </row>
    <row r="702" spans="1:4" ht="15" x14ac:dyDescent="0.25">
      <c r="A702">
        <v>39191</v>
      </c>
      <c r="B702" t="s">
        <v>8191</v>
      </c>
      <c r="C702" t="s">
        <v>6539</v>
      </c>
      <c r="D702" s="394">
        <v>13.98</v>
      </c>
    </row>
    <row r="703" spans="1:4" ht="15" x14ac:dyDescent="0.25">
      <c r="A703">
        <v>39190</v>
      </c>
      <c r="B703" t="s">
        <v>8192</v>
      </c>
      <c r="C703" t="s">
        <v>6539</v>
      </c>
      <c r="D703" s="394">
        <v>14.6</v>
      </c>
    </row>
    <row r="704" spans="1:4" ht="15" x14ac:dyDescent="0.25">
      <c r="A704">
        <v>39189</v>
      </c>
      <c r="B704" t="s">
        <v>8193</v>
      </c>
      <c r="C704" t="s">
        <v>6539</v>
      </c>
      <c r="D704" s="394">
        <v>15.45</v>
      </c>
    </row>
    <row r="705" spans="1:4" ht="15" x14ac:dyDescent="0.25">
      <c r="A705">
        <v>39186</v>
      </c>
      <c r="B705" t="s">
        <v>8194</v>
      </c>
      <c r="C705" t="s">
        <v>6539</v>
      </c>
      <c r="D705" s="394">
        <v>13.82</v>
      </c>
    </row>
    <row r="706" spans="1:4" ht="15" x14ac:dyDescent="0.25">
      <c r="A706">
        <v>39188</v>
      </c>
      <c r="B706" t="s">
        <v>8195</v>
      </c>
      <c r="C706" t="s">
        <v>6539</v>
      </c>
      <c r="D706" s="394">
        <v>11.37</v>
      </c>
    </row>
    <row r="707" spans="1:4" ht="15" x14ac:dyDescent="0.25">
      <c r="A707">
        <v>39187</v>
      </c>
      <c r="B707" t="s">
        <v>8196</v>
      </c>
      <c r="C707" t="s">
        <v>6539</v>
      </c>
      <c r="D707" s="394">
        <v>11.92</v>
      </c>
    </row>
    <row r="708" spans="1:4" ht="15" x14ac:dyDescent="0.25">
      <c r="A708">
        <v>39184</v>
      </c>
      <c r="B708" t="s">
        <v>8197</v>
      </c>
      <c r="C708" t="s">
        <v>6539</v>
      </c>
      <c r="D708" s="394">
        <v>4.4800000000000004</v>
      </c>
    </row>
    <row r="709" spans="1:4" ht="15" x14ac:dyDescent="0.25">
      <c r="A709">
        <v>39185</v>
      </c>
      <c r="B709" t="s">
        <v>8198</v>
      </c>
      <c r="C709" t="s">
        <v>6539</v>
      </c>
      <c r="D709" s="394">
        <v>4.09</v>
      </c>
    </row>
    <row r="710" spans="1:4" ht="15" x14ac:dyDescent="0.25">
      <c r="A710">
        <v>39198</v>
      </c>
      <c r="B710" t="s">
        <v>8199</v>
      </c>
      <c r="C710" t="s">
        <v>6539</v>
      </c>
      <c r="D710" s="394">
        <v>45.86</v>
      </c>
    </row>
    <row r="711" spans="1:4" ht="15" x14ac:dyDescent="0.25">
      <c r="A711">
        <v>39197</v>
      </c>
      <c r="B711" t="s">
        <v>8200</v>
      </c>
      <c r="C711" t="s">
        <v>6539</v>
      </c>
      <c r="D711" s="394">
        <v>47.9</v>
      </c>
    </row>
    <row r="712" spans="1:4" ht="15" x14ac:dyDescent="0.25">
      <c r="A712">
        <v>39196</v>
      </c>
      <c r="B712" t="s">
        <v>8201</v>
      </c>
      <c r="C712" t="s">
        <v>6539</v>
      </c>
      <c r="D712" s="394">
        <v>49.4</v>
      </c>
    </row>
    <row r="713" spans="1:4" ht="15" x14ac:dyDescent="0.25">
      <c r="A713">
        <v>39199</v>
      </c>
      <c r="B713" t="s">
        <v>8202</v>
      </c>
      <c r="C713" t="s">
        <v>6539</v>
      </c>
      <c r="D713" s="394">
        <v>44.13</v>
      </c>
    </row>
    <row r="714" spans="1:4" ht="15" x14ac:dyDescent="0.25">
      <c r="A714">
        <v>39195</v>
      </c>
      <c r="B714" t="s">
        <v>8203</v>
      </c>
      <c r="C714" t="s">
        <v>6539</v>
      </c>
      <c r="D714" s="394">
        <v>25.47</v>
      </c>
    </row>
    <row r="715" spans="1:4" ht="15" x14ac:dyDescent="0.25">
      <c r="A715">
        <v>39194</v>
      </c>
      <c r="B715" t="s">
        <v>8204</v>
      </c>
      <c r="C715" t="s">
        <v>6539</v>
      </c>
      <c r="D715" s="394">
        <v>27.26</v>
      </c>
    </row>
    <row r="716" spans="1:4" ht="15" x14ac:dyDescent="0.25">
      <c r="A716">
        <v>39193</v>
      </c>
      <c r="B716" t="s">
        <v>8205</v>
      </c>
      <c r="C716" t="s">
        <v>6539</v>
      </c>
      <c r="D716" s="394">
        <v>29.87</v>
      </c>
    </row>
    <row r="717" spans="1:4" ht="15" x14ac:dyDescent="0.25">
      <c r="A717">
        <v>39192</v>
      </c>
      <c r="B717" t="s">
        <v>8206</v>
      </c>
      <c r="C717" t="s">
        <v>6539</v>
      </c>
      <c r="D717" s="394">
        <v>31.08</v>
      </c>
    </row>
    <row r="718" spans="1:4" ht="15" x14ac:dyDescent="0.25">
      <c r="A718">
        <v>39920</v>
      </c>
      <c r="B718" t="s">
        <v>8207</v>
      </c>
      <c r="C718" t="s">
        <v>6539</v>
      </c>
      <c r="D718" s="394">
        <v>3.76</v>
      </c>
    </row>
    <row r="719" spans="1:4" ht="15" x14ac:dyDescent="0.25">
      <c r="A719">
        <v>39201</v>
      </c>
      <c r="B719" t="s">
        <v>8208</v>
      </c>
      <c r="C719" t="s">
        <v>6539</v>
      </c>
      <c r="D719" s="394">
        <v>54.82</v>
      </c>
    </row>
    <row r="720" spans="1:4" ht="15" x14ac:dyDescent="0.25">
      <c r="A720">
        <v>39200</v>
      </c>
      <c r="B720" t="s">
        <v>8209</v>
      </c>
      <c r="C720" t="s">
        <v>6539</v>
      </c>
      <c r="D720" s="394">
        <v>55.26</v>
      </c>
    </row>
    <row r="721" spans="1:4" ht="15" x14ac:dyDescent="0.25">
      <c r="A721">
        <v>39203</v>
      </c>
      <c r="B721" t="s">
        <v>8210</v>
      </c>
      <c r="C721" t="s">
        <v>6539</v>
      </c>
      <c r="D721" s="394">
        <v>44.62</v>
      </c>
    </row>
    <row r="722" spans="1:4" ht="15" x14ac:dyDescent="0.25">
      <c r="A722">
        <v>39202</v>
      </c>
      <c r="B722" t="s">
        <v>8211</v>
      </c>
      <c r="C722" t="s">
        <v>6539</v>
      </c>
      <c r="D722" s="394">
        <v>52.42</v>
      </c>
    </row>
    <row r="723" spans="1:4" ht="15" x14ac:dyDescent="0.25">
      <c r="A723">
        <v>39205</v>
      </c>
      <c r="B723" t="s">
        <v>8212</v>
      </c>
      <c r="C723" t="s">
        <v>6539</v>
      </c>
      <c r="D723" s="394">
        <v>87.46</v>
      </c>
    </row>
    <row r="724" spans="1:4" ht="15" x14ac:dyDescent="0.25">
      <c r="A724">
        <v>39204</v>
      </c>
      <c r="B724" t="s">
        <v>8213</v>
      </c>
      <c r="C724" t="s">
        <v>6539</v>
      </c>
      <c r="D724" s="394">
        <v>89.57</v>
      </c>
    </row>
    <row r="725" spans="1:4" ht="15" x14ac:dyDescent="0.25">
      <c r="A725">
        <v>39206</v>
      </c>
      <c r="B725" t="s">
        <v>8214</v>
      </c>
      <c r="C725" t="s">
        <v>6539</v>
      </c>
      <c r="D725" s="394">
        <v>84.98</v>
      </c>
    </row>
    <row r="726" spans="1:4" ht="15" x14ac:dyDescent="0.25">
      <c r="A726">
        <v>797</v>
      </c>
      <c r="B726" t="s">
        <v>8215</v>
      </c>
      <c r="C726" t="s">
        <v>6539</v>
      </c>
      <c r="D726" s="394">
        <v>6.02</v>
      </c>
    </row>
    <row r="727" spans="1:4" ht="15" x14ac:dyDescent="0.25">
      <c r="A727">
        <v>798</v>
      </c>
      <c r="B727" t="s">
        <v>8216</v>
      </c>
      <c r="C727" t="s">
        <v>6539</v>
      </c>
      <c r="D727" s="394">
        <v>0.82</v>
      </c>
    </row>
    <row r="728" spans="1:4" ht="15" x14ac:dyDescent="0.25">
      <c r="A728">
        <v>796</v>
      </c>
      <c r="B728" t="s">
        <v>8217</v>
      </c>
      <c r="C728" t="s">
        <v>6539</v>
      </c>
      <c r="D728" s="394">
        <v>5.76</v>
      </c>
    </row>
    <row r="729" spans="1:4" ht="15" x14ac:dyDescent="0.25">
      <c r="A729">
        <v>799</v>
      </c>
      <c r="B729" t="s">
        <v>8218</v>
      </c>
      <c r="C729" t="s">
        <v>6539</v>
      </c>
      <c r="D729" s="394">
        <v>2.71</v>
      </c>
    </row>
    <row r="730" spans="1:4" ht="15" x14ac:dyDescent="0.25">
      <c r="A730">
        <v>792</v>
      </c>
      <c r="B730" t="s">
        <v>8219</v>
      </c>
      <c r="C730" t="s">
        <v>6539</v>
      </c>
      <c r="D730" s="394">
        <v>2.75</v>
      </c>
    </row>
    <row r="731" spans="1:4" ht="15" x14ac:dyDescent="0.25">
      <c r="A731">
        <v>804</v>
      </c>
      <c r="B731" t="s">
        <v>8220</v>
      </c>
      <c r="C731" t="s">
        <v>6539</v>
      </c>
      <c r="D731" s="394">
        <v>13.67</v>
      </c>
    </row>
    <row r="732" spans="1:4" ht="15" x14ac:dyDescent="0.25">
      <c r="A732">
        <v>793</v>
      </c>
      <c r="B732" t="s">
        <v>8221</v>
      </c>
      <c r="C732" t="s">
        <v>6539</v>
      </c>
      <c r="D732" s="394">
        <v>5.87</v>
      </c>
    </row>
    <row r="733" spans="1:4" ht="15" x14ac:dyDescent="0.25">
      <c r="A733">
        <v>801</v>
      </c>
      <c r="B733" t="s">
        <v>8222</v>
      </c>
      <c r="C733" t="s">
        <v>6539</v>
      </c>
      <c r="D733" s="394">
        <v>4.18</v>
      </c>
    </row>
    <row r="734" spans="1:4" ht="15" x14ac:dyDescent="0.25">
      <c r="A734">
        <v>794</v>
      </c>
      <c r="B734" t="s">
        <v>8223</v>
      </c>
      <c r="C734" t="s">
        <v>6539</v>
      </c>
      <c r="D734" s="394">
        <v>4.32</v>
      </c>
    </row>
    <row r="735" spans="1:4" ht="15" x14ac:dyDescent="0.25">
      <c r="A735">
        <v>802</v>
      </c>
      <c r="B735" t="s">
        <v>8224</v>
      </c>
      <c r="C735" t="s">
        <v>6539</v>
      </c>
      <c r="D735" s="394">
        <v>12.05</v>
      </c>
    </row>
    <row r="736" spans="1:4" ht="15" x14ac:dyDescent="0.25">
      <c r="A736">
        <v>803</v>
      </c>
      <c r="B736" t="s">
        <v>8225</v>
      </c>
      <c r="C736" t="s">
        <v>6539</v>
      </c>
      <c r="D736" s="394">
        <v>10.51</v>
      </c>
    </row>
    <row r="737" spans="1:4" ht="15" x14ac:dyDescent="0.25">
      <c r="A737">
        <v>38001</v>
      </c>
      <c r="B737" t="s">
        <v>8226</v>
      </c>
      <c r="C737" t="s">
        <v>6539</v>
      </c>
      <c r="D737" s="394">
        <v>0.62</v>
      </c>
    </row>
    <row r="738" spans="1:4" ht="15" x14ac:dyDescent="0.25">
      <c r="A738">
        <v>38002</v>
      </c>
      <c r="B738" t="s">
        <v>8227</v>
      </c>
      <c r="C738" t="s">
        <v>6539</v>
      </c>
      <c r="D738" s="394">
        <v>1.1499999999999999</v>
      </c>
    </row>
    <row r="739" spans="1:4" ht="15" x14ac:dyDescent="0.25">
      <c r="A739">
        <v>38003</v>
      </c>
      <c r="B739" t="s">
        <v>8228</v>
      </c>
      <c r="C739" t="s">
        <v>6539</v>
      </c>
      <c r="D739" s="394">
        <v>13.87</v>
      </c>
    </row>
    <row r="740" spans="1:4" ht="15" x14ac:dyDescent="0.25">
      <c r="A740">
        <v>38004</v>
      </c>
      <c r="B740" t="s">
        <v>8229</v>
      </c>
      <c r="C740" t="s">
        <v>6539</v>
      </c>
      <c r="D740" s="394">
        <v>18.54</v>
      </c>
    </row>
    <row r="741" spans="1:4" ht="15" x14ac:dyDescent="0.25">
      <c r="A741">
        <v>36327</v>
      </c>
      <c r="B741" t="s">
        <v>8230</v>
      </c>
      <c r="C741" t="s">
        <v>6539</v>
      </c>
      <c r="D741" s="394">
        <v>1.4</v>
      </c>
    </row>
    <row r="742" spans="1:4" ht="15" x14ac:dyDescent="0.25">
      <c r="A742">
        <v>38992</v>
      </c>
      <c r="B742" t="s">
        <v>8231</v>
      </c>
      <c r="C742" t="s">
        <v>6539</v>
      </c>
      <c r="D742" s="394">
        <v>2.2400000000000002</v>
      </c>
    </row>
    <row r="743" spans="1:4" ht="15" x14ac:dyDescent="0.25">
      <c r="A743">
        <v>38993</v>
      </c>
      <c r="B743" t="s">
        <v>8232</v>
      </c>
      <c r="C743" t="s">
        <v>6539</v>
      </c>
      <c r="D743" s="394">
        <v>6.38</v>
      </c>
    </row>
    <row r="744" spans="1:4" ht="15" x14ac:dyDescent="0.25">
      <c r="A744">
        <v>38418</v>
      </c>
      <c r="B744" t="s">
        <v>8233</v>
      </c>
      <c r="C744" t="s">
        <v>6539</v>
      </c>
      <c r="D744" s="394">
        <v>4.21</v>
      </c>
    </row>
    <row r="745" spans="1:4" ht="15" x14ac:dyDescent="0.25">
      <c r="A745">
        <v>39178</v>
      </c>
      <c r="B745" t="s">
        <v>8234</v>
      </c>
      <c r="C745" t="s">
        <v>6539</v>
      </c>
      <c r="D745" s="394">
        <v>1.51</v>
      </c>
    </row>
    <row r="746" spans="1:4" ht="15" x14ac:dyDescent="0.25">
      <c r="A746">
        <v>39177</v>
      </c>
      <c r="B746" t="s">
        <v>8235</v>
      </c>
      <c r="C746" t="s">
        <v>6539</v>
      </c>
      <c r="D746" s="394">
        <v>1.36</v>
      </c>
    </row>
    <row r="747" spans="1:4" ht="15" x14ac:dyDescent="0.25">
      <c r="A747">
        <v>39174</v>
      </c>
      <c r="B747" t="s">
        <v>8236</v>
      </c>
      <c r="C747" t="s">
        <v>6539</v>
      </c>
      <c r="D747" s="394">
        <v>0.68</v>
      </c>
    </row>
    <row r="748" spans="1:4" ht="15" x14ac:dyDescent="0.25">
      <c r="A748">
        <v>39176</v>
      </c>
      <c r="B748" t="s">
        <v>8237</v>
      </c>
      <c r="C748" t="s">
        <v>6539</v>
      </c>
      <c r="D748" s="394">
        <v>0.89</v>
      </c>
    </row>
    <row r="749" spans="1:4" ht="15" x14ac:dyDescent="0.25">
      <c r="A749">
        <v>39180</v>
      </c>
      <c r="B749" t="s">
        <v>8238</v>
      </c>
      <c r="C749" t="s">
        <v>6539</v>
      </c>
      <c r="D749" s="394">
        <v>4.0999999999999996</v>
      </c>
    </row>
    <row r="750" spans="1:4" ht="15" x14ac:dyDescent="0.25">
      <c r="A750">
        <v>39179</v>
      </c>
      <c r="B750" t="s">
        <v>8239</v>
      </c>
      <c r="C750" t="s">
        <v>6539</v>
      </c>
      <c r="D750" s="394">
        <v>3.63</v>
      </c>
    </row>
    <row r="751" spans="1:4" ht="15" x14ac:dyDescent="0.25">
      <c r="A751">
        <v>39175</v>
      </c>
      <c r="B751" t="s">
        <v>8240</v>
      </c>
      <c r="C751" t="s">
        <v>6539</v>
      </c>
      <c r="D751" s="394">
        <v>0.83</v>
      </c>
    </row>
    <row r="752" spans="1:4" ht="15" x14ac:dyDescent="0.25">
      <c r="A752">
        <v>39217</v>
      </c>
      <c r="B752" t="s">
        <v>8241</v>
      </c>
      <c r="C752" t="s">
        <v>6539</v>
      </c>
      <c r="D752" s="394">
        <v>0.64</v>
      </c>
    </row>
    <row r="753" spans="1:4" ht="15" x14ac:dyDescent="0.25">
      <c r="A753">
        <v>39181</v>
      </c>
      <c r="B753" t="s">
        <v>8242</v>
      </c>
      <c r="C753" t="s">
        <v>6539</v>
      </c>
      <c r="D753" s="394">
        <v>5.5</v>
      </c>
    </row>
    <row r="754" spans="1:4" ht="15" x14ac:dyDescent="0.25">
      <c r="A754">
        <v>39182</v>
      </c>
      <c r="B754" t="s">
        <v>8243</v>
      </c>
      <c r="C754" t="s">
        <v>6539</v>
      </c>
      <c r="D754" s="394">
        <v>7.74</v>
      </c>
    </row>
    <row r="755" spans="1:4" ht="15" x14ac:dyDescent="0.25">
      <c r="A755">
        <v>12616</v>
      </c>
      <c r="B755" t="s">
        <v>8244</v>
      </c>
      <c r="C755" t="s">
        <v>6539</v>
      </c>
      <c r="D755" s="394">
        <v>5.0999999999999996</v>
      </c>
    </row>
    <row r="756" spans="1:4" ht="15" x14ac:dyDescent="0.25">
      <c r="A756">
        <v>1049</v>
      </c>
      <c r="B756" t="s">
        <v>8245</v>
      </c>
      <c r="C756" t="s">
        <v>6539</v>
      </c>
      <c r="D756" s="394">
        <v>6.48</v>
      </c>
    </row>
    <row r="757" spans="1:4" ht="15" x14ac:dyDescent="0.25">
      <c r="A757">
        <v>1099</v>
      </c>
      <c r="B757" t="s">
        <v>8246</v>
      </c>
      <c r="C757" t="s">
        <v>6539</v>
      </c>
      <c r="D757" s="394">
        <v>4.95</v>
      </c>
    </row>
    <row r="758" spans="1:4" ht="15" x14ac:dyDescent="0.25">
      <c r="A758">
        <v>39678</v>
      </c>
      <c r="B758" t="s">
        <v>8247</v>
      </c>
      <c r="C758" t="s">
        <v>6539</v>
      </c>
      <c r="D758" s="394">
        <v>2</v>
      </c>
    </row>
    <row r="759" spans="1:4" ht="15" x14ac:dyDescent="0.25">
      <c r="A759">
        <v>1050</v>
      </c>
      <c r="B759" t="s">
        <v>8248</v>
      </c>
      <c r="C759" t="s">
        <v>6539</v>
      </c>
      <c r="D759" s="394">
        <v>3.39</v>
      </c>
    </row>
    <row r="760" spans="1:4" ht="15" x14ac:dyDescent="0.25">
      <c r="A760">
        <v>1101</v>
      </c>
      <c r="B760" t="s">
        <v>8249</v>
      </c>
      <c r="C760" t="s">
        <v>6539</v>
      </c>
      <c r="D760" s="394">
        <v>21.37</v>
      </c>
    </row>
    <row r="761" spans="1:4" ht="15" x14ac:dyDescent="0.25">
      <c r="A761">
        <v>1100</v>
      </c>
      <c r="B761" t="s">
        <v>8250</v>
      </c>
      <c r="C761" t="s">
        <v>6539</v>
      </c>
      <c r="D761" s="394">
        <v>11.02</v>
      </c>
    </row>
    <row r="762" spans="1:4" ht="15" x14ac:dyDescent="0.25">
      <c r="A762">
        <v>39679</v>
      </c>
      <c r="B762" t="s">
        <v>8251</v>
      </c>
      <c r="C762" t="s">
        <v>6539</v>
      </c>
      <c r="D762" s="394">
        <v>42.59</v>
      </c>
    </row>
    <row r="763" spans="1:4" ht="15" x14ac:dyDescent="0.25">
      <c r="A763">
        <v>1098</v>
      </c>
      <c r="B763" t="s">
        <v>8252</v>
      </c>
      <c r="C763" t="s">
        <v>6539</v>
      </c>
      <c r="D763" s="394">
        <v>2.64</v>
      </c>
    </row>
    <row r="764" spans="1:4" ht="15" x14ac:dyDescent="0.25">
      <c r="A764">
        <v>1102</v>
      </c>
      <c r="B764" t="s">
        <v>8253</v>
      </c>
      <c r="C764" t="s">
        <v>6539</v>
      </c>
      <c r="D764" s="394">
        <v>31.87</v>
      </c>
    </row>
    <row r="765" spans="1:4" ht="15" x14ac:dyDescent="0.25">
      <c r="A765">
        <v>1051</v>
      </c>
      <c r="B765" t="s">
        <v>8254</v>
      </c>
      <c r="C765" t="s">
        <v>6539</v>
      </c>
      <c r="D765" s="394">
        <v>46.32</v>
      </c>
    </row>
    <row r="766" spans="1:4" ht="15" x14ac:dyDescent="0.25">
      <c r="A766">
        <v>37399</v>
      </c>
      <c r="B766" t="s">
        <v>8255</v>
      </c>
      <c r="C766" t="s">
        <v>6539</v>
      </c>
      <c r="D766" s="394">
        <v>18.34</v>
      </c>
    </row>
    <row r="767" spans="1:4" ht="15" x14ac:dyDescent="0.25">
      <c r="A767">
        <v>42655</v>
      </c>
      <c r="B767" t="s">
        <v>8256</v>
      </c>
      <c r="C767" t="s">
        <v>6543</v>
      </c>
      <c r="D767" s="394">
        <v>10.27</v>
      </c>
    </row>
    <row r="768" spans="1:4" ht="15" x14ac:dyDescent="0.25">
      <c r="A768">
        <v>25004</v>
      </c>
      <c r="B768" t="s">
        <v>8257</v>
      </c>
      <c r="C768" t="s">
        <v>6543</v>
      </c>
      <c r="D768" s="394">
        <v>23.08</v>
      </c>
    </row>
    <row r="769" spans="1:4" ht="15" x14ac:dyDescent="0.25">
      <c r="A769">
        <v>25002</v>
      </c>
      <c r="B769" t="s">
        <v>8258</v>
      </c>
      <c r="C769" t="s">
        <v>6543</v>
      </c>
      <c r="D769" s="394">
        <v>23.27</v>
      </c>
    </row>
    <row r="770" spans="1:4" ht="15" x14ac:dyDescent="0.25">
      <c r="A770">
        <v>37409</v>
      </c>
      <c r="B770" t="s">
        <v>8259</v>
      </c>
      <c r="C770" t="s">
        <v>6543</v>
      </c>
      <c r="D770" s="394">
        <v>22.88</v>
      </c>
    </row>
    <row r="771" spans="1:4" ht="15" x14ac:dyDescent="0.25">
      <c r="A771">
        <v>841</v>
      </c>
      <c r="B771" t="s">
        <v>8260</v>
      </c>
      <c r="C771" t="s">
        <v>6543</v>
      </c>
      <c r="D771" s="394">
        <v>23.64</v>
      </c>
    </row>
    <row r="772" spans="1:4" ht="15" x14ac:dyDescent="0.25">
      <c r="A772">
        <v>25005</v>
      </c>
      <c r="B772" t="s">
        <v>8261</v>
      </c>
      <c r="C772" t="s">
        <v>6543</v>
      </c>
      <c r="D772" s="394">
        <v>25.92</v>
      </c>
    </row>
    <row r="773" spans="1:4" ht="15" x14ac:dyDescent="0.25">
      <c r="A773">
        <v>25003</v>
      </c>
      <c r="B773" t="s">
        <v>8262</v>
      </c>
      <c r="C773" t="s">
        <v>6543</v>
      </c>
      <c r="D773" s="394">
        <v>27.69</v>
      </c>
    </row>
    <row r="774" spans="1:4" ht="15" x14ac:dyDescent="0.25">
      <c r="A774">
        <v>37410</v>
      </c>
      <c r="B774" t="s">
        <v>8263</v>
      </c>
      <c r="C774" t="s">
        <v>6543</v>
      </c>
      <c r="D774" s="394">
        <v>25.92</v>
      </c>
    </row>
    <row r="775" spans="1:4" ht="15" x14ac:dyDescent="0.25">
      <c r="A775">
        <v>842</v>
      </c>
      <c r="B775" t="s">
        <v>8264</v>
      </c>
      <c r="C775" t="s">
        <v>6543</v>
      </c>
      <c r="D775" s="394">
        <v>29.16</v>
      </c>
    </row>
    <row r="776" spans="1:4" ht="15" x14ac:dyDescent="0.25">
      <c r="A776">
        <v>862</v>
      </c>
      <c r="B776" t="s">
        <v>8265</v>
      </c>
      <c r="C776" t="s">
        <v>6542</v>
      </c>
      <c r="D776" s="394">
        <v>5.76</v>
      </c>
    </row>
    <row r="777" spans="1:4" ht="15" x14ac:dyDescent="0.25">
      <c r="A777">
        <v>866</v>
      </c>
      <c r="B777" t="s">
        <v>8266</v>
      </c>
      <c r="C777" t="s">
        <v>6542</v>
      </c>
      <c r="D777" s="394">
        <v>70.83</v>
      </c>
    </row>
    <row r="778" spans="1:4" ht="15" x14ac:dyDescent="0.25">
      <c r="A778">
        <v>892</v>
      </c>
      <c r="B778" t="s">
        <v>8267</v>
      </c>
      <c r="C778" t="s">
        <v>6542</v>
      </c>
      <c r="D778" s="394">
        <v>90.08</v>
      </c>
    </row>
    <row r="779" spans="1:4" ht="15" x14ac:dyDescent="0.25">
      <c r="A779">
        <v>857</v>
      </c>
      <c r="B779" t="s">
        <v>8268</v>
      </c>
      <c r="C779" t="s">
        <v>6542</v>
      </c>
      <c r="D779" s="394">
        <v>9.17</v>
      </c>
    </row>
    <row r="780" spans="1:4" ht="15" x14ac:dyDescent="0.25">
      <c r="A780">
        <v>37404</v>
      </c>
      <c r="B780" t="s">
        <v>8269</v>
      </c>
      <c r="C780" t="s">
        <v>6542</v>
      </c>
      <c r="D780" s="394">
        <v>108.31</v>
      </c>
    </row>
    <row r="781" spans="1:4" ht="15" x14ac:dyDescent="0.25">
      <c r="A781">
        <v>868</v>
      </c>
      <c r="B781" t="s">
        <v>8270</v>
      </c>
      <c r="C781" t="s">
        <v>6542</v>
      </c>
      <c r="D781" s="394">
        <v>14.16</v>
      </c>
    </row>
    <row r="782" spans="1:4" ht="15" x14ac:dyDescent="0.25">
      <c r="A782">
        <v>870</v>
      </c>
      <c r="B782" t="s">
        <v>8271</v>
      </c>
      <c r="C782" t="s">
        <v>6542</v>
      </c>
      <c r="D782" s="394">
        <v>186.65</v>
      </c>
    </row>
    <row r="783" spans="1:4" ht="15" x14ac:dyDescent="0.25">
      <c r="A783">
        <v>863</v>
      </c>
      <c r="B783" t="s">
        <v>8272</v>
      </c>
      <c r="C783" t="s">
        <v>6542</v>
      </c>
      <c r="D783" s="394">
        <v>19.559999999999999</v>
      </c>
    </row>
    <row r="784" spans="1:4" ht="15" x14ac:dyDescent="0.25">
      <c r="A784">
        <v>867</v>
      </c>
      <c r="B784" t="s">
        <v>8273</v>
      </c>
      <c r="C784" t="s">
        <v>6542</v>
      </c>
      <c r="D784" s="394">
        <v>27.25</v>
      </c>
    </row>
    <row r="785" spans="1:4" ht="15" x14ac:dyDescent="0.25">
      <c r="A785">
        <v>891</v>
      </c>
      <c r="B785" t="s">
        <v>8274</v>
      </c>
      <c r="C785" t="s">
        <v>6542</v>
      </c>
      <c r="D785" s="394">
        <v>313.45999999999998</v>
      </c>
    </row>
    <row r="786" spans="1:4" ht="15" x14ac:dyDescent="0.25">
      <c r="A786">
        <v>864</v>
      </c>
      <c r="B786" t="s">
        <v>8275</v>
      </c>
      <c r="C786" t="s">
        <v>6542</v>
      </c>
      <c r="D786" s="394">
        <v>38.39</v>
      </c>
    </row>
    <row r="787" spans="1:4" ht="15" x14ac:dyDescent="0.25">
      <c r="A787">
        <v>865</v>
      </c>
      <c r="B787" t="s">
        <v>8276</v>
      </c>
      <c r="C787" t="s">
        <v>6542</v>
      </c>
      <c r="D787" s="394">
        <v>54.07</v>
      </c>
    </row>
    <row r="788" spans="1:4" ht="15" x14ac:dyDescent="0.25">
      <c r="A788">
        <v>1006</v>
      </c>
      <c r="B788" t="s">
        <v>8277</v>
      </c>
      <c r="C788" t="s">
        <v>6542</v>
      </c>
      <c r="D788" s="394">
        <v>64.52</v>
      </c>
    </row>
    <row r="789" spans="1:4" ht="15" x14ac:dyDescent="0.25">
      <c r="A789">
        <v>948</v>
      </c>
      <c r="B789" t="s">
        <v>8278</v>
      </c>
      <c r="C789" t="s">
        <v>6542</v>
      </c>
      <c r="D789" s="394">
        <v>14.55</v>
      </c>
    </row>
    <row r="790" spans="1:4" ht="15" x14ac:dyDescent="0.25">
      <c r="A790">
        <v>947</v>
      </c>
      <c r="B790" t="s">
        <v>8279</v>
      </c>
      <c r="C790" t="s">
        <v>6542</v>
      </c>
      <c r="D790" s="394">
        <v>14.8</v>
      </c>
    </row>
    <row r="791" spans="1:4" ht="15" x14ac:dyDescent="0.25">
      <c r="A791">
        <v>911</v>
      </c>
      <c r="B791" t="s">
        <v>8280</v>
      </c>
      <c r="C791" t="s">
        <v>6542</v>
      </c>
      <c r="D791" s="394">
        <v>21.52</v>
      </c>
    </row>
    <row r="792" spans="1:4" ht="15" x14ac:dyDescent="0.25">
      <c r="A792">
        <v>925</v>
      </c>
      <c r="B792" t="s">
        <v>8281</v>
      </c>
      <c r="C792" t="s">
        <v>6542</v>
      </c>
      <c r="D792" s="394">
        <v>19.89</v>
      </c>
    </row>
    <row r="793" spans="1:4" ht="15" x14ac:dyDescent="0.25">
      <c r="A793">
        <v>954</v>
      </c>
      <c r="B793" t="s">
        <v>8282</v>
      </c>
      <c r="C793" t="s">
        <v>6542</v>
      </c>
      <c r="D793" s="394">
        <v>21.97</v>
      </c>
    </row>
    <row r="794" spans="1:4" ht="15" x14ac:dyDescent="0.25">
      <c r="A794">
        <v>901</v>
      </c>
      <c r="B794" t="s">
        <v>8283</v>
      </c>
      <c r="C794" t="s">
        <v>6542</v>
      </c>
      <c r="D794" s="394">
        <v>23.52</v>
      </c>
    </row>
    <row r="795" spans="1:4" ht="15" x14ac:dyDescent="0.25">
      <c r="A795">
        <v>926</v>
      </c>
      <c r="B795" t="s">
        <v>8284</v>
      </c>
      <c r="C795" t="s">
        <v>6542</v>
      </c>
      <c r="D795" s="394">
        <v>24.85</v>
      </c>
    </row>
    <row r="796" spans="1:4" ht="15" x14ac:dyDescent="0.25">
      <c r="A796">
        <v>912</v>
      </c>
      <c r="B796" t="s">
        <v>8285</v>
      </c>
      <c r="C796" t="s">
        <v>6542</v>
      </c>
      <c r="D796" s="394">
        <v>25</v>
      </c>
    </row>
    <row r="797" spans="1:4" ht="15" x14ac:dyDescent="0.25">
      <c r="A797">
        <v>955</v>
      </c>
      <c r="B797" t="s">
        <v>8286</v>
      </c>
      <c r="C797" t="s">
        <v>6542</v>
      </c>
      <c r="D797" s="394">
        <v>29.85</v>
      </c>
    </row>
    <row r="798" spans="1:4" ht="15" x14ac:dyDescent="0.25">
      <c r="A798">
        <v>946</v>
      </c>
      <c r="B798" t="s">
        <v>8287</v>
      </c>
      <c r="C798" t="s">
        <v>6542</v>
      </c>
      <c r="D798" s="394">
        <v>33.56</v>
      </c>
    </row>
    <row r="799" spans="1:4" ht="15" x14ac:dyDescent="0.25">
      <c r="A799">
        <v>953</v>
      </c>
      <c r="B799" t="s">
        <v>8288</v>
      </c>
      <c r="C799" t="s">
        <v>6542</v>
      </c>
      <c r="D799" s="394">
        <v>30.54</v>
      </c>
    </row>
    <row r="800" spans="1:4" ht="15" x14ac:dyDescent="0.25">
      <c r="A800">
        <v>902</v>
      </c>
      <c r="B800" t="s">
        <v>8289</v>
      </c>
      <c r="C800" t="s">
        <v>6542</v>
      </c>
      <c r="D800" s="394">
        <v>37.119999999999997</v>
      </c>
    </row>
    <row r="801" spans="1:4" ht="15" x14ac:dyDescent="0.25">
      <c r="A801">
        <v>927</v>
      </c>
      <c r="B801" t="s">
        <v>8290</v>
      </c>
      <c r="C801" t="s">
        <v>6542</v>
      </c>
      <c r="D801" s="394">
        <v>35.979999999999997</v>
      </c>
    </row>
    <row r="802" spans="1:4" ht="15" x14ac:dyDescent="0.25">
      <c r="A802">
        <v>913</v>
      </c>
      <c r="B802" t="s">
        <v>8291</v>
      </c>
      <c r="C802" t="s">
        <v>6542</v>
      </c>
      <c r="D802" s="394">
        <v>40.159999999999997</v>
      </c>
    </row>
    <row r="803" spans="1:4" ht="15" x14ac:dyDescent="0.25">
      <c r="A803">
        <v>903</v>
      </c>
      <c r="B803" t="s">
        <v>8292</v>
      </c>
      <c r="C803" t="s">
        <v>6542</v>
      </c>
      <c r="D803" s="394">
        <v>45.45</v>
      </c>
    </row>
    <row r="804" spans="1:4" ht="15" x14ac:dyDescent="0.25">
      <c r="A804">
        <v>945</v>
      </c>
      <c r="B804" t="s">
        <v>8293</v>
      </c>
      <c r="C804" t="s">
        <v>6542</v>
      </c>
      <c r="D804" s="394">
        <v>48.08</v>
      </c>
    </row>
    <row r="805" spans="1:4" ht="15" x14ac:dyDescent="0.25">
      <c r="A805">
        <v>914</v>
      </c>
      <c r="B805" t="s">
        <v>8294</v>
      </c>
      <c r="C805" t="s">
        <v>6542</v>
      </c>
      <c r="D805" s="394">
        <v>49.26</v>
      </c>
    </row>
    <row r="806" spans="1:4" ht="15" x14ac:dyDescent="0.25">
      <c r="A806">
        <v>993</v>
      </c>
      <c r="B806" t="s">
        <v>8295</v>
      </c>
      <c r="C806" t="s">
        <v>6542</v>
      </c>
      <c r="D806" s="394">
        <v>1.39</v>
      </c>
    </row>
    <row r="807" spans="1:4" ht="15" x14ac:dyDescent="0.25">
      <c r="A807">
        <v>1020</v>
      </c>
      <c r="B807" t="s">
        <v>8296</v>
      </c>
      <c r="C807" t="s">
        <v>6542</v>
      </c>
      <c r="D807" s="394">
        <v>6.05</v>
      </c>
    </row>
    <row r="808" spans="1:4" ht="15" x14ac:dyDescent="0.25">
      <c r="A808">
        <v>1017</v>
      </c>
      <c r="B808" t="s">
        <v>8297</v>
      </c>
      <c r="C808" t="s">
        <v>6542</v>
      </c>
      <c r="D808" s="394">
        <v>66.47</v>
      </c>
    </row>
    <row r="809" spans="1:4" ht="15" x14ac:dyDescent="0.25">
      <c r="A809">
        <v>999</v>
      </c>
      <c r="B809" t="s">
        <v>8298</v>
      </c>
      <c r="C809" t="s">
        <v>6542</v>
      </c>
      <c r="D809" s="394">
        <v>82.36</v>
      </c>
    </row>
    <row r="810" spans="1:4" ht="15" x14ac:dyDescent="0.25">
      <c r="A810">
        <v>995</v>
      </c>
      <c r="B810" t="s">
        <v>8299</v>
      </c>
      <c r="C810" t="s">
        <v>6542</v>
      </c>
      <c r="D810" s="394">
        <v>9.2799999999999994</v>
      </c>
    </row>
    <row r="811" spans="1:4" ht="15" x14ac:dyDescent="0.25">
      <c r="A811">
        <v>1000</v>
      </c>
      <c r="B811" t="s">
        <v>8300</v>
      </c>
      <c r="C811" t="s">
        <v>6542</v>
      </c>
      <c r="D811" s="394">
        <v>100.97</v>
      </c>
    </row>
    <row r="812" spans="1:4" ht="15" x14ac:dyDescent="0.25">
      <c r="A812">
        <v>1022</v>
      </c>
      <c r="B812" t="s">
        <v>8301</v>
      </c>
      <c r="C812" t="s">
        <v>6542</v>
      </c>
      <c r="D812" s="394">
        <v>1.93</v>
      </c>
    </row>
    <row r="813" spans="1:4" ht="15" x14ac:dyDescent="0.25">
      <c r="A813">
        <v>1015</v>
      </c>
      <c r="B813" t="s">
        <v>8302</v>
      </c>
      <c r="C813" t="s">
        <v>6542</v>
      </c>
      <c r="D813" s="394">
        <v>132.94999999999999</v>
      </c>
    </row>
    <row r="814" spans="1:4" ht="15" x14ac:dyDescent="0.25">
      <c r="A814">
        <v>996</v>
      </c>
      <c r="B814" t="s">
        <v>8303</v>
      </c>
      <c r="C814" t="s">
        <v>6542</v>
      </c>
      <c r="D814" s="394">
        <v>14.12</v>
      </c>
    </row>
    <row r="815" spans="1:4" ht="15" x14ac:dyDescent="0.25">
      <c r="A815">
        <v>1001</v>
      </c>
      <c r="B815" t="s">
        <v>8304</v>
      </c>
      <c r="C815" t="s">
        <v>6542</v>
      </c>
      <c r="D815" s="394">
        <v>166.38</v>
      </c>
    </row>
    <row r="816" spans="1:4" ht="15" x14ac:dyDescent="0.25">
      <c r="A816">
        <v>1019</v>
      </c>
      <c r="B816" t="s">
        <v>8305</v>
      </c>
      <c r="C816" t="s">
        <v>6542</v>
      </c>
      <c r="D816" s="394">
        <v>19.47</v>
      </c>
    </row>
    <row r="817" spans="1:4" ht="15" x14ac:dyDescent="0.25">
      <c r="A817">
        <v>1021</v>
      </c>
      <c r="B817" t="s">
        <v>8306</v>
      </c>
      <c r="C817" t="s">
        <v>6542</v>
      </c>
      <c r="D817" s="394">
        <v>2.76</v>
      </c>
    </row>
    <row r="818" spans="1:4" ht="15" x14ac:dyDescent="0.25">
      <c r="A818">
        <v>39249</v>
      </c>
      <c r="B818" t="s">
        <v>8307</v>
      </c>
      <c r="C818" t="s">
        <v>6542</v>
      </c>
      <c r="D818" s="394">
        <v>217.05</v>
      </c>
    </row>
    <row r="819" spans="1:4" ht="15" x14ac:dyDescent="0.25">
      <c r="A819">
        <v>1018</v>
      </c>
      <c r="B819" t="s">
        <v>8308</v>
      </c>
      <c r="C819" t="s">
        <v>6542</v>
      </c>
      <c r="D819" s="394">
        <v>27.75</v>
      </c>
    </row>
    <row r="820" spans="1:4" ht="15" x14ac:dyDescent="0.25">
      <c r="A820">
        <v>39250</v>
      </c>
      <c r="B820" t="s">
        <v>8309</v>
      </c>
      <c r="C820" t="s">
        <v>6542</v>
      </c>
      <c r="D820" s="394">
        <v>278.82</v>
      </c>
    </row>
    <row r="821" spans="1:4" ht="15" x14ac:dyDescent="0.25">
      <c r="A821">
        <v>994</v>
      </c>
      <c r="B821" t="s">
        <v>8310</v>
      </c>
      <c r="C821" t="s">
        <v>6542</v>
      </c>
      <c r="D821" s="394">
        <v>3.77</v>
      </c>
    </row>
    <row r="822" spans="1:4" ht="15" x14ac:dyDescent="0.25">
      <c r="A822">
        <v>977</v>
      </c>
      <c r="B822" t="s">
        <v>8311</v>
      </c>
      <c r="C822" t="s">
        <v>6542</v>
      </c>
      <c r="D822" s="394">
        <v>38.44</v>
      </c>
    </row>
    <row r="823" spans="1:4" ht="15" x14ac:dyDescent="0.25">
      <c r="A823">
        <v>998</v>
      </c>
      <c r="B823" t="s">
        <v>8312</v>
      </c>
      <c r="C823" t="s">
        <v>6542</v>
      </c>
      <c r="D823" s="394">
        <v>51.06</v>
      </c>
    </row>
    <row r="824" spans="1:4" ht="15" x14ac:dyDescent="0.25">
      <c r="A824">
        <v>39251</v>
      </c>
      <c r="B824" t="s">
        <v>8313</v>
      </c>
      <c r="C824" t="s">
        <v>6542</v>
      </c>
      <c r="D824" s="394">
        <v>0.37</v>
      </c>
    </row>
    <row r="825" spans="1:4" ht="15" x14ac:dyDescent="0.25">
      <c r="A825">
        <v>1011</v>
      </c>
      <c r="B825" t="s">
        <v>8314</v>
      </c>
      <c r="C825" t="s">
        <v>6542</v>
      </c>
      <c r="D825" s="394">
        <v>0.51</v>
      </c>
    </row>
    <row r="826" spans="1:4" ht="15" x14ac:dyDescent="0.25">
      <c r="A826">
        <v>39252</v>
      </c>
      <c r="B826" t="s">
        <v>8315</v>
      </c>
      <c r="C826" t="s">
        <v>6542</v>
      </c>
      <c r="D826" s="394">
        <v>0.61</v>
      </c>
    </row>
    <row r="827" spans="1:4" ht="15" x14ac:dyDescent="0.25">
      <c r="A827">
        <v>1013</v>
      </c>
      <c r="B827" t="s">
        <v>8316</v>
      </c>
      <c r="C827" t="s">
        <v>6542</v>
      </c>
      <c r="D827" s="394">
        <v>0.81</v>
      </c>
    </row>
    <row r="828" spans="1:4" ht="15" x14ac:dyDescent="0.25">
      <c r="A828">
        <v>980</v>
      </c>
      <c r="B828" t="s">
        <v>8317</v>
      </c>
      <c r="C828" t="s">
        <v>6542</v>
      </c>
      <c r="D828" s="394">
        <v>5.55</v>
      </c>
    </row>
    <row r="829" spans="1:4" ht="15" x14ac:dyDescent="0.25">
      <c r="A829">
        <v>39237</v>
      </c>
      <c r="B829" t="s">
        <v>8318</v>
      </c>
      <c r="C829" t="s">
        <v>6542</v>
      </c>
      <c r="D829" s="394">
        <v>65.78</v>
      </c>
    </row>
    <row r="830" spans="1:4" ht="15" x14ac:dyDescent="0.25">
      <c r="A830">
        <v>39238</v>
      </c>
      <c r="B830" t="s">
        <v>8319</v>
      </c>
      <c r="C830" t="s">
        <v>6542</v>
      </c>
      <c r="D830" s="394">
        <v>82.12</v>
      </c>
    </row>
    <row r="831" spans="1:4" ht="15" x14ac:dyDescent="0.25">
      <c r="A831">
        <v>979</v>
      </c>
      <c r="B831" t="s">
        <v>8320</v>
      </c>
      <c r="C831" t="s">
        <v>6542</v>
      </c>
      <c r="D831" s="394">
        <v>8.5500000000000007</v>
      </c>
    </row>
    <row r="832" spans="1:4" ht="15" x14ac:dyDescent="0.25">
      <c r="A832">
        <v>39239</v>
      </c>
      <c r="B832" t="s">
        <v>8321</v>
      </c>
      <c r="C832" t="s">
        <v>6542</v>
      </c>
      <c r="D832" s="394">
        <v>99.94</v>
      </c>
    </row>
    <row r="833" spans="1:4" ht="15" x14ac:dyDescent="0.25">
      <c r="A833">
        <v>1014</v>
      </c>
      <c r="B833" t="s">
        <v>8322</v>
      </c>
      <c r="C833" t="s">
        <v>6542</v>
      </c>
      <c r="D833" s="394">
        <v>1.29</v>
      </c>
    </row>
    <row r="834" spans="1:4" ht="15" x14ac:dyDescent="0.25">
      <c r="A834">
        <v>39240</v>
      </c>
      <c r="B834" t="s">
        <v>8323</v>
      </c>
      <c r="C834" t="s">
        <v>6542</v>
      </c>
      <c r="D834" s="394">
        <v>132.1</v>
      </c>
    </row>
    <row r="835" spans="1:4" ht="15" x14ac:dyDescent="0.25">
      <c r="A835">
        <v>39232</v>
      </c>
      <c r="B835" t="s">
        <v>8324</v>
      </c>
      <c r="C835" t="s">
        <v>6542</v>
      </c>
      <c r="D835" s="394">
        <v>13.71</v>
      </c>
    </row>
    <row r="836" spans="1:4" ht="15" x14ac:dyDescent="0.25">
      <c r="A836">
        <v>39233</v>
      </c>
      <c r="B836" t="s">
        <v>8325</v>
      </c>
      <c r="C836" t="s">
        <v>6542</v>
      </c>
      <c r="D836" s="394">
        <v>18.86</v>
      </c>
    </row>
    <row r="837" spans="1:4" ht="15" x14ac:dyDescent="0.25">
      <c r="A837">
        <v>981</v>
      </c>
      <c r="B837" t="s">
        <v>8326</v>
      </c>
      <c r="C837" t="s">
        <v>6542</v>
      </c>
      <c r="D837" s="394">
        <v>2.3199999999999998</v>
      </c>
    </row>
    <row r="838" spans="1:4" ht="15" x14ac:dyDescent="0.25">
      <c r="A838">
        <v>39234</v>
      </c>
      <c r="B838" t="s">
        <v>8327</v>
      </c>
      <c r="C838" t="s">
        <v>6542</v>
      </c>
      <c r="D838" s="394">
        <v>27.67</v>
      </c>
    </row>
    <row r="839" spans="1:4" ht="15" x14ac:dyDescent="0.25">
      <c r="A839">
        <v>982</v>
      </c>
      <c r="B839" t="s">
        <v>8328</v>
      </c>
      <c r="C839" t="s">
        <v>6542</v>
      </c>
      <c r="D839" s="394">
        <v>3.24</v>
      </c>
    </row>
    <row r="840" spans="1:4" ht="15" x14ac:dyDescent="0.25">
      <c r="A840">
        <v>39235</v>
      </c>
      <c r="B840" t="s">
        <v>8329</v>
      </c>
      <c r="C840" t="s">
        <v>6542</v>
      </c>
      <c r="D840" s="394">
        <v>38.92</v>
      </c>
    </row>
    <row r="841" spans="1:4" ht="15" x14ac:dyDescent="0.25">
      <c r="A841">
        <v>39236</v>
      </c>
      <c r="B841" t="s">
        <v>8330</v>
      </c>
      <c r="C841" t="s">
        <v>6542</v>
      </c>
      <c r="D841" s="394">
        <v>51.03</v>
      </c>
    </row>
    <row r="842" spans="1:4" ht="15" x14ac:dyDescent="0.25">
      <c r="A842">
        <v>876</v>
      </c>
      <c r="B842" t="s">
        <v>8331</v>
      </c>
      <c r="C842" t="s">
        <v>6542</v>
      </c>
      <c r="D842" s="394">
        <v>131.72999999999999</v>
      </c>
    </row>
    <row r="843" spans="1:4" ht="15" x14ac:dyDescent="0.25">
      <c r="A843">
        <v>877</v>
      </c>
      <c r="B843" t="s">
        <v>8332</v>
      </c>
      <c r="C843" t="s">
        <v>6542</v>
      </c>
      <c r="D843" s="394">
        <v>154.86000000000001</v>
      </c>
    </row>
    <row r="844" spans="1:4" ht="15" x14ac:dyDescent="0.25">
      <c r="A844">
        <v>882</v>
      </c>
      <c r="B844" t="s">
        <v>8333</v>
      </c>
      <c r="C844" t="s">
        <v>6542</v>
      </c>
      <c r="D844" s="394">
        <v>168.74</v>
      </c>
    </row>
    <row r="845" spans="1:4" ht="15" x14ac:dyDescent="0.25">
      <c r="A845">
        <v>878</v>
      </c>
      <c r="B845" t="s">
        <v>8334</v>
      </c>
      <c r="C845" t="s">
        <v>6542</v>
      </c>
      <c r="D845" s="394">
        <v>209.79</v>
      </c>
    </row>
    <row r="846" spans="1:4" ht="15" x14ac:dyDescent="0.25">
      <c r="A846">
        <v>879</v>
      </c>
      <c r="B846" t="s">
        <v>8335</v>
      </c>
      <c r="C846" t="s">
        <v>6542</v>
      </c>
      <c r="D846" s="394">
        <v>247.27</v>
      </c>
    </row>
    <row r="847" spans="1:4" ht="15" x14ac:dyDescent="0.25">
      <c r="A847">
        <v>880</v>
      </c>
      <c r="B847" t="s">
        <v>8336</v>
      </c>
      <c r="C847" t="s">
        <v>6542</v>
      </c>
      <c r="D847" s="394">
        <v>290.94</v>
      </c>
    </row>
    <row r="848" spans="1:4" ht="15" x14ac:dyDescent="0.25">
      <c r="A848">
        <v>873</v>
      </c>
      <c r="B848" t="s">
        <v>8337</v>
      </c>
      <c r="C848" t="s">
        <v>6542</v>
      </c>
      <c r="D848" s="394">
        <v>88.46</v>
      </c>
    </row>
    <row r="849" spans="1:4" ht="15" x14ac:dyDescent="0.25">
      <c r="A849">
        <v>881</v>
      </c>
      <c r="B849" t="s">
        <v>8338</v>
      </c>
      <c r="C849" t="s">
        <v>6542</v>
      </c>
      <c r="D849" s="394">
        <v>397.67</v>
      </c>
    </row>
    <row r="850" spans="1:4" ht="15" x14ac:dyDescent="0.25">
      <c r="A850">
        <v>874</v>
      </c>
      <c r="B850" t="s">
        <v>8339</v>
      </c>
      <c r="C850" t="s">
        <v>6542</v>
      </c>
      <c r="D850" s="394">
        <v>104.98</v>
      </c>
    </row>
    <row r="851" spans="1:4" ht="15" x14ac:dyDescent="0.25">
      <c r="A851">
        <v>875</v>
      </c>
      <c r="B851" t="s">
        <v>8340</v>
      </c>
      <c r="C851" t="s">
        <v>6542</v>
      </c>
      <c r="D851" s="394">
        <v>125.26</v>
      </c>
    </row>
    <row r="852" spans="1:4" ht="15" x14ac:dyDescent="0.25">
      <c r="A852">
        <v>983</v>
      </c>
      <c r="B852" t="s">
        <v>8341</v>
      </c>
      <c r="C852" t="s">
        <v>6542</v>
      </c>
      <c r="D852" s="394">
        <v>0.78</v>
      </c>
    </row>
    <row r="853" spans="1:4" ht="15" x14ac:dyDescent="0.25">
      <c r="A853">
        <v>985</v>
      </c>
      <c r="B853" t="s">
        <v>8342</v>
      </c>
      <c r="C853" t="s">
        <v>6542</v>
      </c>
      <c r="D853" s="394">
        <v>5.88</v>
      </c>
    </row>
    <row r="854" spans="1:4" ht="15" x14ac:dyDescent="0.25">
      <c r="A854">
        <v>990</v>
      </c>
      <c r="B854" t="s">
        <v>8343</v>
      </c>
      <c r="C854" t="s">
        <v>6542</v>
      </c>
      <c r="D854" s="394">
        <v>80.52</v>
      </c>
    </row>
    <row r="855" spans="1:4" ht="15" x14ac:dyDescent="0.25">
      <c r="A855">
        <v>39241</v>
      </c>
      <c r="B855" t="s">
        <v>8344</v>
      </c>
      <c r="C855" t="s">
        <v>6542</v>
      </c>
      <c r="D855" s="394">
        <v>9.1999999999999993</v>
      </c>
    </row>
    <row r="856" spans="1:4" ht="15" x14ac:dyDescent="0.25">
      <c r="A856">
        <v>1005</v>
      </c>
      <c r="B856" t="s">
        <v>8345</v>
      </c>
      <c r="C856" t="s">
        <v>6542</v>
      </c>
      <c r="D856" s="394">
        <v>98.83</v>
      </c>
    </row>
    <row r="857" spans="1:4" ht="15" x14ac:dyDescent="0.25">
      <c r="A857">
        <v>984</v>
      </c>
      <c r="B857" t="s">
        <v>8346</v>
      </c>
      <c r="C857" t="s">
        <v>6542</v>
      </c>
      <c r="D857" s="394">
        <v>2.0299999999999998</v>
      </c>
    </row>
    <row r="858" spans="1:4" ht="15" x14ac:dyDescent="0.25">
      <c r="A858">
        <v>991</v>
      </c>
      <c r="B858" t="s">
        <v>8347</v>
      </c>
      <c r="C858" t="s">
        <v>6542</v>
      </c>
      <c r="D858" s="394">
        <v>130.59</v>
      </c>
    </row>
    <row r="859" spans="1:4" ht="15" x14ac:dyDescent="0.25">
      <c r="A859">
        <v>986</v>
      </c>
      <c r="B859" t="s">
        <v>8348</v>
      </c>
      <c r="C859" t="s">
        <v>6542</v>
      </c>
      <c r="D859" s="394">
        <v>14.07</v>
      </c>
    </row>
    <row r="860" spans="1:4" ht="15" x14ac:dyDescent="0.25">
      <c r="A860">
        <v>1024</v>
      </c>
      <c r="B860" t="s">
        <v>8349</v>
      </c>
      <c r="C860" t="s">
        <v>6542</v>
      </c>
      <c r="D860" s="394">
        <v>161.63</v>
      </c>
    </row>
    <row r="861" spans="1:4" ht="15" x14ac:dyDescent="0.25">
      <c r="A861">
        <v>987</v>
      </c>
      <c r="B861" t="s">
        <v>8350</v>
      </c>
      <c r="C861" t="s">
        <v>6542</v>
      </c>
      <c r="D861" s="394">
        <v>19.12</v>
      </c>
    </row>
    <row r="862" spans="1:4" ht="15" x14ac:dyDescent="0.25">
      <c r="A862">
        <v>1003</v>
      </c>
      <c r="B862" t="s">
        <v>8351</v>
      </c>
      <c r="C862" t="s">
        <v>6542</v>
      </c>
      <c r="D862" s="394">
        <v>2.97</v>
      </c>
    </row>
    <row r="863" spans="1:4" ht="15" x14ac:dyDescent="0.25">
      <c r="A863">
        <v>992</v>
      </c>
      <c r="B863" t="s">
        <v>8352</v>
      </c>
      <c r="C863" t="s">
        <v>6542</v>
      </c>
      <c r="D863" s="394">
        <v>209.12</v>
      </c>
    </row>
    <row r="864" spans="1:4" ht="15" x14ac:dyDescent="0.25">
      <c r="A864">
        <v>1007</v>
      </c>
      <c r="B864" t="s">
        <v>8353</v>
      </c>
      <c r="C864" t="s">
        <v>6542</v>
      </c>
      <c r="D864" s="394">
        <v>27.12</v>
      </c>
    </row>
    <row r="865" spans="1:4" ht="15" x14ac:dyDescent="0.25">
      <c r="A865">
        <v>39242</v>
      </c>
      <c r="B865" t="s">
        <v>8354</v>
      </c>
      <c r="C865" t="s">
        <v>6542</v>
      </c>
      <c r="D865" s="394">
        <v>259.10000000000002</v>
      </c>
    </row>
    <row r="866" spans="1:4" ht="15" x14ac:dyDescent="0.25">
      <c r="A866">
        <v>1008</v>
      </c>
      <c r="B866" t="s">
        <v>8355</v>
      </c>
      <c r="C866" t="s">
        <v>6542</v>
      </c>
      <c r="D866" s="394">
        <v>3.37</v>
      </c>
    </row>
    <row r="867" spans="1:4" ht="15" x14ac:dyDescent="0.25">
      <c r="A867">
        <v>988</v>
      </c>
      <c r="B867" t="s">
        <v>8356</v>
      </c>
      <c r="C867" t="s">
        <v>6542</v>
      </c>
      <c r="D867" s="394">
        <v>37.46</v>
      </c>
    </row>
    <row r="868" spans="1:4" ht="15" x14ac:dyDescent="0.25">
      <c r="A868">
        <v>989</v>
      </c>
      <c r="B868" t="s">
        <v>8357</v>
      </c>
      <c r="C868" t="s">
        <v>6542</v>
      </c>
      <c r="D868" s="394">
        <v>50.74</v>
      </c>
    </row>
    <row r="869" spans="1:4" ht="15" x14ac:dyDescent="0.25">
      <c r="A869">
        <v>39598</v>
      </c>
      <c r="B869" t="s">
        <v>8358</v>
      </c>
      <c r="C869" t="s">
        <v>6542</v>
      </c>
      <c r="D869" s="394">
        <v>1.04</v>
      </c>
    </row>
    <row r="870" spans="1:4" ht="15" x14ac:dyDescent="0.25">
      <c r="A870">
        <v>39599</v>
      </c>
      <c r="B870" t="s">
        <v>8359</v>
      </c>
      <c r="C870" t="s">
        <v>6542</v>
      </c>
      <c r="D870" s="394">
        <v>1.58</v>
      </c>
    </row>
    <row r="871" spans="1:4" ht="15" x14ac:dyDescent="0.25">
      <c r="A871">
        <v>34602</v>
      </c>
      <c r="B871" t="s">
        <v>8360</v>
      </c>
      <c r="C871" t="s">
        <v>6542</v>
      </c>
      <c r="D871" s="394">
        <v>1.37</v>
      </c>
    </row>
    <row r="872" spans="1:4" ht="15" x14ac:dyDescent="0.25">
      <c r="A872">
        <v>34603</v>
      </c>
      <c r="B872" t="s">
        <v>8361</v>
      </c>
      <c r="C872" t="s">
        <v>6542</v>
      </c>
      <c r="D872" s="394">
        <v>6.59</v>
      </c>
    </row>
    <row r="873" spans="1:4" ht="15" x14ac:dyDescent="0.25">
      <c r="A873">
        <v>34607</v>
      </c>
      <c r="B873" t="s">
        <v>8362</v>
      </c>
      <c r="C873" t="s">
        <v>6542</v>
      </c>
      <c r="D873" s="394">
        <v>2.94</v>
      </c>
    </row>
    <row r="874" spans="1:4" ht="15" x14ac:dyDescent="0.25">
      <c r="A874">
        <v>34609</v>
      </c>
      <c r="B874" t="s">
        <v>8363</v>
      </c>
      <c r="C874" t="s">
        <v>6542</v>
      </c>
      <c r="D874" s="394">
        <v>4.41</v>
      </c>
    </row>
    <row r="875" spans="1:4" ht="15" x14ac:dyDescent="0.25">
      <c r="A875">
        <v>34618</v>
      </c>
      <c r="B875" t="s">
        <v>8364</v>
      </c>
      <c r="C875" t="s">
        <v>6542</v>
      </c>
      <c r="D875" s="394">
        <v>1.81</v>
      </c>
    </row>
    <row r="876" spans="1:4" ht="15" x14ac:dyDescent="0.25">
      <c r="A876">
        <v>34620</v>
      </c>
      <c r="B876" t="s">
        <v>8365</v>
      </c>
      <c r="C876" t="s">
        <v>6542</v>
      </c>
      <c r="D876" s="394">
        <v>9.09</v>
      </c>
    </row>
    <row r="877" spans="1:4" ht="15" x14ac:dyDescent="0.25">
      <c r="A877">
        <v>34621</v>
      </c>
      <c r="B877" t="s">
        <v>8366</v>
      </c>
      <c r="C877" t="s">
        <v>6542</v>
      </c>
      <c r="D877" s="394">
        <v>4.22</v>
      </c>
    </row>
    <row r="878" spans="1:4" ht="15" x14ac:dyDescent="0.25">
      <c r="A878">
        <v>34622</v>
      </c>
      <c r="B878" t="s">
        <v>8367</v>
      </c>
      <c r="C878" t="s">
        <v>6542</v>
      </c>
      <c r="D878" s="394">
        <v>5.97</v>
      </c>
    </row>
    <row r="879" spans="1:4" ht="15" x14ac:dyDescent="0.25">
      <c r="A879">
        <v>34624</v>
      </c>
      <c r="B879" t="s">
        <v>8368</v>
      </c>
      <c r="C879" t="s">
        <v>6542</v>
      </c>
      <c r="D879" s="394">
        <v>2.3199999999999998</v>
      </c>
    </row>
    <row r="880" spans="1:4" ht="15" x14ac:dyDescent="0.25">
      <c r="A880">
        <v>34626</v>
      </c>
      <c r="B880" t="s">
        <v>8369</v>
      </c>
      <c r="C880" t="s">
        <v>6542</v>
      </c>
      <c r="D880" s="394">
        <v>12.5</v>
      </c>
    </row>
    <row r="881" spans="1:4" ht="15" x14ac:dyDescent="0.25">
      <c r="A881">
        <v>34627</v>
      </c>
      <c r="B881" t="s">
        <v>8370</v>
      </c>
      <c r="C881" t="s">
        <v>6542</v>
      </c>
      <c r="D881" s="394">
        <v>5.38</v>
      </c>
    </row>
    <row r="882" spans="1:4" ht="15" x14ac:dyDescent="0.25">
      <c r="A882">
        <v>34629</v>
      </c>
      <c r="B882" t="s">
        <v>8371</v>
      </c>
      <c r="C882" t="s">
        <v>6542</v>
      </c>
      <c r="D882" s="394">
        <v>7.88</v>
      </c>
    </row>
    <row r="883" spans="1:4" ht="15" x14ac:dyDescent="0.25">
      <c r="A883">
        <v>39257</v>
      </c>
      <c r="B883" t="s">
        <v>8372</v>
      </c>
      <c r="C883" t="s">
        <v>6542</v>
      </c>
      <c r="D883" s="394">
        <v>3.54</v>
      </c>
    </row>
    <row r="884" spans="1:4" ht="15" x14ac:dyDescent="0.25">
      <c r="A884">
        <v>39261</v>
      </c>
      <c r="B884" t="s">
        <v>8373</v>
      </c>
      <c r="C884" t="s">
        <v>6542</v>
      </c>
      <c r="D884" s="394">
        <v>18.87</v>
      </c>
    </row>
    <row r="885" spans="1:4" ht="15" x14ac:dyDescent="0.25">
      <c r="A885">
        <v>39268</v>
      </c>
      <c r="B885" t="s">
        <v>8374</v>
      </c>
      <c r="C885" t="s">
        <v>6542</v>
      </c>
      <c r="D885" s="394">
        <v>217.79</v>
      </c>
    </row>
    <row r="886" spans="1:4" ht="15" x14ac:dyDescent="0.25">
      <c r="A886">
        <v>39262</v>
      </c>
      <c r="B886" t="s">
        <v>8375</v>
      </c>
      <c r="C886" t="s">
        <v>6542</v>
      </c>
      <c r="D886" s="394">
        <v>29.51</v>
      </c>
    </row>
    <row r="887" spans="1:4" ht="15" x14ac:dyDescent="0.25">
      <c r="A887">
        <v>39258</v>
      </c>
      <c r="B887" t="s">
        <v>8376</v>
      </c>
      <c r="C887" t="s">
        <v>6542</v>
      </c>
      <c r="D887" s="394">
        <v>5.25</v>
      </c>
    </row>
    <row r="888" spans="1:4" ht="15" x14ac:dyDescent="0.25">
      <c r="A888">
        <v>39263</v>
      </c>
      <c r="B888" t="s">
        <v>8377</v>
      </c>
      <c r="C888" t="s">
        <v>6542</v>
      </c>
      <c r="D888" s="394">
        <v>45.66</v>
      </c>
    </row>
    <row r="889" spans="1:4" ht="15" x14ac:dyDescent="0.25">
      <c r="A889">
        <v>39264</v>
      </c>
      <c r="B889" t="s">
        <v>8378</v>
      </c>
      <c r="C889" t="s">
        <v>6542</v>
      </c>
      <c r="D889" s="394">
        <v>61.83</v>
      </c>
    </row>
    <row r="890" spans="1:4" ht="15" x14ac:dyDescent="0.25">
      <c r="A890">
        <v>39259</v>
      </c>
      <c r="B890" t="s">
        <v>8379</v>
      </c>
      <c r="C890" t="s">
        <v>6542</v>
      </c>
      <c r="D890" s="394">
        <v>8</v>
      </c>
    </row>
    <row r="891" spans="1:4" ht="15" x14ac:dyDescent="0.25">
      <c r="A891">
        <v>39265</v>
      </c>
      <c r="B891" t="s">
        <v>8380</v>
      </c>
      <c r="C891" t="s">
        <v>6542</v>
      </c>
      <c r="D891" s="394">
        <v>91.09</v>
      </c>
    </row>
    <row r="892" spans="1:4" ht="15" x14ac:dyDescent="0.25">
      <c r="A892">
        <v>39260</v>
      </c>
      <c r="B892" t="s">
        <v>8381</v>
      </c>
      <c r="C892" t="s">
        <v>6542</v>
      </c>
      <c r="D892" s="394">
        <v>11.38</v>
      </c>
    </row>
    <row r="893" spans="1:4" ht="15" x14ac:dyDescent="0.25">
      <c r="A893">
        <v>39266</v>
      </c>
      <c r="B893" t="s">
        <v>8382</v>
      </c>
      <c r="C893" t="s">
        <v>6542</v>
      </c>
      <c r="D893" s="394">
        <v>127.81</v>
      </c>
    </row>
    <row r="894" spans="1:4" ht="15" x14ac:dyDescent="0.25">
      <c r="A894">
        <v>39267</v>
      </c>
      <c r="B894" t="s">
        <v>8383</v>
      </c>
      <c r="C894" t="s">
        <v>6542</v>
      </c>
      <c r="D894" s="394">
        <v>167.54</v>
      </c>
    </row>
    <row r="895" spans="1:4" ht="15" x14ac:dyDescent="0.25">
      <c r="A895">
        <v>11901</v>
      </c>
      <c r="B895" t="s">
        <v>8384</v>
      </c>
      <c r="C895" t="s">
        <v>6542</v>
      </c>
      <c r="D895" s="394">
        <v>0.48</v>
      </c>
    </row>
    <row r="896" spans="1:4" ht="15" x14ac:dyDescent="0.25">
      <c r="A896">
        <v>11902</v>
      </c>
      <c r="B896" t="s">
        <v>8385</v>
      </c>
      <c r="C896" t="s">
        <v>6542</v>
      </c>
      <c r="D896" s="394">
        <v>0.83</v>
      </c>
    </row>
    <row r="897" spans="1:4" ht="15" x14ac:dyDescent="0.25">
      <c r="A897">
        <v>11903</v>
      </c>
      <c r="B897" t="s">
        <v>8386</v>
      </c>
      <c r="C897" t="s">
        <v>6542</v>
      </c>
      <c r="D897" s="394">
        <v>1.29</v>
      </c>
    </row>
    <row r="898" spans="1:4" ht="15" x14ac:dyDescent="0.25">
      <c r="A898">
        <v>11904</v>
      </c>
      <c r="B898" t="s">
        <v>8387</v>
      </c>
      <c r="C898" t="s">
        <v>6542</v>
      </c>
      <c r="D898" s="394">
        <v>1.64</v>
      </c>
    </row>
    <row r="899" spans="1:4" ht="15" x14ac:dyDescent="0.25">
      <c r="A899">
        <v>11905</v>
      </c>
      <c r="B899" t="s">
        <v>8388</v>
      </c>
      <c r="C899" t="s">
        <v>6542</v>
      </c>
      <c r="D899" s="394">
        <v>2.21</v>
      </c>
    </row>
    <row r="900" spans="1:4" ht="15" x14ac:dyDescent="0.25">
      <c r="A900">
        <v>11906</v>
      </c>
      <c r="B900" t="s">
        <v>8389</v>
      </c>
      <c r="C900" t="s">
        <v>6542</v>
      </c>
      <c r="D900" s="394">
        <v>2.54</v>
      </c>
    </row>
    <row r="901" spans="1:4" ht="15" x14ac:dyDescent="0.25">
      <c r="A901">
        <v>11919</v>
      </c>
      <c r="B901" t="s">
        <v>8390</v>
      </c>
      <c r="C901" t="s">
        <v>6542</v>
      </c>
      <c r="D901" s="394">
        <v>5</v>
      </c>
    </row>
    <row r="902" spans="1:4" ht="15" x14ac:dyDescent="0.25">
      <c r="A902">
        <v>11920</v>
      </c>
      <c r="B902" t="s">
        <v>8391</v>
      </c>
      <c r="C902" t="s">
        <v>6542</v>
      </c>
      <c r="D902" s="394">
        <v>9.68</v>
      </c>
    </row>
    <row r="903" spans="1:4" ht="15" x14ac:dyDescent="0.25">
      <c r="A903">
        <v>11924</v>
      </c>
      <c r="B903" t="s">
        <v>8392</v>
      </c>
      <c r="C903" t="s">
        <v>6542</v>
      </c>
      <c r="D903" s="394">
        <v>94.19</v>
      </c>
    </row>
    <row r="904" spans="1:4" ht="15" x14ac:dyDescent="0.25">
      <c r="A904">
        <v>11921</v>
      </c>
      <c r="B904" t="s">
        <v>8393</v>
      </c>
      <c r="C904" t="s">
        <v>6542</v>
      </c>
      <c r="D904" s="394">
        <v>13.18</v>
      </c>
    </row>
    <row r="905" spans="1:4" ht="15" x14ac:dyDescent="0.25">
      <c r="A905">
        <v>11922</v>
      </c>
      <c r="B905" t="s">
        <v>8394</v>
      </c>
      <c r="C905" t="s">
        <v>6542</v>
      </c>
      <c r="D905" s="394">
        <v>23.41</v>
      </c>
    </row>
    <row r="906" spans="1:4" ht="15" x14ac:dyDescent="0.25">
      <c r="A906">
        <v>11923</v>
      </c>
      <c r="B906" t="s">
        <v>8395</v>
      </c>
      <c r="C906" t="s">
        <v>6542</v>
      </c>
      <c r="D906" s="394">
        <v>38.24</v>
      </c>
    </row>
    <row r="907" spans="1:4" ht="15" x14ac:dyDescent="0.25">
      <c r="A907">
        <v>11916</v>
      </c>
      <c r="B907" t="s">
        <v>8396</v>
      </c>
      <c r="C907" t="s">
        <v>6542</v>
      </c>
      <c r="D907" s="394">
        <v>6.49</v>
      </c>
    </row>
    <row r="908" spans="1:4" ht="15" x14ac:dyDescent="0.25">
      <c r="A908">
        <v>11914</v>
      </c>
      <c r="B908" t="s">
        <v>8397</v>
      </c>
      <c r="C908" t="s">
        <v>6542</v>
      </c>
      <c r="D908" s="394">
        <v>47.11</v>
      </c>
    </row>
    <row r="909" spans="1:4" ht="15" x14ac:dyDescent="0.25">
      <c r="A909">
        <v>11917</v>
      </c>
      <c r="B909" t="s">
        <v>8398</v>
      </c>
      <c r="C909" t="s">
        <v>6542</v>
      </c>
      <c r="D909" s="394">
        <v>11.29</v>
      </c>
    </row>
    <row r="910" spans="1:4" ht="15" x14ac:dyDescent="0.25">
      <c r="A910">
        <v>11918</v>
      </c>
      <c r="B910" t="s">
        <v>8399</v>
      </c>
      <c r="C910" t="s">
        <v>6542</v>
      </c>
      <c r="D910" s="394">
        <v>15.32</v>
      </c>
    </row>
    <row r="911" spans="1:4" ht="15" x14ac:dyDescent="0.25">
      <c r="A911">
        <v>37734</v>
      </c>
      <c r="B911" t="s">
        <v>8400</v>
      </c>
      <c r="C911" t="s">
        <v>6539</v>
      </c>
      <c r="D911" s="395">
        <v>40756.99</v>
      </c>
    </row>
    <row r="912" spans="1:4" ht="15" x14ac:dyDescent="0.25">
      <c r="A912">
        <v>42251</v>
      </c>
      <c r="B912" t="s">
        <v>8401</v>
      </c>
      <c r="C912" t="s">
        <v>6539</v>
      </c>
      <c r="D912" s="395">
        <v>46282.05</v>
      </c>
    </row>
    <row r="913" spans="1:4" ht="15" x14ac:dyDescent="0.25">
      <c r="A913">
        <v>37733</v>
      </c>
      <c r="B913" t="s">
        <v>8402</v>
      </c>
      <c r="C913" t="s">
        <v>6539</v>
      </c>
      <c r="D913" s="395">
        <v>30559.439999999999</v>
      </c>
    </row>
    <row r="914" spans="1:4" ht="15" x14ac:dyDescent="0.25">
      <c r="A914">
        <v>37735</v>
      </c>
      <c r="B914" t="s">
        <v>8403</v>
      </c>
      <c r="C914" t="s">
        <v>6539</v>
      </c>
      <c r="D914" s="395">
        <v>36824.120000000003</v>
      </c>
    </row>
    <row r="915" spans="1:4" ht="15" x14ac:dyDescent="0.25">
      <c r="A915">
        <v>41758</v>
      </c>
      <c r="B915" t="s">
        <v>8404</v>
      </c>
      <c r="C915" t="s">
        <v>6539</v>
      </c>
      <c r="D915" s="394">
        <v>139.22999999999999</v>
      </c>
    </row>
    <row r="916" spans="1:4" ht="15" x14ac:dyDescent="0.25">
      <c r="A916">
        <v>5090</v>
      </c>
      <c r="B916" t="s">
        <v>8405</v>
      </c>
      <c r="C916" t="s">
        <v>6539</v>
      </c>
      <c r="D916" s="394">
        <v>15.95</v>
      </c>
    </row>
    <row r="917" spans="1:4" ht="15" x14ac:dyDescent="0.25">
      <c r="A917">
        <v>5085</v>
      </c>
      <c r="B917" t="s">
        <v>8406</v>
      </c>
      <c r="C917" t="s">
        <v>6539</v>
      </c>
      <c r="D917" s="394">
        <v>17.78</v>
      </c>
    </row>
    <row r="918" spans="1:4" ht="15" x14ac:dyDescent="0.25">
      <c r="A918">
        <v>38374</v>
      </c>
      <c r="B918" t="s">
        <v>8407</v>
      </c>
      <c r="C918" t="s">
        <v>6539</v>
      </c>
      <c r="D918" s="394">
        <v>880.78</v>
      </c>
    </row>
    <row r="919" spans="1:4" ht="15" x14ac:dyDescent="0.25">
      <c r="A919">
        <v>20212</v>
      </c>
      <c r="B919" t="s">
        <v>8408</v>
      </c>
      <c r="C919" t="s">
        <v>6542</v>
      </c>
      <c r="D919" s="394">
        <v>9.06</v>
      </c>
    </row>
    <row r="920" spans="1:4" ht="15" x14ac:dyDescent="0.25">
      <c r="A920">
        <v>4430</v>
      </c>
      <c r="B920" t="s">
        <v>8409</v>
      </c>
      <c r="C920" t="s">
        <v>6542</v>
      </c>
      <c r="D920" s="394">
        <v>5.75</v>
      </c>
    </row>
    <row r="921" spans="1:4" ht="15" x14ac:dyDescent="0.25">
      <c r="A921">
        <v>4400</v>
      </c>
      <c r="B921" t="s">
        <v>8410</v>
      </c>
      <c r="C921" t="s">
        <v>6542</v>
      </c>
      <c r="D921" s="394">
        <v>7.26</v>
      </c>
    </row>
    <row r="922" spans="1:4" ht="15" x14ac:dyDescent="0.25">
      <c r="A922">
        <v>4500</v>
      </c>
      <c r="B922" t="s">
        <v>8411</v>
      </c>
      <c r="C922" t="s">
        <v>6542</v>
      </c>
      <c r="D922" s="394">
        <v>9.66</v>
      </c>
    </row>
    <row r="923" spans="1:4" ht="15" x14ac:dyDescent="0.25">
      <c r="A923">
        <v>4513</v>
      </c>
      <c r="B923" t="s">
        <v>8412</v>
      </c>
      <c r="C923" t="s">
        <v>6542</v>
      </c>
      <c r="D923" s="394">
        <v>2.59</v>
      </c>
    </row>
    <row r="924" spans="1:4" ht="15" x14ac:dyDescent="0.25">
      <c r="A924">
        <v>4496</v>
      </c>
      <c r="B924" t="s">
        <v>8413</v>
      </c>
      <c r="C924" t="s">
        <v>6542</v>
      </c>
      <c r="D924" s="394">
        <v>3.89</v>
      </c>
    </row>
    <row r="925" spans="1:4" ht="15" x14ac:dyDescent="0.25">
      <c r="A925">
        <v>11871</v>
      </c>
      <c r="B925" t="s">
        <v>8414</v>
      </c>
      <c r="C925" t="s">
        <v>6539</v>
      </c>
      <c r="D925" s="394">
        <v>261</v>
      </c>
    </row>
    <row r="926" spans="1:4" ht="15" x14ac:dyDescent="0.25">
      <c r="A926">
        <v>34636</v>
      </c>
      <c r="B926" t="s">
        <v>8415</v>
      </c>
      <c r="C926" t="s">
        <v>6539</v>
      </c>
      <c r="D926" s="394">
        <v>339.95</v>
      </c>
    </row>
    <row r="927" spans="1:4" ht="15" x14ac:dyDescent="0.25">
      <c r="A927">
        <v>34639</v>
      </c>
      <c r="B927" t="s">
        <v>8416</v>
      </c>
      <c r="C927" t="s">
        <v>6539</v>
      </c>
      <c r="D927" s="394">
        <v>690.43</v>
      </c>
    </row>
    <row r="928" spans="1:4" ht="15" x14ac:dyDescent="0.25">
      <c r="A928">
        <v>34640</v>
      </c>
      <c r="B928" t="s">
        <v>8417</v>
      </c>
      <c r="C928" t="s">
        <v>6539</v>
      </c>
      <c r="D928" s="394">
        <v>775.53</v>
      </c>
    </row>
    <row r="929" spans="1:4" ht="15" x14ac:dyDescent="0.25">
      <c r="A929">
        <v>34637</v>
      </c>
      <c r="B929" t="s">
        <v>8418</v>
      </c>
      <c r="C929" t="s">
        <v>6539</v>
      </c>
      <c r="D929" s="394">
        <v>195.18</v>
      </c>
    </row>
    <row r="930" spans="1:4" ht="15" x14ac:dyDescent="0.25">
      <c r="A930">
        <v>34638</v>
      </c>
      <c r="B930" t="s">
        <v>8419</v>
      </c>
      <c r="C930" t="s">
        <v>6539</v>
      </c>
      <c r="D930" s="394">
        <v>334.71</v>
      </c>
    </row>
    <row r="931" spans="1:4" ht="15" x14ac:dyDescent="0.25">
      <c r="A931">
        <v>11868</v>
      </c>
      <c r="B931" t="s">
        <v>8420</v>
      </c>
      <c r="C931" t="s">
        <v>6539</v>
      </c>
      <c r="D931" s="394">
        <v>358.71</v>
      </c>
    </row>
    <row r="932" spans="1:4" ht="15" x14ac:dyDescent="0.25">
      <c r="A932">
        <v>37106</v>
      </c>
      <c r="B932" t="s">
        <v>8421</v>
      </c>
      <c r="C932" t="s">
        <v>6539</v>
      </c>
      <c r="D932" s="395">
        <v>3464.72</v>
      </c>
    </row>
    <row r="933" spans="1:4" ht="15" x14ac:dyDescent="0.25">
      <c r="A933">
        <v>11869</v>
      </c>
      <c r="B933" t="s">
        <v>8422</v>
      </c>
      <c r="C933" t="s">
        <v>6539</v>
      </c>
      <c r="D933" s="394">
        <v>582</v>
      </c>
    </row>
    <row r="934" spans="1:4" ht="15" x14ac:dyDescent="0.25">
      <c r="A934">
        <v>37104</v>
      </c>
      <c r="B934" t="s">
        <v>8423</v>
      </c>
      <c r="C934" t="s">
        <v>6539</v>
      </c>
      <c r="D934" s="394">
        <v>750.23</v>
      </c>
    </row>
    <row r="935" spans="1:4" ht="15" x14ac:dyDescent="0.25">
      <c r="A935">
        <v>37105</v>
      </c>
      <c r="B935" t="s">
        <v>8424</v>
      </c>
      <c r="C935" t="s">
        <v>6539</v>
      </c>
      <c r="D935" s="395">
        <v>1670.88</v>
      </c>
    </row>
    <row r="936" spans="1:4" ht="15" x14ac:dyDescent="0.25">
      <c r="A936">
        <v>11638</v>
      </c>
      <c r="B936" t="s">
        <v>8425</v>
      </c>
      <c r="C936" t="s">
        <v>6539</v>
      </c>
      <c r="D936" s="394">
        <v>111.85</v>
      </c>
    </row>
    <row r="937" spans="1:4" ht="15" x14ac:dyDescent="0.25">
      <c r="A937">
        <v>1030</v>
      </c>
      <c r="B937" t="s">
        <v>8426</v>
      </c>
      <c r="C937" t="s">
        <v>6539</v>
      </c>
      <c r="D937" s="394">
        <v>32.17</v>
      </c>
    </row>
    <row r="938" spans="1:4" ht="15" x14ac:dyDescent="0.25">
      <c r="A938">
        <v>11694</v>
      </c>
      <c r="B938" t="s">
        <v>8427</v>
      </c>
      <c r="C938" t="s">
        <v>6539</v>
      </c>
      <c r="D938" s="394">
        <v>711.12</v>
      </c>
    </row>
    <row r="939" spans="1:4" ht="15" x14ac:dyDescent="0.25">
      <c r="A939">
        <v>35277</v>
      </c>
      <c r="B939" t="s">
        <v>8428</v>
      </c>
      <c r="C939" t="s">
        <v>6539</v>
      </c>
      <c r="D939" s="394">
        <v>338.82</v>
      </c>
    </row>
    <row r="940" spans="1:4" ht="15" x14ac:dyDescent="0.25">
      <c r="A940">
        <v>10521</v>
      </c>
      <c r="B940" t="s">
        <v>8429</v>
      </c>
      <c r="C940" t="s">
        <v>6539</v>
      </c>
      <c r="D940" s="394">
        <v>211.76</v>
      </c>
    </row>
    <row r="941" spans="1:4" ht="15" x14ac:dyDescent="0.25">
      <c r="A941">
        <v>10885</v>
      </c>
      <c r="B941" t="s">
        <v>8430</v>
      </c>
      <c r="C941" t="s">
        <v>6539</v>
      </c>
      <c r="D941" s="394">
        <v>267.85000000000002</v>
      </c>
    </row>
    <row r="942" spans="1:4" ht="15" x14ac:dyDescent="0.25">
      <c r="A942">
        <v>20962</v>
      </c>
      <c r="B942" t="s">
        <v>8431</v>
      </c>
      <c r="C942" t="s">
        <v>6539</v>
      </c>
      <c r="D942" s="394">
        <v>221.85</v>
      </c>
    </row>
    <row r="943" spans="1:4" ht="15" x14ac:dyDescent="0.25">
      <c r="A943">
        <v>20963</v>
      </c>
      <c r="B943" t="s">
        <v>8432</v>
      </c>
      <c r="C943" t="s">
        <v>6539</v>
      </c>
      <c r="D943" s="394">
        <v>271</v>
      </c>
    </row>
    <row r="944" spans="1:4" ht="15" x14ac:dyDescent="0.25">
      <c r="A944">
        <v>2555</v>
      </c>
      <c r="B944" t="s">
        <v>8433</v>
      </c>
      <c r="C944" t="s">
        <v>6539</v>
      </c>
      <c r="D944" s="394">
        <v>1.0900000000000001</v>
      </c>
    </row>
    <row r="945" spans="1:4" ht="15" x14ac:dyDescent="0.25">
      <c r="A945">
        <v>2556</v>
      </c>
      <c r="B945" t="s">
        <v>8434</v>
      </c>
      <c r="C945" t="s">
        <v>6539</v>
      </c>
      <c r="D945" s="394">
        <v>1.01</v>
      </c>
    </row>
    <row r="946" spans="1:4" ht="15" x14ac:dyDescent="0.25">
      <c r="A946">
        <v>2557</v>
      </c>
      <c r="B946" t="s">
        <v>8435</v>
      </c>
      <c r="C946" t="s">
        <v>6539</v>
      </c>
      <c r="D946" s="394">
        <v>2.13</v>
      </c>
    </row>
    <row r="947" spans="1:4" ht="15" x14ac:dyDescent="0.25">
      <c r="A947">
        <v>39810</v>
      </c>
      <c r="B947" t="s">
        <v>8436</v>
      </c>
      <c r="C947" t="s">
        <v>6539</v>
      </c>
      <c r="D947" s="394">
        <v>15.46</v>
      </c>
    </row>
    <row r="948" spans="1:4" ht="15" x14ac:dyDescent="0.25">
      <c r="A948">
        <v>39811</v>
      </c>
      <c r="B948" t="s">
        <v>8437</v>
      </c>
      <c r="C948" t="s">
        <v>6539</v>
      </c>
      <c r="D948" s="394">
        <v>19.579999999999998</v>
      </c>
    </row>
    <row r="949" spans="1:4" ht="15" x14ac:dyDescent="0.25">
      <c r="A949">
        <v>39812</v>
      </c>
      <c r="B949" t="s">
        <v>8438</v>
      </c>
      <c r="C949" t="s">
        <v>6539</v>
      </c>
      <c r="D949" s="394">
        <v>29.86</v>
      </c>
    </row>
    <row r="950" spans="1:4" ht="15" x14ac:dyDescent="0.25">
      <c r="A950">
        <v>20254</v>
      </c>
      <c r="B950" t="s">
        <v>8439</v>
      </c>
      <c r="C950" t="s">
        <v>6539</v>
      </c>
      <c r="D950" s="394">
        <v>11.75</v>
      </c>
    </row>
    <row r="951" spans="1:4" ht="15" x14ac:dyDescent="0.25">
      <c r="A951">
        <v>39771</v>
      </c>
      <c r="B951" t="s">
        <v>8440</v>
      </c>
      <c r="C951" t="s">
        <v>6539</v>
      </c>
      <c r="D951" s="394">
        <v>19.47</v>
      </c>
    </row>
    <row r="952" spans="1:4" ht="15" x14ac:dyDescent="0.25">
      <c r="A952">
        <v>20255</v>
      </c>
      <c r="B952" t="s">
        <v>8441</v>
      </c>
      <c r="C952" t="s">
        <v>6539</v>
      </c>
      <c r="D952" s="394">
        <v>32.159999999999997</v>
      </c>
    </row>
    <row r="953" spans="1:4" ht="15" x14ac:dyDescent="0.25">
      <c r="A953">
        <v>39772</v>
      </c>
      <c r="B953" t="s">
        <v>8442</v>
      </c>
      <c r="C953" t="s">
        <v>6539</v>
      </c>
      <c r="D953" s="394">
        <v>38.56</v>
      </c>
    </row>
    <row r="954" spans="1:4" ht="15" x14ac:dyDescent="0.25">
      <c r="A954">
        <v>20253</v>
      </c>
      <c r="B954" t="s">
        <v>8443</v>
      </c>
      <c r="C954" t="s">
        <v>6539</v>
      </c>
      <c r="D954" s="394">
        <v>67.22</v>
      </c>
    </row>
    <row r="955" spans="1:4" ht="15" x14ac:dyDescent="0.25">
      <c r="A955">
        <v>39773</v>
      </c>
      <c r="B955" t="s">
        <v>8444</v>
      </c>
      <c r="C955" t="s">
        <v>6539</v>
      </c>
      <c r="D955" s="394">
        <v>69.819999999999993</v>
      </c>
    </row>
    <row r="956" spans="1:4" ht="15" x14ac:dyDescent="0.25">
      <c r="A956">
        <v>39774</v>
      </c>
      <c r="B956" t="s">
        <v>8445</v>
      </c>
      <c r="C956" t="s">
        <v>6539</v>
      </c>
      <c r="D956" s="394">
        <v>90.72</v>
      </c>
    </row>
    <row r="957" spans="1:4" ht="15" x14ac:dyDescent="0.25">
      <c r="A957">
        <v>39775</v>
      </c>
      <c r="B957" t="s">
        <v>8446</v>
      </c>
      <c r="C957" t="s">
        <v>6539</v>
      </c>
      <c r="D957" s="394">
        <v>158.88</v>
      </c>
    </row>
    <row r="958" spans="1:4" ht="15" x14ac:dyDescent="0.25">
      <c r="A958">
        <v>39776</v>
      </c>
      <c r="B958" t="s">
        <v>8447</v>
      </c>
      <c r="C958" t="s">
        <v>6539</v>
      </c>
      <c r="D958" s="394">
        <v>195.55</v>
      </c>
    </row>
    <row r="959" spans="1:4" ht="15" x14ac:dyDescent="0.25">
      <c r="A959">
        <v>39777</v>
      </c>
      <c r="B959" t="s">
        <v>8448</v>
      </c>
      <c r="C959" t="s">
        <v>6539</v>
      </c>
      <c r="D959" s="394">
        <v>234.66</v>
      </c>
    </row>
    <row r="960" spans="1:4" ht="15" x14ac:dyDescent="0.25">
      <c r="A960">
        <v>11250</v>
      </c>
      <c r="B960" t="s">
        <v>8449</v>
      </c>
      <c r="C960" t="s">
        <v>6539</v>
      </c>
      <c r="D960" s="394">
        <v>34.85</v>
      </c>
    </row>
    <row r="961" spans="1:4" ht="15" x14ac:dyDescent="0.25">
      <c r="A961">
        <v>39766</v>
      </c>
      <c r="B961" t="s">
        <v>8450</v>
      </c>
      <c r="C961" t="s">
        <v>6539</v>
      </c>
      <c r="D961" s="394">
        <v>42.53</v>
      </c>
    </row>
    <row r="962" spans="1:4" ht="15" x14ac:dyDescent="0.25">
      <c r="A962">
        <v>11251</v>
      </c>
      <c r="B962" t="s">
        <v>8451</v>
      </c>
      <c r="C962" t="s">
        <v>6539</v>
      </c>
      <c r="D962" s="394">
        <v>73.33</v>
      </c>
    </row>
    <row r="963" spans="1:4" ht="15" x14ac:dyDescent="0.25">
      <c r="A963">
        <v>39767</v>
      </c>
      <c r="B963" t="s">
        <v>8452</v>
      </c>
      <c r="C963" t="s">
        <v>6539</v>
      </c>
      <c r="D963" s="394">
        <v>96.55</v>
      </c>
    </row>
    <row r="964" spans="1:4" ht="15" x14ac:dyDescent="0.25">
      <c r="A964">
        <v>11253</v>
      </c>
      <c r="B964" t="s">
        <v>8453</v>
      </c>
      <c r="C964" t="s">
        <v>6539</v>
      </c>
      <c r="D964" s="394">
        <v>144.22</v>
      </c>
    </row>
    <row r="965" spans="1:4" ht="15" x14ac:dyDescent="0.25">
      <c r="A965">
        <v>11254</v>
      </c>
      <c r="B965" t="s">
        <v>8454</v>
      </c>
      <c r="C965" t="s">
        <v>6539</v>
      </c>
      <c r="D965" s="394">
        <v>154.94</v>
      </c>
    </row>
    <row r="966" spans="1:4" ht="15" x14ac:dyDescent="0.25">
      <c r="A966">
        <v>11255</v>
      </c>
      <c r="B966" t="s">
        <v>8455</v>
      </c>
      <c r="C966" t="s">
        <v>6539</v>
      </c>
      <c r="D966" s="394">
        <v>234.66</v>
      </c>
    </row>
    <row r="967" spans="1:4" ht="15" x14ac:dyDescent="0.25">
      <c r="A967">
        <v>11256</v>
      </c>
      <c r="B967" t="s">
        <v>8456</v>
      </c>
      <c r="C967" t="s">
        <v>6539</v>
      </c>
      <c r="D967" s="394">
        <v>268.52999999999997</v>
      </c>
    </row>
    <row r="968" spans="1:4" ht="15" x14ac:dyDescent="0.25">
      <c r="A968">
        <v>14055</v>
      </c>
      <c r="B968" t="s">
        <v>8457</v>
      </c>
      <c r="C968" t="s">
        <v>6539</v>
      </c>
      <c r="D968" s="394">
        <v>476.37</v>
      </c>
    </row>
    <row r="969" spans="1:4" ht="15" x14ac:dyDescent="0.25">
      <c r="A969">
        <v>39768</v>
      </c>
      <c r="B969" t="s">
        <v>8458</v>
      </c>
      <c r="C969" t="s">
        <v>6539</v>
      </c>
      <c r="D969" s="394">
        <v>508.29</v>
      </c>
    </row>
    <row r="970" spans="1:4" ht="15" x14ac:dyDescent="0.25">
      <c r="A970">
        <v>11247</v>
      </c>
      <c r="B970" t="s">
        <v>8459</v>
      </c>
      <c r="C970" t="s">
        <v>6539</v>
      </c>
      <c r="D970" s="394">
        <v>682.45</v>
      </c>
    </row>
    <row r="971" spans="1:4" ht="15" x14ac:dyDescent="0.25">
      <c r="A971">
        <v>39769</v>
      </c>
      <c r="B971" t="s">
        <v>8460</v>
      </c>
      <c r="C971" t="s">
        <v>6539</v>
      </c>
      <c r="D971" s="394">
        <v>827.34</v>
      </c>
    </row>
    <row r="972" spans="1:4" ht="15" x14ac:dyDescent="0.25">
      <c r="A972">
        <v>11249</v>
      </c>
      <c r="B972" t="s">
        <v>8461</v>
      </c>
      <c r="C972" t="s">
        <v>6539</v>
      </c>
      <c r="D972" s="395">
        <v>2230.6999999999998</v>
      </c>
    </row>
    <row r="973" spans="1:4" ht="15" x14ac:dyDescent="0.25">
      <c r="A973">
        <v>39770</v>
      </c>
      <c r="B973" t="s">
        <v>8462</v>
      </c>
      <c r="C973" t="s">
        <v>6539</v>
      </c>
      <c r="D973" s="395">
        <v>2900.57</v>
      </c>
    </row>
    <row r="974" spans="1:4" ht="15" x14ac:dyDescent="0.25">
      <c r="A974">
        <v>10569</v>
      </c>
      <c r="B974" t="s">
        <v>8463</v>
      </c>
      <c r="C974" t="s">
        <v>6539</v>
      </c>
      <c r="D974" s="394">
        <v>2.12</v>
      </c>
    </row>
    <row r="975" spans="1:4" ht="15" x14ac:dyDescent="0.25">
      <c r="A975">
        <v>1872</v>
      </c>
      <c r="B975" t="s">
        <v>8464</v>
      </c>
      <c r="C975" t="s">
        <v>6539</v>
      </c>
      <c r="D975" s="394">
        <v>1.61</v>
      </c>
    </row>
    <row r="976" spans="1:4" ht="15" x14ac:dyDescent="0.25">
      <c r="A976">
        <v>1873</v>
      </c>
      <c r="B976" t="s">
        <v>8465</v>
      </c>
      <c r="C976" t="s">
        <v>6539</v>
      </c>
      <c r="D976" s="394">
        <v>3.21</v>
      </c>
    </row>
    <row r="977" spans="1:4" ht="15" x14ac:dyDescent="0.25">
      <c r="A977">
        <v>39693</v>
      </c>
      <c r="B977" t="s">
        <v>8466</v>
      </c>
      <c r="C977" t="s">
        <v>6539</v>
      </c>
      <c r="D977" s="395">
        <v>1272.96</v>
      </c>
    </row>
    <row r="978" spans="1:4" ht="15" x14ac:dyDescent="0.25">
      <c r="A978">
        <v>39692</v>
      </c>
      <c r="B978" t="s">
        <v>8467</v>
      </c>
      <c r="C978" t="s">
        <v>6539</v>
      </c>
      <c r="D978" s="394">
        <v>214.28</v>
      </c>
    </row>
    <row r="979" spans="1:4" ht="15" x14ac:dyDescent="0.25">
      <c r="A979">
        <v>39681</v>
      </c>
      <c r="B979" t="s">
        <v>8468</v>
      </c>
      <c r="C979" t="s">
        <v>6539</v>
      </c>
      <c r="D979" s="394">
        <v>121</v>
      </c>
    </row>
    <row r="980" spans="1:4" ht="15" x14ac:dyDescent="0.25">
      <c r="A980">
        <v>39680</v>
      </c>
      <c r="B980" t="s">
        <v>8469</v>
      </c>
      <c r="C980" t="s">
        <v>6539</v>
      </c>
      <c r="D980" s="394">
        <v>62.33</v>
      </c>
    </row>
    <row r="981" spans="1:4" ht="15" x14ac:dyDescent="0.25">
      <c r="A981">
        <v>39682</v>
      </c>
      <c r="B981" t="s">
        <v>8470</v>
      </c>
      <c r="C981" t="s">
        <v>6539</v>
      </c>
      <c r="D981" s="394">
        <v>122.22</v>
      </c>
    </row>
    <row r="982" spans="1:4" ht="15" x14ac:dyDescent="0.25">
      <c r="A982">
        <v>39685</v>
      </c>
      <c r="B982" t="s">
        <v>8471</v>
      </c>
      <c r="C982" t="s">
        <v>6539</v>
      </c>
      <c r="D982" s="394">
        <v>103.68</v>
      </c>
    </row>
    <row r="983" spans="1:4" ht="15" x14ac:dyDescent="0.25">
      <c r="A983">
        <v>39687</v>
      </c>
      <c r="B983" t="s">
        <v>8472</v>
      </c>
      <c r="C983" t="s">
        <v>6539</v>
      </c>
      <c r="D983" s="394">
        <v>195.45</v>
      </c>
    </row>
    <row r="984" spans="1:4" ht="15" x14ac:dyDescent="0.25">
      <c r="A984">
        <v>3280</v>
      </c>
      <c r="B984" t="s">
        <v>8473</v>
      </c>
      <c r="C984" t="s">
        <v>6539</v>
      </c>
      <c r="D984" s="394">
        <v>165.34</v>
      </c>
    </row>
    <row r="985" spans="1:4" ht="15" x14ac:dyDescent="0.25">
      <c r="A985">
        <v>11881</v>
      </c>
      <c r="B985" t="s">
        <v>8474</v>
      </c>
      <c r="C985" t="s">
        <v>6539</v>
      </c>
      <c r="D985" s="394">
        <v>76.78</v>
      </c>
    </row>
    <row r="986" spans="1:4" ht="15" x14ac:dyDescent="0.25">
      <c r="A986">
        <v>34641</v>
      </c>
      <c r="B986" t="s">
        <v>8475</v>
      </c>
      <c r="C986" t="s">
        <v>6539</v>
      </c>
      <c r="D986" s="394">
        <v>61.92</v>
      </c>
    </row>
    <row r="987" spans="1:4" ht="15" x14ac:dyDescent="0.25">
      <c r="A987">
        <v>34643</v>
      </c>
      <c r="B987" t="s">
        <v>8476</v>
      </c>
      <c r="C987" t="s">
        <v>6539</v>
      </c>
      <c r="D987" s="394">
        <v>10.96</v>
      </c>
    </row>
    <row r="988" spans="1:4" ht="15" x14ac:dyDescent="0.25">
      <c r="A988">
        <v>3278</v>
      </c>
      <c r="B988" t="s">
        <v>8477</v>
      </c>
      <c r="C988" t="s">
        <v>6539</v>
      </c>
      <c r="D988" s="394">
        <v>86.69</v>
      </c>
    </row>
    <row r="989" spans="1:4" ht="15" x14ac:dyDescent="0.25">
      <c r="A989">
        <v>3279</v>
      </c>
      <c r="B989" t="s">
        <v>8478</v>
      </c>
      <c r="C989" t="s">
        <v>6539</v>
      </c>
      <c r="D989" s="394">
        <v>143.05000000000001</v>
      </c>
    </row>
    <row r="990" spans="1:4" ht="15" x14ac:dyDescent="0.25">
      <c r="A990">
        <v>1062</v>
      </c>
      <c r="B990" t="s">
        <v>8479</v>
      </c>
      <c r="C990" t="s">
        <v>6539</v>
      </c>
      <c r="D990" s="394">
        <v>110</v>
      </c>
    </row>
    <row r="991" spans="1:4" ht="15" x14ac:dyDescent="0.25">
      <c r="A991">
        <v>39686</v>
      </c>
      <c r="B991" t="s">
        <v>8480</v>
      </c>
      <c r="C991" t="s">
        <v>6539</v>
      </c>
      <c r="D991" s="394">
        <v>187.63</v>
      </c>
    </row>
    <row r="992" spans="1:4" ht="15" x14ac:dyDescent="0.25">
      <c r="A992">
        <v>39683</v>
      </c>
      <c r="B992" t="s">
        <v>8481</v>
      </c>
      <c r="C992" t="s">
        <v>6539</v>
      </c>
      <c r="D992" s="394">
        <v>38.15</v>
      </c>
    </row>
    <row r="993" spans="1:4" ht="15" x14ac:dyDescent="0.25">
      <c r="A993">
        <v>1871</v>
      </c>
      <c r="B993" t="s">
        <v>8482</v>
      </c>
      <c r="C993" t="s">
        <v>6539</v>
      </c>
      <c r="D993" s="394">
        <v>2.89</v>
      </c>
    </row>
    <row r="994" spans="1:4" ht="15" x14ac:dyDescent="0.25">
      <c r="A994">
        <v>12001</v>
      </c>
      <c r="B994" t="s">
        <v>8483</v>
      </c>
      <c r="C994" t="s">
        <v>6539</v>
      </c>
      <c r="D994" s="394">
        <v>4.18</v>
      </c>
    </row>
    <row r="995" spans="1:4" ht="15" x14ac:dyDescent="0.25">
      <c r="A995">
        <v>11882</v>
      </c>
      <c r="B995" t="s">
        <v>8484</v>
      </c>
      <c r="C995" t="s">
        <v>6539</v>
      </c>
      <c r="D995" s="394">
        <v>86.69</v>
      </c>
    </row>
    <row r="996" spans="1:4" ht="15" x14ac:dyDescent="0.25">
      <c r="A996">
        <v>39689</v>
      </c>
      <c r="B996" t="s">
        <v>8485</v>
      </c>
      <c r="C996" t="s">
        <v>6539</v>
      </c>
      <c r="D996" s="395">
        <v>2444.44</v>
      </c>
    </row>
    <row r="997" spans="1:4" ht="15" x14ac:dyDescent="0.25">
      <c r="A997">
        <v>39688</v>
      </c>
      <c r="B997" t="s">
        <v>8486</v>
      </c>
      <c r="C997" t="s">
        <v>6539</v>
      </c>
      <c r="D997" s="394">
        <v>353.22</v>
      </c>
    </row>
    <row r="998" spans="1:4" ht="15" x14ac:dyDescent="0.25">
      <c r="A998">
        <v>1068</v>
      </c>
      <c r="B998" t="s">
        <v>8487</v>
      </c>
      <c r="C998" t="s">
        <v>6539</v>
      </c>
      <c r="D998" s="395">
        <v>1475.22</v>
      </c>
    </row>
    <row r="999" spans="1:4" ht="15" x14ac:dyDescent="0.25">
      <c r="A999">
        <v>39690</v>
      </c>
      <c r="B999" t="s">
        <v>8488</v>
      </c>
      <c r="C999" t="s">
        <v>6539</v>
      </c>
      <c r="D999" s="395">
        <v>3318.33</v>
      </c>
    </row>
    <row r="1000" spans="1:4" ht="15" x14ac:dyDescent="0.25">
      <c r="A1000">
        <v>39691</v>
      </c>
      <c r="B1000" t="s">
        <v>8489</v>
      </c>
      <c r="C1000" t="s">
        <v>6539</v>
      </c>
      <c r="D1000" s="395">
        <v>3709.44</v>
      </c>
    </row>
    <row r="1001" spans="1:4" ht="15" x14ac:dyDescent="0.25">
      <c r="A1001">
        <v>39808</v>
      </c>
      <c r="B1001" t="s">
        <v>8490</v>
      </c>
      <c r="C1001" t="s">
        <v>6539</v>
      </c>
      <c r="D1001" s="394">
        <v>57.06</v>
      </c>
    </row>
    <row r="1002" spans="1:4" ht="15" x14ac:dyDescent="0.25">
      <c r="A1002">
        <v>39809</v>
      </c>
      <c r="B1002" t="s">
        <v>8491</v>
      </c>
      <c r="C1002" t="s">
        <v>6539</v>
      </c>
      <c r="D1002" s="394">
        <v>157.53</v>
      </c>
    </row>
    <row r="1003" spans="1:4" ht="15" x14ac:dyDescent="0.25">
      <c r="A1003">
        <v>11713</v>
      </c>
      <c r="B1003" t="s">
        <v>8492</v>
      </c>
      <c r="C1003" t="s">
        <v>6539</v>
      </c>
      <c r="D1003" s="394">
        <v>23.8</v>
      </c>
    </row>
    <row r="1004" spans="1:4" ht="15" x14ac:dyDescent="0.25">
      <c r="A1004">
        <v>11716</v>
      </c>
      <c r="B1004" t="s">
        <v>8493</v>
      </c>
      <c r="C1004" t="s">
        <v>6539</v>
      </c>
      <c r="D1004" s="394">
        <v>10.16</v>
      </c>
    </row>
    <row r="1005" spans="1:4" ht="15" x14ac:dyDescent="0.25">
      <c r="A1005">
        <v>5103</v>
      </c>
      <c r="B1005" t="s">
        <v>8494</v>
      </c>
      <c r="C1005" t="s">
        <v>6539</v>
      </c>
      <c r="D1005" s="394">
        <v>10.3</v>
      </c>
    </row>
    <row r="1006" spans="1:4" ht="15" x14ac:dyDescent="0.25">
      <c r="A1006">
        <v>11712</v>
      </c>
      <c r="B1006" t="s">
        <v>8495</v>
      </c>
      <c r="C1006" t="s">
        <v>6539</v>
      </c>
      <c r="D1006" s="394">
        <v>24</v>
      </c>
    </row>
    <row r="1007" spans="1:4" ht="15" x14ac:dyDescent="0.25">
      <c r="A1007">
        <v>11717</v>
      </c>
      <c r="B1007" t="s">
        <v>8496</v>
      </c>
      <c r="C1007" t="s">
        <v>6539</v>
      </c>
      <c r="D1007" s="394">
        <v>26.08</v>
      </c>
    </row>
    <row r="1008" spans="1:4" ht="15" x14ac:dyDescent="0.25">
      <c r="A1008">
        <v>11714</v>
      </c>
      <c r="B1008" t="s">
        <v>8497</v>
      </c>
      <c r="C1008" t="s">
        <v>6539</v>
      </c>
      <c r="D1008" s="394">
        <v>32.44</v>
      </c>
    </row>
    <row r="1009" spans="1:4" ht="15" x14ac:dyDescent="0.25">
      <c r="A1009">
        <v>11715</v>
      </c>
      <c r="B1009" t="s">
        <v>8498</v>
      </c>
      <c r="C1009" t="s">
        <v>6539</v>
      </c>
      <c r="D1009" s="394">
        <v>37.33</v>
      </c>
    </row>
    <row r="1010" spans="1:4" ht="15" x14ac:dyDescent="0.25">
      <c r="A1010">
        <v>11880</v>
      </c>
      <c r="B1010" t="s">
        <v>8499</v>
      </c>
      <c r="C1010" t="s">
        <v>6539</v>
      </c>
      <c r="D1010" s="394">
        <v>67.11</v>
      </c>
    </row>
    <row r="1011" spans="1:4" ht="15" x14ac:dyDescent="0.25">
      <c r="A1011">
        <v>1106</v>
      </c>
      <c r="B1011" t="s">
        <v>8500</v>
      </c>
      <c r="C1011" t="s">
        <v>6543</v>
      </c>
      <c r="D1011" s="394">
        <v>0.88</v>
      </c>
    </row>
    <row r="1012" spans="1:4" ht="15" x14ac:dyDescent="0.25">
      <c r="A1012">
        <v>11161</v>
      </c>
      <c r="B1012" t="s">
        <v>8501</v>
      </c>
      <c r="C1012" t="s">
        <v>6543</v>
      </c>
      <c r="D1012" s="394">
        <v>1.46</v>
      </c>
    </row>
    <row r="1013" spans="1:4" ht="15" x14ac:dyDescent="0.25">
      <c r="A1013">
        <v>1107</v>
      </c>
      <c r="B1013" t="s">
        <v>8502</v>
      </c>
      <c r="C1013" t="s">
        <v>6543</v>
      </c>
      <c r="D1013" s="394">
        <v>1.01</v>
      </c>
    </row>
    <row r="1014" spans="1:4" ht="15" x14ac:dyDescent="0.25">
      <c r="A1014">
        <v>4758</v>
      </c>
      <c r="B1014" t="s">
        <v>8503</v>
      </c>
      <c r="C1014" t="s">
        <v>6541</v>
      </c>
      <c r="D1014" s="394">
        <v>16.2</v>
      </c>
    </row>
    <row r="1015" spans="1:4" ht="15" x14ac:dyDescent="0.25">
      <c r="A1015">
        <v>41080</v>
      </c>
      <c r="B1015" t="s">
        <v>8504</v>
      </c>
      <c r="C1015" t="s">
        <v>6548</v>
      </c>
      <c r="D1015" s="395">
        <v>2835.82</v>
      </c>
    </row>
    <row r="1016" spans="1:4" ht="15" x14ac:dyDescent="0.25">
      <c r="A1016">
        <v>25963</v>
      </c>
      <c r="B1016" t="s">
        <v>8505</v>
      </c>
      <c r="C1016" t="s">
        <v>6543</v>
      </c>
      <c r="D1016" s="394">
        <v>0.12</v>
      </c>
    </row>
    <row r="1017" spans="1:4" ht="15" x14ac:dyDescent="0.25">
      <c r="A1017">
        <v>4759</v>
      </c>
      <c r="B1017" t="s">
        <v>8506</v>
      </c>
      <c r="C1017" t="s">
        <v>6541</v>
      </c>
      <c r="D1017" s="394">
        <v>13.6</v>
      </c>
    </row>
    <row r="1018" spans="1:4" ht="15" x14ac:dyDescent="0.25">
      <c r="A1018">
        <v>41068</v>
      </c>
      <c r="B1018" t="s">
        <v>8507</v>
      </c>
      <c r="C1018" t="s">
        <v>6548</v>
      </c>
      <c r="D1018" s="395">
        <v>2382.75</v>
      </c>
    </row>
    <row r="1019" spans="1:4" ht="15" x14ac:dyDescent="0.25">
      <c r="A1019">
        <v>1108</v>
      </c>
      <c r="B1019" t="s">
        <v>8508</v>
      </c>
      <c r="C1019" t="s">
        <v>6542</v>
      </c>
      <c r="D1019" s="394">
        <v>22.63</v>
      </c>
    </row>
    <row r="1020" spans="1:4" ht="15" x14ac:dyDescent="0.25">
      <c r="A1020">
        <v>1117</v>
      </c>
      <c r="B1020" t="s">
        <v>8509</v>
      </c>
      <c r="C1020" t="s">
        <v>6542</v>
      </c>
      <c r="D1020" s="394">
        <v>26.27</v>
      </c>
    </row>
    <row r="1021" spans="1:4" ht="15" x14ac:dyDescent="0.25">
      <c r="A1021">
        <v>1118</v>
      </c>
      <c r="B1021" t="s">
        <v>8510</v>
      </c>
      <c r="C1021" t="s">
        <v>6542</v>
      </c>
      <c r="D1021" s="394">
        <v>33.78</v>
      </c>
    </row>
    <row r="1022" spans="1:4" ht="15" x14ac:dyDescent="0.25">
      <c r="A1022">
        <v>1110</v>
      </c>
      <c r="B1022" t="s">
        <v>8511</v>
      </c>
      <c r="C1022" t="s">
        <v>6542</v>
      </c>
      <c r="D1022" s="394">
        <v>33.78</v>
      </c>
    </row>
    <row r="1023" spans="1:4" ht="15" x14ac:dyDescent="0.25">
      <c r="A1023">
        <v>12618</v>
      </c>
      <c r="B1023" t="s">
        <v>8512</v>
      </c>
      <c r="C1023" t="s">
        <v>6539</v>
      </c>
      <c r="D1023" s="394">
        <v>41.03</v>
      </c>
    </row>
    <row r="1024" spans="1:4" ht="15" x14ac:dyDescent="0.25">
      <c r="A1024">
        <v>40871</v>
      </c>
      <c r="B1024" t="s">
        <v>8513</v>
      </c>
      <c r="C1024" t="s">
        <v>6542</v>
      </c>
      <c r="D1024" s="394">
        <v>76.58</v>
      </c>
    </row>
    <row r="1025" spans="1:4" ht="15" x14ac:dyDescent="0.25">
      <c r="A1025">
        <v>40869</v>
      </c>
      <c r="B1025" t="s">
        <v>8514</v>
      </c>
      <c r="C1025" t="s">
        <v>6542</v>
      </c>
      <c r="D1025" s="394">
        <v>25.15</v>
      </c>
    </row>
    <row r="1026" spans="1:4" ht="15" x14ac:dyDescent="0.25">
      <c r="A1026">
        <v>40870</v>
      </c>
      <c r="B1026" t="s">
        <v>8515</v>
      </c>
      <c r="C1026" t="s">
        <v>6542</v>
      </c>
      <c r="D1026" s="394">
        <v>38.42</v>
      </c>
    </row>
    <row r="1027" spans="1:4" ht="15" x14ac:dyDescent="0.25">
      <c r="A1027">
        <v>1109</v>
      </c>
      <c r="B1027" t="s">
        <v>8516</v>
      </c>
      <c r="C1027" t="s">
        <v>6542</v>
      </c>
      <c r="D1027" s="394">
        <v>22.52</v>
      </c>
    </row>
    <row r="1028" spans="1:4" ht="15" x14ac:dyDescent="0.25">
      <c r="A1028">
        <v>1119</v>
      </c>
      <c r="B1028" t="s">
        <v>8517</v>
      </c>
      <c r="C1028" t="s">
        <v>6542</v>
      </c>
      <c r="D1028" s="394">
        <v>16.89</v>
      </c>
    </row>
    <row r="1029" spans="1:4" ht="15" x14ac:dyDescent="0.25">
      <c r="A1029">
        <v>13115</v>
      </c>
      <c r="B1029" t="s">
        <v>8518</v>
      </c>
      <c r="C1029" t="s">
        <v>6542</v>
      </c>
      <c r="D1029" s="394">
        <v>16.2</v>
      </c>
    </row>
    <row r="1030" spans="1:4" ht="15" x14ac:dyDescent="0.25">
      <c r="A1030">
        <v>10541</v>
      </c>
      <c r="B1030" t="s">
        <v>8519</v>
      </c>
      <c r="C1030" t="s">
        <v>6542</v>
      </c>
      <c r="D1030" s="394">
        <v>18.82</v>
      </c>
    </row>
    <row r="1031" spans="1:4" ht="15" x14ac:dyDescent="0.25">
      <c r="A1031">
        <v>10543</v>
      </c>
      <c r="B1031" t="s">
        <v>8520</v>
      </c>
      <c r="C1031" t="s">
        <v>6542</v>
      </c>
      <c r="D1031" s="394">
        <v>36.520000000000003</v>
      </c>
    </row>
    <row r="1032" spans="1:4" ht="15" x14ac:dyDescent="0.25">
      <c r="A1032">
        <v>10544</v>
      </c>
      <c r="B1032" t="s">
        <v>8521</v>
      </c>
      <c r="C1032" t="s">
        <v>6542</v>
      </c>
      <c r="D1032" s="394">
        <v>43.92</v>
      </c>
    </row>
    <row r="1033" spans="1:4" ht="15" x14ac:dyDescent="0.25">
      <c r="A1033">
        <v>10545</v>
      </c>
      <c r="B1033" t="s">
        <v>8522</v>
      </c>
      <c r="C1033" t="s">
        <v>6542</v>
      </c>
      <c r="D1033" s="394">
        <v>67.36</v>
      </c>
    </row>
    <row r="1034" spans="1:4" ht="15" x14ac:dyDescent="0.25">
      <c r="A1034">
        <v>10542</v>
      </c>
      <c r="B1034" t="s">
        <v>8523</v>
      </c>
      <c r="C1034" t="s">
        <v>6542</v>
      </c>
      <c r="D1034" s="394">
        <v>25.93</v>
      </c>
    </row>
    <row r="1035" spans="1:4" ht="15" x14ac:dyDescent="0.25">
      <c r="A1035">
        <v>38365</v>
      </c>
      <c r="B1035" t="s">
        <v>8524</v>
      </c>
      <c r="C1035" t="s">
        <v>6540</v>
      </c>
      <c r="D1035" s="394">
        <v>1.53</v>
      </c>
    </row>
    <row r="1036" spans="1:4" ht="15" x14ac:dyDescent="0.25">
      <c r="A1036">
        <v>37745</v>
      </c>
      <c r="B1036" t="s">
        <v>8525</v>
      </c>
      <c r="C1036" t="s">
        <v>6539</v>
      </c>
      <c r="D1036" s="395">
        <v>240871.75</v>
      </c>
    </row>
    <row r="1037" spans="1:4" ht="15" x14ac:dyDescent="0.25">
      <c r="A1037">
        <v>37754</v>
      </c>
      <c r="B1037" t="s">
        <v>8526</v>
      </c>
      <c r="C1037" t="s">
        <v>6539</v>
      </c>
      <c r="D1037" s="395">
        <v>251543.28</v>
      </c>
    </row>
    <row r="1038" spans="1:4" ht="15" x14ac:dyDescent="0.25">
      <c r="A1038">
        <v>37748</v>
      </c>
      <c r="B1038" t="s">
        <v>8527</v>
      </c>
      <c r="C1038" t="s">
        <v>6539</v>
      </c>
      <c r="D1038" s="395">
        <v>256078.68</v>
      </c>
    </row>
    <row r="1039" spans="1:4" ht="15" x14ac:dyDescent="0.25">
      <c r="A1039">
        <v>37761</v>
      </c>
      <c r="B1039" t="s">
        <v>8528</v>
      </c>
      <c r="C1039" t="s">
        <v>6539</v>
      </c>
      <c r="D1039" s="395">
        <v>211906.15</v>
      </c>
    </row>
    <row r="1040" spans="1:4" ht="15" x14ac:dyDescent="0.25">
      <c r="A1040">
        <v>37757</v>
      </c>
      <c r="B1040" t="s">
        <v>8529</v>
      </c>
      <c r="C1040" t="s">
        <v>6539</v>
      </c>
      <c r="D1040" s="395">
        <v>294991.65000000002</v>
      </c>
    </row>
    <row r="1041" spans="1:4" ht="15" x14ac:dyDescent="0.25">
      <c r="A1041">
        <v>37759</v>
      </c>
      <c r="B1041" t="s">
        <v>8530</v>
      </c>
      <c r="C1041" t="s">
        <v>6539</v>
      </c>
      <c r="D1041" s="395">
        <v>296135.05</v>
      </c>
    </row>
    <row r="1042" spans="1:4" ht="15" x14ac:dyDescent="0.25">
      <c r="A1042">
        <v>37766</v>
      </c>
      <c r="B1042" t="s">
        <v>8531</v>
      </c>
      <c r="C1042" t="s">
        <v>6539</v>
      </c>
      <c r="D1042" s="395">
        <v>296135.02</v>
      </c>
    </row>
    <row r="1043" spans="1:4" ht="15" x14ac:dyDescent="0.25">
      <c r="A1043">
        <v>37752</v>
      </c>
      <c r="B1043" t="s">
        <v>8532</v>
      </c>
      <c r="C1043" t="s">
        <v>6539</v>
      </c>
      <c r="D1043" s="395">
        <v>268541.5</v>
      </c>
    </row>
    <row r="1044" spans="1:4" ht="15" x14ac:dyDescent="0.25">
      <c r="A1044">
        <v>37760</v>
      </c>
      <c r="B1044" t="s">
        <v>8533</v>
      </c>
      <c r="C1044" t="s">
        <v>6539</v>
      </c>
      <c r="D1044" s="395">
        <v>282795.62</v>
      </c>
    </row>
    <row r="1045" spans="1:4" ht="15" x14ac:dyDescent="0.25">
      <c r="A1045">
        <v>37765</v>
      </c>
      <c r="B1045" t="s">
        <v>8534</v>
      </c>
      <c r="C1045" t="s">
        <v>6539</v>
      </c>
      <c r="D1045" s="395">
        <v>197423.37</v>
      </c>
    </row>
    <row r="1046" spans="1:4" ht="15" x14ac:dyDescent="0.25">
      <c r="A1046">
        <v>37746</v>
      </c>
      <c r="B1046" t="s">
        <v>8535</v>
      </c>
      <c r="C1046" t="s">
        <v>6539</v>
      </c>
      <c r="D1046" s="395">
        <v>216441.54</v>
      </c>
    </row>
    <row r="1047" spans="1:4" ht="15" x14ac:dyDescent="0.25">
      <c r="A1047">
        <v>37750</v>
      </c>
      <c r="B1047" t="s">
        <v>8536</v>
      </c>
      <c r="C1047" t="s">
        <v>6539</v>
      </c>
      <c r="D1047" s="395">
        <v>215679.31</v>
      </c>
    </row>
    <row r="1048" spans="1:4" ht="15" x14ac:dyDescent="0.25">
      <c r="A1048">
        <v>37753</v>
      </c>
      <c r="B1048" t="s">
        <v>8537</v>
      </c>
      <c r="C1048" t="s">
        <v>6539</v>
      </c>
      <c r="D1048" s="395">
        <v>214917.04</v>
      </c>
    </row>
    <row r="1049" spans="1:4" ht="15" x14ac:dyDescent="0.25">
      <c r="A1049">
        <v>37756</v>
      </c>
      <c r="B1049" t="s">
        <v>8538</v>
      </c>
      <c r="C1049" t="s">
        <v>6539</v>
      </c>
      <c r="D1049" s="395">
        <v>211906.15</v>
      </c>
    </row>
    <row r="1050" spans="1:4" ht="15" x14ac:dyDescent="0.25">
      <c r="A1050">
        <v>37755</v>
      </c>
      <c r="B1050" t="s">
        <v>8539</v>
      </c>
      <c r="C1050" t="s">
        <v>6539</v>
      </c>
      <c r="D1050" s="395">
        <v>307949.95</v>
      </c>
    </row>
    <row r="1051" spans="1:4" ht="15" x14ac:dyDescent="0.25">
      <c r="A1051">
        <v>37758</v>
      </c>
      <c r="B1051" t="s">
        <v>8540</v>
      </c>
      <c r="C1051" t="s">
        <v>6539</v>
      </c>
      <c r="D1051" s="395">
        <v>347587.08</v>
      </c>
    </row>
    <row r="1052" spans="1:4" ht="15" x14ac:dyDescent="0.25">
      <c r="A1052">
        <v>37747</v>
      </c>
      <c r="B1052" t="s">
        <v>8541</v>
      </c>
      <c r="C1052" t="s">
        <v>6539</v>
      </c>
      <c r="D1052" s="395">
        <v>312752.14</v>
      </c>
    </row>
    <row r="1053" spans="1:4" ht="15" x14ac:dyDescent="0.25">
      <c r="A1053">
        <v>37767</v>
      </c>
      <c r="B1053" t="s">
        <v>8542</v>
      </c>
      <c r="C1053" t="s">
        <v>6539</v>
      </c>
      <c r="D1053" s="395">
        <v>330055.28000000003</v>
      </c>
    </row>
    <row r="1054" spans="1:4" ht="15" x14ac:dyDescent="0.25">
      <c r="A1054">
        <v>37751</v>
      </c>
      <c r="B1054" t="s">
        <v>8543</v>
      </c>
      <c r="C1054" t="s">
        <v>6539</v>
      </c>
      <c r="D1054" s="395">
        <v>330055.28000000003</v>
      </c>
    </row>
    <row r="1055" spans="1:4" ht="15" x14ac:dyDescent="0.25">
      <c r="A1055">
        <v>37749</v>
      </c>
      <c r="B1055" t="s">
        <v>8544</v>
      </c>
      <c r="C1055" t="s">
        <v>6539</v>
      </c>
      <c r="D1055" s="395">
        <v>326244.02</v>
      </c>
    </row>
    <row r="1056" spans="1:4" ht="15" x14ac:dyDescent="0.25">
      <c r="A1056">
        <v>1159</v>
      </c>
      <c r="B1056" t="s">
        <v>8545</v>
      </c>
      <c r="C1056" t="s">
        <v>6539</v>
      </c>
      <c r="D1056" s="395">
        <v>144460.81</v>
      </c>
    </row>
    <row r="1057" spans="1:4" ht="15" x14ac:dyDescent="0.25">
      <c r="A1057">
        <v>12114</v>
      </c>
      <c r="B1057" t="s">
        <v>8546</v>
      </c>
      <c r="C1057" t="s">
        <v>6539</v>
      </c>
      <c r="D1057" s="394">
        <v>111.63</v>
      </c>
    </row>
    <row r="1058" spans="1:4" ht="15" x14ac:dyDescent="0.25">
      <c r="A1058">
        <v>38106</v>
      </c>
      <c r="B1058" t="s">
        <v>8547</v>
      </c>
      <c r="C1058" t="s">
        <v>6539</v>
      </c>
      <c r="D1058" s="394">
        <v>15.17</v>
      </c>
    </row>
    <row r="1059" spans="1:4" ht="15" x14ac:dyDescent="0.25">
      <c r="A1059">
        <v>38085</v>
      </c>
      <c r="B1059" t="s">
        <v>8548</v>
      </c>
      <c r="C1059" t="s">
        <v>6539</v>
      </c>
      <c r="D1059" s="394">
        <v>17.920000000000002</v>
      </c>
    </row>
    <row r="1060" spans="1:4" ht="15" x14ac:dyDescent="0.25">
      <c r="A1060">
        <v>38599</v>
      </c>
      <c r="B1060" t="s">
        <v>8549</v>
      </c>
      <c r="C1060" t="s">
        <v>6539</v>
      </c>
      <c r="D1060" s="394">
        <v>4.74</v>
      </c>
    </row>
    <row r="1061" spans="1:4" ht="15" x14ac:dyDescent="0.25">
      <c r="A1061">
        <v>38596</v>
      </c>
      <c r="B1061" t="s">
        <v>8550</v>
      </c>
      <c r="C1061" t="s">
        <v>6539</v>
      </c>
      <c r="D1061" s="394">
        <v>3.24</v>
      </c>
    </row>
    <row r="1062" spans="1:4" ht="15" x14ac:dyDescent="0.25">
      <c r="A1062">
        <v>38600</v>
      </c>
      <c r="B1062" t="s">
        <v>8551</v>
      </c>
      <c r="C1062" t="s">
        <v>6539</v>
      </c>
      <c r="D1062" s="394">
        <v>5.58</v>
      </c>
    </row>
    <row r="1063" spans="1:4" ht="15" x14ac:dyDescent="0.25">
      <c r="A1063">
        <v>38597</v>
      </c>
      <c r="B1063" t="s">
        <v>8552</v>
      </c>
      <c r="C1063" t="s">
        <v>6539</v>
      </c>
      <c r="D1063" s="394">
        <v>3.96</v>
      </c>
    </row>
    <row r="1064" spans="1:4" ht="15" x14ac:dyDescent="0.25">
      <c r="A1064">
        <v>659</v>
      </c>
      <c r="B1064" t="s">
        <v>8553</v>
      </c>
      <c r="C1064" t="s">
        <v>6539</v>
      </c>
      <c r="D1064" s="394">
        <v>1.93</v>
      </c>
    </row>
    <row r="1065" spans="1:4" ht="15" x14ac:dyDescent="0.25">
      <c r="A1065">
        <v>660</v>
      </c>
      <c r="B1065" t="s">
        <v>8554</v>
      </c>
      <c r="C1065" t="s">
        <v>6539</v>
      </c>
      <c r="D1065" s="394">
        <v>2.82</v>
      </c>
    </row>
    <row r="1066" spans="1:4" ht="15" x14ac:dyDescent="0.25">
      <c r="A1066">
        <v>658</v>
      </c>
      <c r="B1066" t="s">
        <v>8555</v>
      </c>
      <c r="C1066" t="s">
        <v>6539</v>
      </c>
      <c r="D1066" s="394">
        <v>1.55</v>
      </c>
    </row>
    <row r="1067" spans="1:4" ht="15" x14ac:dyDescent="0.25">
      <c r="A1067">
        <v>38548</v>
      </c>
      <c r="B1067" t="s">
        <v>8556</v>
      </c>
      <c r="C1067" t="s">
        <v>6539</v>
      </c>
      <c r="D1067" s="394">
        <v>0.88</v>
      </c>
    </row>
    <row r="1068" spans="1:4" ht="15" x14ac:dyDescent="0.25">
      <c r="A1068">
        <v>34647</v>
      </c>
      <c r="B1068" t="s">
        <v>8557</v>
      </c>
      <c r="C1068" t="s">
        <v>6539</v>
      </c>
      <c r="D1068" s="394">
        <v>1.52</v>
      </c>
    </row>
    <row r="1069" spans="1:4" ht="15" x14ac:dyDescent="0.25">
      <c r="A1069">
        <v>34649</v>
      </c>
      <c r="B1069" t="s">
        <v>8558</v>
      </c>
      <c r="C1069" t="s">
        <v>6539</v>
      </c>
      <c r="D1069" s="394">
        <v>1.57</v>
      </c>
    </row>
    <row r="1070" spans="1:4" ht="15" x14ac:dyDescent="0.25">
      <c r="A1070">
        <v>34652</v>
      </c>
      <c r="B1070" t="s">
        <v>8559</v>
      </c>
      <c r="C1070" t="s">
        <v>6539</v>
      </c>
      <c r="D1070" s="394">
        <v>2.14</v>
      </c>
    </row>
    <row r="1071" spans="1:4" ht="15" x14ac:dyDescent="0.25">
      <c r="A1071">
        <v>34655</v>
      </c>
      <c r="B1071" t="s">
        <v>8560</v>
      </c>
      <c r="C1071" t="s">
        <v>6539</v>
      </c>
      <c r="D1071" s="394">
        <v>2.0699999999999998</v>
      </c>
    </row>
    <row r="1072" spans="1:4" ht="15" x14ac:dyDescent="0.25">
      <c r="A1072">
        <v>40607</v>
      </c>
      <c r="B1072" t="s">
        <v>8561</v>
      </c>
      <c r="C1072" t="s">
        <v>6539</v>
      </c>
      <c r="D1072" s="394">
        <v>2.82</v>
      </c>
    </row>
    <row r="1073" spans="1:4" ht="15" x14ac:dyDescent="0.25">
      <c r="A1073">
        <v>585</v>
      </c>
      <c r="B1073" t="s">
        <v>8562</v>
      </c>
      <c r="C1073" t="s">
        <v>6543</v>
      </c>
      <c r="D1073" s="394">
        <v>22.14</v>
      </c>
    </row>
    <row r="1074" spans="1:4" ht="15" x14ac:dyDescent="0.25">
      <c r="A1074">
        <v>4777</v>
      </c>
      <c r="B1074" t="s">
        <v>8563</v>
      </c>
      <c r="C1074" t="s">
        <v>6543</v>
      </c>
      <c r="D1074" s="394">
        <v>4.91</v>
      </c>
    </row>
    <row r="1075" spans="1:4" ht="15" x14ac:dyDescent="0.25">
      <c r="A1075">
        <v>587</v>
      </c>
      <c r="B1075" t="s">
        <v>8564</v>
      </c>
      <c r="C1075" t="s">
        <v>6543</v>
      </c>
      <c r="D1075" s="394">
        <v>23.73</v>
      </c>
    </row>
    <row r="1076" spans="1:4" ht="15" x14ac:dyDescent="0.25">
      <c r="A1076">
        <v>590</v>
      </c>
      <c r="B1076" t="s">
        <v>8565</v>
      </c>
      <c r="C1076" t="s">
        <v>6543</v>
      </c>
      <c r="D1076" s="394">
        <v>22.93</v>
      </c>
    </row>
    <row r="1077" spans="1:4" ht="15" x14ac:dyDescent="0.25">
      <c r="A1077">
        <v>592</v>
      </c>
      <c r="B1077" t="s">
        <v>8566</v>
      </c>
      <c r="C1077" t="s">
        <v>6543</v>
      </c>
      <c r="D1077" s="394">
        <v>23.73</v>
      </c>
    </row>
    <row r="1078" spans="1:4" ht="15" x14ac:dyDescent="0.25">
      <c r="A1078">
        <v>586</v>
      </c>
      <c r="B1078" t="s">
        <v>8567</v>
      </c>
      <c r="C1078" t="s">
        <v>6542</v>
      </c>
      <c r="D1078" s="394">
        <v>13.95</v>
      </c>
    </row>
    <row r="1079" spans="1:4" ht="15" x14ac:dyDescent="0.25">
      <c r="A1079">
        <v>591</v>
      </c>
      <c r="B1079" t="s">
        <v>8568</v>
      </c>
      <c r="C1079" t="s">
        <v>6543</v>
      </c>
      <c r="D1079" s="394">
        <v>22.14</v>
      </c>
    </row>
    <row r="1080" spans="1:4" ht="15" x14ac:dyDescent="0.25">
      <c r="A1080">
        <v>588</v>
      </c>
      <c r="B1080" t="s">
        <v>8569</v>
      </c>
      <c r="C1080" t="s">
        <v>6542</v>
      </c>
      <c r="D1080" s="394">
        <v>22.06</v>
      </c>
    </row>
    <row r="1081" spans="1:4" ht="15" x14ac:dyDescent="0.25">
      <c r="A1081">
        <v>589</v>
      </c>
      <c r="B1081" t="s">
        <v>8570</v>
      </c>
      <c r="C1081" t="s">
        <v>6542</v>
      </c>
      <c r="D1081" s="394">
        <v>37.299999999999997</v>
      </c>
    </row>
    <row r="1082" spans="1:4" ht="15" x14ac:dyDescent="0.25">
      <c r="A1082">
        <v>584</v>
      </c>
      <c r="B1082" t="s">
        <v>8571</v>
      </c>
      <c r="C1082" t="s">
        <v>6542</v>
      </c>
      <c r="D1082" s="394">
        <v>23.57</v>
      </c>
    </row>
    <row r="1083" spans="1:4" ht="15" x14ac:dyDescent="0.25">
      <c r="A1083">
        <v>4912</v>
      </c>
      <c r="B1083" t="s">
        <v>8572</v>
      </c>
      <c r="C1083" t="s">
        <v>6543</v>
      </c>
      <c r="D1083" s="394">
        <v>5.7</v>
      </c>
    </row>
    <row r="1084" spans="1:4" ht="15" x14ac:dyDescent="0.25">
      <c r="A1084">
        <v>574</v>
      </c>
      <c r="B1084" t="s">
        <v>8573</v>
      </c>
      <c r="C1084" t="s">
        <v>6542</v>
      </c>
      <c r="D1084" s="394">
        <v>22.37</v>
      </c>
    </row>
    <row r="1085" spans="1:4" ht="15" x14ac:dyDescent="0.25">
      <c r="A1085">
        <v>567</v>
      </c>
      <c r="B1085" t="s">
        <v>8574</v>
      </c>
      <c r="C1085" t="s">
        <v>6542</v>
      </c>
      <c r="D1085" s="394">
        <v>8.2899999999999991</v>
      </c>
    </row>
    <row r="1086" spans="1:4" ht="15" x14ac:dyDescent="0.25">
      <c r="A1086">
        <v>568</v>
      </c>
      <c r="B1086" t="s">
        <v>8575</v>
      </c>
      <c r="C1086" t="s">
        <v>6542</v>
      </c>
      <c r="D1086" s="394">
        <v>50.18</v>
      </c>
    </row>
    <row r="1087" spans="1:4" ht="15" x14ac:dyDescent="0.25">
      <c r="A1087">
        <v>569</v>
      </c>
      <c r="B1087" t="s">
        <v>8576</v>
      </c>
      <c r="C1087" t="s">
        <v>6543</v>
      </c>
      <c r="D1087" s="394">
        <v>6.98</v>
      </c>
    </row>
    <row r="1088" spans="1:4" ht="15" x14ac:dyDescent="0.25">
      <c r="A1088">
        <v>1165</v>
      </c>
      <c r="B1088" t="s">
        <v>8577</v>
      </c>
      <c r="C1088" t="s">
        <v>6539</v>
      </c>
      <c r="D1088" s="394">
        <v>10.16</v>
      </c>
    </row>
    <row r="1089" spans="1:4" ht="15" x14ac:dyDescent="0.25">
      <c r="A1089">
        <v>1164</v>
      </c>
      <c r="B1089" t="s">
        <v>8578</v>
      </c>
      <c r="C1089" t="s">
        <v>6539</v>
      </c>
      <c r="D1089" s="394">
        <v>8.23</v>
      </c>
    </row>
    <row r="1090" spans="1:4" ht="15" x14ac:dyDescent="0.25">
      <c r="A1090">
        <v>1162</v>
      </c>
      <c r="B1090" t="s">
        <v>8579</v>
      </c>
      <c r="C1090" t="s">
        <v>6539</v>
      </c>
      <c r="D1090" s="394">
        <v>2.86</v>
      </c>
    </row>
    <row r="1091" spans="1:4" ht="15" x14ac:dyDescent="0.25">
      <c r="A1091">
        <v>12395</v>
      </c>
      <c r="B1091" t="s">
        <v>8580</v>
      </c>
      <c r="C1091" t="s">
        <v>6539</v>
      </c>
      <c r="D1091" s="394">
        <v>2.78</v>
      </c>
    </row>
    <row r="1092" spans="1:4" ht="15" x14ac:dyDescent="0.25">
      <c r="A1092">
        <v>1170</v>
      </c>
      <c r="B1092" t="s">
        <v>8581</v>
      </c>
      <c r="C1092" t="s">
        <v>6539</v>
      </c>
      <c r="D1092" s="394">
        <v>5.39</v>
      </c>
    </row>
    <row r="1093" spans="1:4" ht="15" x14ac:dyDescent="0.25">
      <c r="A1093">
        <v>1169</v>
      </c>
      <c r="B1093" t="s">
        <v>8582</v>
      </c>
      <c r="C1093" t="s">
        <v>6539</v>
      </c>
      <c r="D1093" s="394">
        <v>26.47</v>
      </c>
    </row>
    <row r="1094" spans="1:4" ht="15" x14ac:dyDescent="0.25">
      <c r="A1094">
        <v>1166</v>
      </c>
      <c r="B1094" t="s">
        <v>8583</v>
      </c>
      <c r="C1094" t="s">
        <v>6539</v>
      </c>
      <c r="D1094" s="394">
        <v>14.68</v>
      </c>
    </row>
    <row r="1095" spans="1:4" ht="15" x14ac:dyDescent="0.25">
      <c r="A1095">
        <v>1163</v>
      </c>
      <c r="B1095" t="s">
        <v>8584</v>
      </c>
      <c r="C1095" t="s">
        <v>6539</v>
      </c>
      <c r="D1095" s="394">
        <v>3.7</v>
      </c>
    </row>
    <row r="1096" spans="1:4" ht="15" x14ac:dyDescent="0.25">
      <c r="A1096">
        <v>12396</v>
      </c>
      <c r="B1096" t="s">
        <v>8585</v>
      </c>
      <c r="C1096" t="s">
        <v>6539</v>
      </c>
      <c r="D1096" s="394">
        <v>2.78</v>
      </c>
    </row>
    <row r="1097" spans="1:4" ht="15" x14ac:dyDescent="0.25">
      <c r="A1097">
        <v>1168</v>
      </c>
      <c r="B1097" t="s">
        <v>8586</v>
      </c>
      <c r="C1097" t="s">
        <v>6539</v>
      </c>
      <c r="D1097" s="394">
        <v>37.74</v>
      </c>
    </row>
    <row r="1098" spans="1:4" ht="15" x14ac:dyDescent="0.25">
      <c r="A1098">
        <v>1167</v>
      </c>
      <c r="B1098" t="s">
        <v>8587</v>
      </c>
      <c r="C1098" t="s">
        <v>6539</v>
      </c>
      <c r="D1098" s="394">
        <v>63.13</v>
      </c>
    </row>
    <row r="1099" spans="1:4" ht="15" x14ac:dyDescent="0.25">
      <c r="A1099">
        <v>36331</v>
      </c>
      <c r="B1099" t="s">
        <v>8588</v>
      </c>
      <c r="C1099" t="s">
        <v>6539</v>
      </c>
      <c r="D1099" s="394">
        <v>1.08</v>
      </c>
    </row>
    <row r="1100" spans="1:4" ht="15" x14ac:dyDescent="0.25">
      <c r="A1100">
        <v>36346</v>
      </c>
      <c r="B1100" t="s">
        <v>8589</v>
      </c>
      <c r="C1100" t="s">
        <v>6539</v>
      </c>
      <c r="D1100" s="394">
        <v>1.86</v>
      </c>
    </row>
    <row r="1101" spans="1:4" ht="15" x14ac:dyDescent="0.25">
      <c r="A1101">
        <v>1210</v>
      </c>
      <c r="B1101" t="s">
        <v>8590</v>
      </c>
      <c r="C1101" t="s">
        <v>6539</v>
      </c>
      <c r="D1101" s="394">
        <v>9.31</v>
      </c>
    </row>
    <row r="1102" spans="1:4" ht="15" x14ac:dyDescent="0.25">
      <c r="A1102">
        <v>1203</v>
      </c>
      <c r="B1102" t="s">
        <v>8591</v>
      </c>
      <c r="C1102" t="s">
        <v>6539</v>
      </c>
      <c r="D1102" s="394">
        <v>9.0299999999999994</v>
      </c>
    </row>
    <row r="1103" spans="1:4" ht="15" x14ac:dyDescent="0.25">
      <c r="A1103">
        <v>1197</v>
      </c>
      <c r="B1103" t="s">
        <v>8592</v>
      </c>
      <c r="C1103" t="s">
        <v>6539</v>
      </c>
      <c r="D1103" s="394">
        <v>1.1499999999999999</v>
      </c>
    </row>
    <row r="1104" spans="1:4" ht="15" x14ac:dyDescent="0.25">
      <c r="A1104">
        <v>1202</v>
      </c>
      <c r="B1104" t="s">
        <v>8593</v>
      </c>
      <c r="C1104" t="s">
        <v>6539</v>
      </c>
      <c r="D1104" s="394">
        <v>3.1</v>
      </c>
    </row>
    <row r="1105" spans="1:4" ht="15" x14ac:dyDescent="0.25">
      <c r="A1105">
        <v>1188</v>
      </c>
      <c r="B1105" t="s">
        <v>8594</v>
      </c>
      <c r="C1105" t="s">
        <v>6539</v>
      </c>
      <c r="D1105" s="394">
        <v>18.350000000000001</v>
      </c>
    </row>
    <row r="1106" spans="1:4" ht="15" x14ac:dyDescent="0.25">
      <c r="A1106">
        <v>1211</v>
      </c>
      <c r="B1106" t="s">
        <v>8595</v>
      </c>
      <c r="C1106" t="s">
        <v>6539</v>
      </c>
      <c r="D1106" s="394">
        <v>9.4700000000000006</v>
      </c>
    </row>
    <row r="1107" spans="1:4" ht="15" x14ac:dyDescent="0.25">
      <c r="A1107">
        <v>1198</v>
      </c>
      <c r="B1107" t="s">
        <v>8596</v>
      </c>
      <c r="C1107" t="s">
        <v>6539</v>
      </c>
      <c r="D1107" s="394">
        <v>1.71</v>
      </c>
    </row>
    <row r="1108" spans="1:4" ht="15" x14ac:dyDescent="0.25">
      <c r="A1108">
        <v>1199</v>
      </c>
      <c r="B1108" t="s">
        <v>8597</v>
      </c>
      <c r="C1108" t="s">
        <v>6539</v>
      </c>
      <c r="D1108" s="394">
        <v>23.97</v>
      </c>
    </row>
    <row r="1109" spans="1:4" ht="15" x14ac:dyDescent="0.25">
      <c r="A1109">
        <v>20088</v>
      </c>
      <c r="B1109" t="s">
        <v>8598</v>
      </c>
      <c r="C1109" t="s">
        <v>6539</v>
      </c>
      <c r="D1109" s="394">
        <v>9.69</v>
      </c>
    </row>
    <row r="1110" spans="1:4" ht="15" x14ac:dyDescent="0.25">
      <c r="A1110">
        <v>20089</v>
      </c>
      <c r="B1110" t="s">
        <v>8599</v>
      </c>
      <c r="C1110" t="s">
        <v>6539</v>
      </c>
      <c r="D1110" s="394">
        <v>46.19</v>
      </c>
    </row>
    <row r="1111" spans="1:4" ht="15" x14ac:dyDescent="0.25">
      <c r="A1111">
        <v>20087</v>
      </c>
      <c r="B1111" t="s">
        <v>8600</v>
      </c>
      <c r="C1111" t="s">
        <v>6539</v>
      </c>
      <c r="D1111" s="394">
        <v>6.98</v>
      </c>
    </row>
    <row r="1112" spans="1:4" ht="15" x14ac:dyDescent="0.25">
      <c r="A1112">
        <v>1200</v>
      </c>
      <c r="B1112" t="s">
        <v>8601</v>
      </c>
      <c r="C1112" t="s">
        <v>6539</v>
      </c>
      <c r="D1112" s="394">
        <v>5.67</v>
      </c>
    </row>
    <row r="1113" spans="1:4" ht="15" x14ac:dyDescent="0.25">
      <c r="A1113">
        <v>12909</v>
      </c>
      <c r="B1113" t="s">
        <v>8602</v>
      </c>
      <c r="C1113" t="s">
        <v>6539</v>
      </c>
      <c r="D1113" s="394">
        <v>2.57</v>
      </c>
    </row>
    <row r="1114" spans="1:4" ht="15" x14ac:dyDescent="0.25">
      <c r="A1114">
        <v>12910</v>
      </c>
      <c r="B1114" t="s">
        <v>8603</v>
      </c>
      <c r="C1114" t="s">
        <v>6539</v>
      </c>
      <c r="D1114" s="394">
        <v>4.29</v>
      </c>
    </row>
    <row r="1115" spans="1:4" ht="15" x14ac:dyDescent="0.25">
      <c r="A1115">
        <v>1184</v>
      </c>
      <c r="B1115" t="s">
        <v>8604</v>
      </c>
      <c r="C1115" t="s">
        <v>6539</v>
      </c>
      <c r="D1115" s="394">
        <v>58.94</v>
      </c>
    </row>
    <row r="1116" spans="1:4" ht="15" x14ac:dyDescent="0.25">
      <c r="A1116">
        <v>1191</v>
      </c>
      <c r="B1116" t="s">
        <v>8605</v>
      </c>
      <c r="C1116" t="s">
        <v>6539</v>
      </c>
      <c r="D1116" s="394">
        <v>0.84</v>
      </c>
    </row>
    <row r="1117" spans="1:4" ht="15" x14ac:dyDescent="0.25">
      <c r="A1117">
        <v>1185</v>
      </c>
      <c r="B1117" t="s">
        <v>8606</v>
      </c>
      <c r="C1117" t="s">
        <v>6539</v>
      </c>
      <c r="D1117" s="394">
        <v>0.95</v>
      </c>
    </row>
    <row r="1118" spans="1:4" ht="15" x14ac:dyDescent="0.25">
      <c r="A1118">
        <v>1189</v>
      </c>
      <c r="B1118" t="s">
        <v>8607</v>
      </c>
      <c r="C1118" t="s">
        <v>6539</v>
      </c>
      <c r="D1118" s="394">
        <v>1.66</v>
      </c>
    </row>
    <row r="1119" spans="1:4" ht="15" x14ac:dyDescent="0.25">
      <c r="A1119">
        <v>1193</v>
      </c>
      <c r="B1119" t="s">
        <v>8608</v>
      </c>
      <c r="C1119" t="s">
        <v>6539</v>
      </c>
      <c r="D1119" s="394">
        <v>3.19</v>
      </c>
    </row>
    <row r="1120" spans="1:4" ht="15" x14ac:dyDescent="0.25">
      <c r="A1120">
        <v>1194</v>
      </c>
      <c r="B1120" t="s">
        <v>8609</v>
      </c>
      <c r="C1120" t="s">
        <v>6539</v>
      </c>
      <c r="D1120" s="394">
        <v>6.04</v>
      </c>
    </row>
    <row r="1121" spans="1:4" ht="15" x14ac:dyDescent="0.25">
      <c r="A1121">
        <v>1195</v>
      </c>
      <c r="B1121" t="s">
        <v>8610</v>
      </c>
      <c r="C1121" t="s">
        <v>6539</v>
      </c>
      <c r="D1121" s="394">
        <v>9.09</v>
      </c>
    </row>
    <row r="1122" spans="1:4" ht="15" x14ac:dyDescent="0.25">
      <c r="A1122">
        <v>1204</v>
      </c>
      <c r="B1122" t="s">
        <v>8611</v>
      </c>
      <c r="C1122" t="s">
        <v>6539</v>
      </c>
      <c r="D1122" s="394">
        <v>16.53</v>
      </c>
    </row>
    <row r="1123" spans="1:4" ht="15" x14ac:dyDescent="0.25">
      <c r="A1123">
        <v>1205</v>
      </c>
      <c r="B1123" t="s">
        <v>8612</v>
      </c>
      <c r="C1123" t="s">
        <v>6539</v>
      </c>
      <c r="D1123" s="394">
        <v>39.22</v>
      </c>
    </row>
    <row r="1124" spans="1:4" ht="15" x14ac:dyDescent="0.25">
      <c r="A1124">
        <v>1207</v>
      </c>
      <c r="B1124" t="s">
        <v>8613</v>
      </c>
      <c r="C1124" t="s">
        <v>6539</v>
      </c>
      <c r="D1124" s="394">
        <v>24.78</v>
      </c>
    </row>
    <row r="1125" spans="1:4" ht="15" x14ac:dyDescent="0.25">
      <c r="A1125">
        <v>1206</v>
      </c>
      <c r="B1125" t="s">
        <v>8614</v>
      </c>
      <c r="C1125" t="s">
        <v>6539</v>
      </c>
      <c r="D1125" s="394">
        <v>6.21</v>
      </c>
    </row>
    <row r="1126" spans="1:4" ht="15" x14ac:dyDescent="0.25">
      <c r="A1126">
        <v>1183</v>
      </c>
      <c r="B1126" t="s">
        <v>8615</v>
      </c>
      <c r="C1126" t="s">
        <v>6539</v>
      </c>
      <c r="D1126" s="394">
        <v>16.18</v>
      </c>
    </row>
    <row r="1127" spans="1:4" ht="15" x14ac:dyDescent="0.25">
      <c r="A1127">
        <v>42685</v>
      </c>
      <c r="B1127" t="s">
        <v>8616</v>
      </c>
      <c r="C1127" t="s">
        <v>6539</v>
      </c>
      <c r="D1127" s="394">
        <v>47.68</v>
      </c>
    </row>
    <row r="1128" spans="1:4" ht="15" x14ac:dyDescent="0.25">
      <c r="A1128">
        <v>42686</v>
      </c>
      <c r="B1128" t="s">
        <v>8617</v>
      </c>
      <c r="C1128" t="s">
        <v>6539</v>
      </c>
      <c r="D1128" s="394">
        <v>74.239999999999995</v>
      </c>
    </row>
    <row r="1129" spans="1:4" ht="15" x14ac:dyDescent="0.25">
      <c r="A1129">
        <v>12894</v>
      </c>
      <c r="B1129" t="s">
        <v>8618</v>
      </c>
      <c r="C1129" t="s">
        <v>6539</v>
      </c>
      <c r="D1129" s="394">
        <v>15.86</v>
      </c>
    </row>
    <row r="1130" spans="1:4" ht="15" x14ac:dyDescent="0.25">
      <c r="A1130">
        <v>12895</v>
      </c>
      <c r="B1130" t="s">
        <v>8619</v>
      </c>
      <c r="C1130" t="s">
        <v>6539</v>
      </c>
      <c r="D1130" s="394">
        <v>12.2</v>
      </c>
    </row>
    <row r="1131" spans="1:4" ht="15" x14ac:dyDescent="0.25">
      <c r="A1131">
        <v>1631</v>
      </c>
      <c r="B1131" t="s">
        <v>8620</v>
      </c>
      <c r="C1131" t="s">
        <v>6539</v>
      </c>
      <c r="D1131" s="394">
        <v>125.56</v>
      </c>
    </row>
    <row r="1132" spans="1:4" ht="15" x14ac:dyDescent="0.25">
      <c r="A1132">
        <v>1633</v>
      </c>
      <c r="B1132" t="s">
        <v>8621</v>
      </c>
      <c r="C1132" t="s">
        <v>6539</v>
      </c>
      <c r="D1132" s="394">
        <v>213.34</v>
      </c>
    </row>
    <row r="1133" spans="1:4" ht="15" x14ac:dyDescent="0.25">
      <c r="A1133">
        <v>10818</v>
      </c>
      <c r="B1133" t="s">
        <v>8622</v>
      </c>
      <c r="C1133" t="s">
        <v>6543</v>
      </c>
      <c r="D1133" s="394">
        <v>39.42</v>
      </c>
    </row>
    <row r="1134" spans="1:4" ht="15" x14ac:dyDescent="0.25">
      <c r="A1134">
        <v>39359</v>
      </c>
      <c r="B1134" t="s">
        <v>8623</v>
      </c>
      <c r="C1134" t="s">
        <v>6539</v>
      </c>
      <c r="D1134" s="394">
        <v>23.98</v>
      </c>
    </row>
    <row r="1135" spans="1:4" ht="15" x14ac:dyDescent="0.25">
      <c r="A1135">
        <v>39360</v>
      </c>
      <c r="B1135" t="s">
        <v>8624</v>
      </c>
      <c r="C1135" t="s">
        <v>6539</v>
      </c>
      <c r="D1135" s="394">
        <v>21.8</v>
      </c>
    </row>
    <row r="1136" spans="1:4" ht="15" x14ac:dyDescent="0.25">
      <c r="A1136">
        <v>10710</v>
      </c>
      <c r="B1136" t="s">
        <v>8625</v>
      </c>
      <c r="C1136" t="s">
        <v>6540</v>
      </c>
      <c r="D1136" s="394">
        <v>90.5</v>
      </c>
    </row>
    <row r="1137" spans="1:4" ht="15" x14ac:dyDescent="0.25">
      <c r="A1137">
        <v>10709</v>
      </c>
      <c r="B1137" t="s">
        <v>8626</v>
      </c>
      <c r="C1137" t="s">
        <v>6540</v>
      </c>
      <c r="D1137" s="394">
        <v>111.18</v>
      </c>
    </row>
    <row r="1138" spans="1:4" ht="15" x14ac:dyDescent="0.25">
      <c r="A1138">
        <v>39636</v>
      </c>
      <c r="B1138" t="s">
        <v>8627</v>
      </c>
      <c r="C1138" t="s">
        <v>6540</v>
      </c>
      <c r="D1138" s="394">
        <v>113.53</v>
      </c>
    </row>
    <row r="1139" spans="1:4" ht="15" x14ac:dyDescent="0.25">
      <c r="A1139">
        <v>10708</v>
      </c>
      <c r="B1139" t="s">
        <v>8628</v>
      </c>
      <c r="C1139" t="s">
        <v>6540</v>
      </c>
      <c r="D1139" s="394">
        <v>35.03</v>
      </c>
    </row>
    <row r="1140" spans="1:4" ht="15" x14ac:dyDescent="0.25">
      <c r="A1140">
        <v>39635</v>
      </c>
      <c r="B1140" t="s">
        <v>8629</v>
      </c>
      <c r="C1140" t="s">
        <v>6540</v>
      </c>
      <c r="D1140" s="394">
        <v>59.64</v>
      </c>
    </row>
    <row r="1141" spans="1:4" ht="15" x14ac:dyDescent="0.25">
      <c r="A1141">
        <v>6117</v>
      </c>
      <c r="B1141" t="s">
        <v>8630</v>
      </c>
      <c r="C1141" t="s">
        <v>6541</v>
      </c>
      <c r="D1141" s="394">
        <v>10.220000000000001</v>
      </c>
    </row>
    <row r="1142" spans="1:4" ht="15" x14ac:dyDescent="0.25">
      <c r="A1142">
        <v>40913</v>
      </c>
      <c r="B1142" t="s">
        <v>8631</v>
      </c>
      <c r="C1142" t="s">
        <v>6548</v>
      </c>
      <c r="D1142" s="395">
        <v>1790.45</v>
      </c>
    </row>
    <row r="1143" spans="1:4" ht="15" x14ac:dyDescent="0.25">
      <c r="A1143">
        <v>1214</v>
      </c>
      <c r="B1143" t="s">
        <v>8632</v>
      </c>
      <c r="C1143" t="s">
        <v>6541</v>
      </c>
      <c r="D1143" s="394">
        <v>12.97</v>
      </c>
    </row>
    <row r="1144" spans="1:4" ht="15" x14ac:dyDescent="0.25">
      <c r="A1144">
        <v>40915</v>
      </c>
      <c r="B1144" t="s">
        <v>8633</v>
      </c>
      <c r="C1144" t="s">
        <v>6548</v>
      </c>
      <c r="D1144" s="395">
        <v>2271.6999999999998</v>
      </c>
    </row>
    <row r="1145" spans="1:4" ht="15" x14ac:dyDescent="0.25">
      <c r="A1145">
        <v>1213</v>
      </c>
      <c r="B1145" t="s">
        <v>8634</v>
      </c>
      <c r="C1145" t="s">
        <v>6541</v>
      </c>
      <c r="D1145" s="394">
        <v>12.99</v>
      </c>
    </row>
    <row r="1146" spans="1:4" ht="15" x14ac:dyDescent="0.25">
      <c r="A1146">
        <v>40914</v>
      </c>
      <c r="B1146" t="s">
        <v>8635</v>
      </c>
      <c r="C1146" t="s">
        <v>6548</v>
      </c>
      <c r="D1146" s="395">
        <v>2272.5700000000002</v>
      </c>
    </row>
    <row r="1147" spans="1:4" ht="15" x14ac:dyDescent="0.25">
      <c r="A1147">
        <v>5091</v>
      </c>
      <c r="B1147" t="s">
        <v>8636</v>
      </c>
      <c r="C1147" t="s">
        <v>6539</v>
      </c>
      <c r="D1147" s="394">
        <v>15.57</v>
      </c>
    </row>
    <row r="1148" spans="1:4" ht="15" x14ac:dyDescent="0.25">
      <c r="A1148">
        <v>14615</v>
      </c>
      <c r="B1148" t="s">
        <v>8637</v>
      </c>
      <c r="C1148" t="s">
        <v>6539</v>
      </c>
      <c r="D1148" s="395">
        <v>3324.77</v>
      </c>
    </row>
    <row r="1149" spans="1:4" ht="15" x14ac:dyDescent="0.25">
      <c r="A1149">
        <v>2711</v>
      </c>
      <c r="B1149" t="s">
        <v>8638</v>
      </c>
      <c r="C1149" t="s">
        <v>6539</v>
      </c>
      <c r="D1149" s="394">
        <v>131.52000000000001</v>
      </c>
    </row>
    <row r="1150" spans="1:4" ht="15" x14ac:dyDescent="0.25">
      <c r="A1150">
        <v>37727</v>
      </c>
      <c r="B1150" t="s">
        <v>8639</v>
      </c>
      <c r="C1150" t="s">
        <v>6539</v>
      </c>
      <c r="D1150" s="395">
        <v>9500</v>
      </c>
    </row>
    <row r="1151" spans="1:4" ht="15" x14ac:dyDescent="0.25">
      <c r="A1151">
        <v>37728</v>
      </c>
      <c r="B1151" t="s">
        <v>8640</v>
      </c>
      <c r="C1151" t="s">
        <v>6539</v>
      </c>
      <c r="D1151" s="395">
        <v>12888.11</v>
      </c>
    </row>
    <row r="1152" spans="1:4" ht="15" x14ac:dyDescent="0.25">
      <c r="A1152">
        <v>37729</v>
      </c>
      <c r="B1152" t="s">
        <v>8641</v>
      </c>
      <c r="C1152" t="s">
        <v>6539</v>
      </c>
      <c r="D1152" s="395">
        <v>13951.04</v>
      </c>
    </row>
    <row r="1153" spans="1:4" ht="15" x14ac:dyDescent="0.25">
      <c r="A1153">
        <v>37730</v>
      </c>
      <c r="B1153" t="s">
        <v>8642</v>
      </c>
      <c r="C1153" t="s">
        <v>6539</v>
      </c>
      <c r="D1153" s="395">
        <v>15013.98</v>
      </c>
    </row>
    <row r="1154" spans="1:4" ht="15" x14ac:dyDescent="0.25">
      <c r="A1154">
        <v>37731</v>
      </c>
      <c r="B1154" t="s">
        <v>8643</v>
      </c>
      <c r="C1154" t="s">
        <v>6539</v>
      </c>
      <c r="D1154" s="395">
        <v>16076.92</v>
      </c>
    </row>
    <row r="1155" spans="1:4" ht="15" x14ac:dyDescent="0.25">
      <c r="A1155">
        <v>37732</v>
      </c>
      <c r="B1155" t="s">
        <v>8644</v>
      </c>
      <c r="C1155" t="s">
        <v>6539</v>
      </c>
      <c r="D1155" s="395">
        <v>18335.66</v>
      </c>
    </row>
    <row r="1156" spans="1:4" ht="15" x14ac:dyDescent="0.25">
      <c r="A1156">
        <v>42250</v>
      </c>
      <c r="B1156" t="s">
        <v>8645</v>
      </c>
      <c r="C1156" t="s">
        <v>6553</v>
      </c>
      <c r="D1156" s="395">
        <v>2272.44</v>
      </c>
    </row>
    <row r="1157" spans="1:4" ht="15" x14ac:dyDescent="0.25">
      <c r="A1157">
        <v>42256</v>
      </c>
      <c r="B1157" t="s">
        <v>8646</v>
      </c>
      <c r="C1157" t="s">
        <v>6543</v>
      </c>
      <c r="D1157" s="394">
        <v>4.7699999999999996</v>
      </c>
    </row>
    <row r="1158" spans="1:4" ht="15" x14ac:dyDescent="0.25">
      <c r="A1158">
        <v>4743</v>
      </c>
      <c r="B1158" t="s">
        <v>8647</v>
      </c>
      <c r="C1158" t="s">
        <v>6547</v>
      </c>
      <c r="D1158" s="394">
        <v>39.409999999999997</v>
      </c>
    </row>
    <row r="1159" spans="1:4" ht="15" x14ac:dyDescent="0.25">
      <c r="A1159">
        <v>4744</v>
      </c>
      <c r="B1159" t="s">
        <v>8648</v>
      </c>
      <c r="C1159" t="s">
        <v>6547</v>
      </c>
      <c r="D1159" s="394">
        <v>51.52</v>
      </c>
    </row>
    <row r="1160" spans="1:4" ht="15" x14ac:dyDescent="0.25">
      <c r="A1160">
        <v>4745</v>
      </c>
      <c r="B1160" t="s">
        <v>8649</v>
      </c>
      <c r="C1160" t="s">
        <v>6547</v>
      </c>
      <c r="D1160" s="394">
        <v>69.02</v>
      </c>
    </row>
    <row r="1161" spans="1:4" ht="15" x14ac:dyDescent="0.25">
      <c r="A1161">
        <v>36496</v>
      </c>
      <c r="B1161" t="s">
        <v>8650</v>
      </c>
      <c r="C1161" t="s">
        <v>6539</v>
      </c>
      <c r="D1161" s="395">
        <v>8441.5300000000007</v>
      </c>
    </row>
    <row r="1162" spans="1:4" ht="15" x14ac:dyDescent="0.25">
      <c r="A1162">
        <v>10630</v>
      </c>
      <c r="B1162" t="s">
        <v>8651</v>
      </c>
      <c r="C1162" t="s">
        <v>6539</v>
      </c>
      <c r="D1162" s="395">
        <v>364813.45</v>
      </c>
    </row>
    <row r="1163" spans="1:4" ht="15" x14ac:dyDescent="0.25">
      <c r="A1163">
        <v>37762</v>
      </c>
      <c r="B1163" t="s">
        <v>8652</v>
      </c>
      <c r="C1163" t="s">
        <v>6539</v>
      </c>
      <c r="D1163" s="395">
        <v>312878.26</v>
      </c>
    </row>
    <row r="1164" spans="1:4" ht="15" x14ac:dyDescent="0.25">
      <c r="A1164">
        <v>37763</v>
      </c>
      <c r="B1164" t="s">
        <v>8653</v>
      </c>
      <c r="C1164" t="s">
        <v>6539</v>
      </c>
      <c r="D1164" s="395">
        <v>316678.34999999998</v>
      </c>
    </row>
    <row r="1165" spans="1:4" ht="15" x14ac:dyDescent="0.25">
      <c r="A1165">
        <v>41992</v>
      </c>
      <c r="B1165" t="s">
        <v>8654</v>
      </c>
      <c r="C1165" t="s">
        <v>6539</v>
      </c>
      <c r="D1165" s="395">
        <v>360000</v>
      </c>
    </row>
    <row r="1166" spans="1:4" ht="15" x14ac:dyDescent="0.25">
      <c r="A1166">
        <v>13215</v>
      </c>
      <c r="B1166" t="s">
        <v>8655</v>
      </c>
      <c r="C1166" t="s">
        <v>6539</v>
      </c>
      <c r="D1166" s="395">
        <v>441449.64</v>
      </c>
    </row>
    <row r="1167" spans="1:4" ht="15" x14ac:dyDescent="0.25">
      <c r="A1167">
        <v>4235</v>
      </c>
      <c r="B1167" t="s">
        <v>8656</v>
      </c>
      <c r="C1167" t="s">
        <v>6541</v>
      </c>
      <c r="D1167" s="394">
        <v>14.09</v>
      </c>
    </row>
    <row r="1168" spans="1:4" ht="15" x14ac:dyDescent="0.25">
      <c r="A1168">
        <v>40976</v>
      </c>
      <c r="B1168" t="s">
        <v>8657</v>
      </c>
      <c r="C1168" t="s">
        <v>6548</v>
      </c>
      <c r="D1168" s="395">
        <v>2467.3200000000002</v>
      </c>
    </row>
    <row r="1169" spans="1:4" ht="15" x14ac:dyDescent="0.25">
      <c r="A1169">
        <v>39013</v>
      </c>
      <c r="B1169" t="s">
        <v>8658</v>
      </c>
      <c r="C1169" t="s">
        <v>6539</v>
      </c>
      <c r="D1169" s="394">
        <v>0.98</v>
      </c>
    </row>
    <row r="1170" spans="1:4" ht="15" x14ac:dyDescent="0.25">
      <c r="A1170">
        <v>41967</v>
      </c>
      <c r="B1170" t="s">
        <v>8659</v>
      </c>
      <c r="C1170" t="s">
        <v>6544</v>
      </c>
      <c r="D1170" s="394">
        <v>6.21</v>
      </c>
    </row>
    <row r="1171" spans="1:4" ht="15" x14ac:dyDescent="0.25">
      <c r="A1171">
        <v>12760</v>
      </c>
      <c r="B1171" t="s">
        <v>8660</v>
      </c>
      <c r="C1171" t="s">
        <v>6540</v>
      </c>
      <c r="D1171" s="395">
        <v>1116.77</v>
      </c>
    </row>
    <row r="1172" spans="1:4" ht="15" x14ac:dyDescent="0.25">
      <c r="A1172">
        <v>12759</v>
      </c>
      <c r="B1172" t="s">
        <v>8661</v>
      </c>
      <c r="C1172" t="s">
        <v>6540</v>
      </c>
      <c r="D1172" s="394">
        <v>744.5</v>
      </c>
    </row>
    <row r="1173" spans="1:4" ht="15" x14ac:dyDescent="0.25">
      <c r="A1173">
        <v>40424</v>
      </c>
      <c r="B1173" t="s">
        <v>8662</v>
      </c>
      <c r="C1173" t="s">
        <v>6543</v>
      </c>
      <c r="D1173" s="394">
        <v>5.43</v>
      </c>
    </row>
    <row r="1174" spans="1:4" ht="15" x14ac:dyDescent="0.25">
      <c r="A1174">
        <v>1325</v>
      </c>
      <c r="B1174" t="s">
        <v>8663</v>
      </c>
      <c r="C1174" t="s">
        <v>6543</v>
      </c>
      <c r="D1174" s="394">
        <v>6.62</v>
      </c>
    </row>
    <row r="1175" spans="1:4" ht="15" x14ac:dyDescent="0.25">
      <c r="A1175">
        <v>1327</v>
      </c>
      <c r="B1175" t="s">
        <v>8664</v>
      </c>
      <c r="C1175" t="s">
        <v>6543</v>
      </c>
      <c r="D1175" s="394">
        <v>5.93</v>
      </c>
    </row>
    <row r="1176" spans="1:4" ht="15" x14ac:dyDescent="0.25">
      <c r="A1176">
        <v>1328</v>
      </c>
      <c r="B1176" t="s">
        <v>8665</v>
      </c>
      <c r="C1176" t="s">
        <v>6543</v>
      </c>
      <c r="D1176" s="394">
        <v>6.2</v>
      </c>
    </row>
    <row r="1177" spans="1:4" ht="15" x14ac:dyDescent="0.25">
      <c r="A1177">
        <v>1321</v>
      </c>
      <c r="B1177" t="s">
        <v>8666</v>
      </c>
      <c r="C1177" t="s">
        <v>6543</v>
      </c>
      <c r="D1177" s="394">
        <v>6.64</v>
      </c>
    </row>
    <row r="1178" spans="1:4" ht="15" x14ac:dyDescent="0.25">
      <c r="A1178">
        <v>1318</v>
      </c>
      <c r="B1178" t="s">
        <v>8667</v>
      </c>
      <c r="C1178" t="s">
        <v>6543</v>
      </c>
      <c r="D1178" s="394">
        <v>6.39</v>
      </c>
    </row>
    <row r="1179" spans="1:4" ht="15" x14ac:dyDescent="0.25">
      <c r="A1179">
        <v>1322</v>
      </c>
      <c r="B1179" t="s">
        <v>8668</v>
      </c>
      <c r="C1179" t="s">
        <v>6543</v>
      </c>
      <c r="D1179" s="394">
        <v>7.04</v>
      </c>
    </row>
    <row r="1180" spans="1:4" ht="15" x14ac:dyDescent="0.25">
      <c r="A1180">
        <v>1323</v>
      </c>
      <c r="B1180" t="s">
        <v>8669</v>
      </c>
      <c r="C1180" t="s">
        <v>6543</v>
      </c>
      <c r="D1180" s="394">
        <v>6.89</v>
      </c>
    </row>
    <row r="1181" spans="1:4" ht="15" x14ac:dyDescent="0.25">
      <c r="A1181">
        <v>1319</v>
      </c>
      <c r="B1181" t="s">
        <v>8670</v>
      </c>
      <c r="C1181" t="s">
        <v>6543</v>
      </c>
      <c r="D1181" s="394">
        <v>6.09</v>
      </c>
    </row>
    <row r="1182" spans="1:4" ht="15" x14ac:dyDescent="0.25">
      <c r="A1182">
        <v>11026</v>
      </c>
      <c r="B1182" t="s">
        <v>8671</v>
      </c>
      <c r="C1182" t="s">
        <v>6543</v>
      </c>
      <c r="D1182" s="394">
        <v>8.16</v>
      </c>
    </row>
    <row r="1183" spans="1:4" ht="15" x14ac:dyDescent="0.25">
      <c r="A1183">
        <v>11027</v>
      </c>
      <c r="B1183" t="s">
        <v>8672</v>
      </c>
      <c r="C1183" t="s">
        <v>6543</v>
      </c>
      <c r="D1183" s="394">
        <v>8.66</v>
      </c>
    </row>
    <row r="1184" spans="1:4" ht="15" x14ac:dyDescent="0.25">
      <c r="A1184">
        <v>11046</v>
      </c>
      <c r="B1184" t="s">
        <v>8673</v>
      </c>
      <c r="C1184" t="s">
        <v>6543</v>
      </c>
      <c r="D1184" s="394">
        <v>8.42</v>
      </c>
    </row>
    <row r="1185" spans="1:4" ht="15" x14ac:dyDescent="0.25">
      <c r="A1185">
        <v>11047</v>
      </c>
      <c r="B1185" t="s">
        <v>8674</v>
      </c>
      <c r="C1185" t="s">
        <v>6543</v>
      </c>
      <c r="D1185" s="394">
        <v>6.36</v>
      </c>
    </row>
    <row r="1186" spans="1:4" ht="15" x14ac:dyDescent="0.25">
      <c r="A1186">
        <v>39630</v>
      </c>
      <c r="B1186" t="s">
        <v>8675</v>
      </c>
      <c r="C1186" t="s">
        <v>6540</v>
      </c>
      <c r="D1186" s="394">
        <v>59.09</v>
      </c>
    </row>
    <row r="1187" spans="1:4" ht="15" x14ac:dyDescent="0.25">
      <c r="A1187">
        <v>11049</v>
      </c>
      <c r="B1187" t="s">
        <v>8676</v>
      </c>
      <c r="C1187" t="s">
        <v>6543</v>
      </c>
      <c r="D1187" s="394">
        <v>7.84</v>
      </c>
    </row>
    <row r="1188" spans="1:4" ht="15" x14ac:dyDescent="0.25">
      <c r="A1188">
        <v>39632</v>
      </c>
      <c r="B1188" t="s">
        <v>8677</v>
      </c>
      <c r="C1188" t="s">
        <v>6540</v>
      </c>
      <c r="D1188" s="394">
        <v>41.23</v>
      </c>
    </row>
    <row r="1189" spans="1:4" ht="15" x14ac:dyDescent="0.25">
      <c r="A1189">
        <v>11051</v>
      </c>
      <c r="B1189" t="s">
        <v>8678</v>
      </c>
      <c r="C1189" t="s">
        <v>6543</v>
      </c>
      <c r="D1189" s="394">
        <v>8.42</v>
      </c>
    </row>
    <row r="1190" spans="1:4" ht="15" x14ac:dyDescent="0.25">
      <c r="A1190">
        <v>11061</v>
      </c>
      <c r="B1190" t="s">
        <v>8679</v>
      </c>
      <c r="C1190" t="s">
        <v>6543</v>
      </c>
      <c r="D1190" s="394">
        <v>5.89</v>
      </c>
    </row>
    <row r="1191" spans="1:4" ht="15" x14ac:dyDescent="0.25">
      <c r="A1191">
        <v>1336</v>
      </c>
      <c r="B1191" t="s">
        <v>8680</v>
      </c>
      <c r="C1191" t="s">
        <v>6540</v>
      </c>
      <c r="D1191" s="395">
        <v>1576.75</v>
      </c>
    </row>
    <row r="1192" spans="1:4" ht="15" x14ac:dyDescent="0.25">
      <c r="A1192">
        <v>1333</v>
      </c>
      <c r="B1192" t="s">
        <v>8681</v>
      </c>
      <c r="C1192" t="s">
        <v>6543</v>
      </c>
      <c r="D1192" s="394">
        <v>6.13</v>
      </c>
    </row>
    <row r="1193" spans="1:4" ht="15" x14ac:dyDescent="0.25">
      <c r="A1193">
        <v>1330</v>
      </c>
      <c r="B1193" t="s">
        <v>8682</v>
      </c>
      <c r="C1193" t="s">
        <v>6543</v>
      </c>
      <c r="D1193" s="394">
        <v>6.28</v>
      </c>
    </row>
    <row r="1194" spans="1:4" ht="15" x14ac:dyDescent="0.25">
      <c r="A1194">
        <v>10957</v>
      </c>
      <c r="B1194" t="s">
        <v>8683</v>
      </c>
      <c r="C1194" t="s">
        <v>6543</v>
      </c>
      <c r="D1194" s="394">
        <v>7.84</v>
      </c>
    </row>
    <row r="1195" spans="1:4" ht="15" x14ac:dyDescent="0.25">
      <c r="A1195">
        <v>1332</v>
      </c>
      <c r="B1195" t="s">
        <v>8684</v>
      </c>
      <c r="C1195" t="s">
        <v>6543</v>
      </c>
      <c r="D1195" s="394">
        <v>6.53</v>
      </c>
    </row>
    <row r="1196" spans="1:4" ht="15" x14ac:dyDescent="0.25">
      <c r="A1196">
        <v>1334</v>
      </c>
      <c r="B1196" t="s">
        <v>8685</v>
      </c>
      <c r="C1196" t="s">
        <v>6543</v>
      </c>
      <c r="D1196" s="394">
        <v>7.23</v>
      </c>
    </row>
    <row r="1197" spans="1:4" ht="15" x14ac:dyDescent="0.25">
      <c r="A1197">
        <v>1335</v>
      </c>
      <c r="B1197" t="s">
        <v>8686</v>
      </c>
      <c r="C1197" t="s">
        <v>6543</v>
      </c>
      <c r="D1197" s="394">
        <v>7.33</v>
      </c>
    </row>
    <row r="1198" spans="1:4" ht="15" x14ac:dyDescent="0.25">
      <c r="A1198">
        <v>40425</v>
      </c>
      <c r="B1198" t="s">
        <v>8687</v>
      </c>
      <c r="C1198" t="s">
        <v>6543</v>
      </c>
      <c r="D1198" s="394">
        <v>5.46</v>
      </c>
    </row>
    <row r="1199" spans="1:4" ht="15" x14ac:dyDescent="0.25">
      <c r="A1199">
        <v>1337</v>
      </c>
      <c r="B1199" t="s">
        <v>8688</v>
      </c>
      <c r="C1199" t="s">
        <v>6543</v>
      </c>
      <c r="D1199" s="394">
        <v>7.73</v>
      </c>
    </row>
    <row r="1200" spans="1:4" ht="15" x14ac:dyDescent="0.25">
      <c r="A1200">
        <v>11122</v>
      </c>
      <c r="B1200" t="s">
        <v>8689</v>
      </c>
      <c r="C1200" t="s">
        <v>6543</v>
      </c>
      <c r="D1200" s="394">
        <v>24.8</v>
      </c>
    </row>
    <row r="1201" spans="1:4" ht="15" x14ac:dyDescent="0.25">
      <c r="A1201">
        <v>11123</v>
      </c>
      <c r="B1201" t="s">
        <v>8690</v>
      </c>
      <c r="C1201" t="s">
        <v>6543</v>
      </c>
      <c r="D1201" s="394">
        <v>24.8</v>
      </c>
    </row>
    <row r="1202" spans="1:4" ht="15" x14ac:dyDescent="0.25">
      <c r="A1202">
        <v>11125</v>
      </c>
      <c r="B1202" t="s">
        <v>8691</v>
      </c>
      <c r="C1202" t="s">
        <v>6543</v>
      </c>
      <c r="D1202" s="394">
        <v>24.8</v>
      </c>
    </row>
    <row r="1203" spans="1:4" ht="15" x14ac:dyDescent="0.25">
      <c r="A1203">
        <v>39416</v>
      </c>
      <c r="B1203" t="s">
        <v>8692</v>
      </c>
      <c r="C1203" t="s">
        <v>6540</v>
      </c>
      <c r="D1203" s="394">
        <v>29.41</v>
      </c>
    </row>
    <row r="1204" spans="1:4" ht="15" x14ac:dyDescent="0.25">
      <c r="A1204">
        <v>39417</v>
      </c>
      <c r="B1204" t="s">
        <v>8693</v>
      </c>
      <c r="C1204" t="s">
        <v>6540</v>
      </c>
      <c r="D1204" s="394">
        <v>30.83</v>
      </c>
    </row>
    <row r="1205" spans="1:4" ht="15" x14ac:dyDescent="0.25">
      <c r="A1205">
        <v>39414</v>
      </c>
      <c r="B1205" t="s">
        <v>8694</v>
      </c>
      <c r="C1205" t="s">
        <v>6540</v>
      </c>
      <c r="D1205" s="394">
        <v>27.62</v>
      </c>
    </row>
    <row r="1206" spans="1:4" ht="15" x14ac:dyDescent="0.25">
      <c r="A1206">
        <v>39415</v>
      </c>
      <c r="B1206" t="s">
        <v>8695</v>
      </c>
      <c r="C1206" t="s">
        <v>6540</v>
      </c>
      <c r="D1206" s="394">
        <v>29.27</v>
      </c>
    </row>
    <row r="1207" spans="1:4" ht="15" x14ac:dyDescent="0.25">
      <c r="A1207">
        <v>39412</v>
      </c>
      <c r="B1207" t="s">
        <v>8696</v>
      </c>
      <c r="C1207" t="s">
        <v>6540</v>
      </c>
      <c r="D1207" s="394">
        <v>20.8</v>
      </c>
    </row>
    <row r="1208" spans="1:4" ht="15" x14ac:dyDescent="0.25">
      <c r="A1208">
        <v>39413</v>
      </c>
      <c r="B1208" t="s">
        <v>8697</v>
      </c>
      <c r="C1208" t="s">
        <v>6540</v>
      </c>
      <c r="D1208" s="394">
        <v>20.6</v>
      </c>
    </row>
    <row r="1209" spans="1:4" ht="15" x14ac:dyDescent="0.25">
      <c r="A1209">
        <v>1338</v>
      </c>
      <c r="B1209" t="s">
        <v>8698</v>
      </c>
      <c r="C1209" t="s">
        <v>6540</v>
      </c>
      <c r="D1209" s="394">
        <v>26.66</v>
      </c>
    </row>
    <row r="1210" spans="1:4" ht="15" x14ac:dyDescent="0.25">
      <c r="A1210">
        <v>1340</v>
      </c>
      <c r="B1210" t="s">
        <v>8699</v>
      </c>
      <c r="C1210" t="s">
        <v>6540</v>
      </c>
      <c r="D1210" s="394">
        <v>30.82</v>
      </c>
    </row>
    <row r="1211" spans="1:4" ht="15" x14ac:dyDescent="0.25">
      <c r="A1211">
        <v>1341</v>
      </c>
      <c r="B1211" t="s">
        <v>8700</v>
      </c>
      <c r="C1211" t="s">
        <v>6540</v>
      </c>
      <c r="D1211" s="394">
        <v>29.68</v>
      </c>
    </row>
    <row r="1212" spans="1:4" ht="15" x14ac:dyDescent="0.25">
      <c r="A1212">
        <v>1364</v>
      </c>
      <c r="B1212" t="s">
        <v>8701</v>
      </c>
      <c r="C1212" t="s">
        <v>6540</v>
      </c>
      <c r="D1212" s="394">
        <v>22.05</v>
      </c>
    </row>
    <row r="1213" spans="1:4" ht="15" x14ac:dyDescent="0.25">
      <c r="A1213">
        <v>1361</v>
      </c>
      <c r="B1213" t="s">
        <v>8702</v>
      </c>
      <c r="C1213" t="s">
        <v>6539</v>
      </c>
      <c r="D1213" s="394">
        <v>91.97</v>
      </c>
    </row>
    <row r="1214" spans="1:4" ht="15" x14ac:dyDescent="0.25">
      <c r="A1214">
        <v>1362</v>
      </c>
      <c r="B1214" t="s">
        <v>8703</v>
      </c>
      <c r="C1214" t="s">
        <v>6540</v>
      </c>
      <c r="D1214" s="394">
        <v>30.7</v>
      </c>
    </row>
    <row r="1215" spans="1:4" ht="15" x14ac:dyDescent="0.25">
      <c r="A1215">
        <v>11131</v>
      </c>
      <c r="B1215" t="s">
        <v>8704</v>
      </c>
      <c r="C1215" t="s">
        <v>6540</v>
      </c>
      <c r="D1215" s="394">
        <v>39.29</v>
      </c>
    </row>
    <row r="1216" spans="1:4" ht="15" x14ac:dyDescent="0.25">
      <c r="A1216">
        <v>11132</v>
      </c>
      <c r="B1216" t="s">
        <v>8705</v>
      </c>
      <c r="C1216" t="s">
        <v>6540</v>
      </c>
      <c r="D1216" s="394">
        <v>46.45</v>
      </c>
    </row>
    <row r="1217" spans="1:4" ht="15" x14ac:dyDescent="0.25">
      <c r="A1217">
        <v>1363</v>
      </c>
      <c r="B1217" t="s">
        <v>8706</v>
      </c>
      <c r="C1217" t="s">
        <v>6540</v>
      </c>
      <c r="D1217" s="394">
        <v>15.62</v>
      </c>
    </row>
    <row r="1218" spans="1:4" ht="15" x14ac:dyDescent="0.25">
      <c r="A1218">
        <v>11130</v>
      </c>
      <c r="B1218" t="s">
        <v>8707</v>
      </c>
      <c r="C1218" t="s">
        <v>6540</v>
      </c>
      <c r="D1218" s="394">
        <v>19.78</v>
      </c>
    </row>
    <row r="1219" spans="1:4" ht="15" x14ac:dyDescent="0.25">
      <c r="A1219">
        <v>11134</v>
      </c>
      <c r="B1219" t="s">
        <v>8708</v>
      </c>
      <c r="C1219" t="s">
        <v>6540</v>
      </c>
      <c r="D1219" s="394">
        <v>29.83</v>
      </c>
    </row>
    <row r="1220" spans="1:4" ht="15" x14ac:dyDescent="0.25">
      <c r="A1220">
        <v>11135</v>
      </c>
      <c r="B1220" t="s">
        <v>8709</v>
      </c>
      <c r="C1220" t="s">
        <v>6540</v>
      </c>
      <c r="D1220" s="394">
        <v>36.36</v>
      </c>
    </row>
    <row r="1221" spans="1:4" ht="15" x14ac:dyDescent="0.25">
      <c r="A1221">
        <v>11136</v>
      </c>
      <c r="B1221" t="s">
        <v>8710</v>
      </c>
      <c r="C1221" t="s">
        <v>6540</v>
      </c>
      <c r="D1221" s="394">
        <v>39.33</v>
      </c>
    </row>
    <row r="1222" spans="1:4" ht="15" x14ac:dyDescent="0.25">
      <c r="A1222">
        <v>34743</v>
      </c>
      <c r="B1222" t="s">
        <v>8711</v>
      </c>
      <c r="C1222" t="s">
        <v>6540</v>
      </c>
      <c r="D1222" s="394">
        <v>50.07</v>
      </c>
    </row>
    <row r="1223" spans="1:4" ht="15" x14ac:dyDescent="0.25">
      <c r="A1223">
        <v>11137</v>
      </c>
      <c r="B1223" t="s">
        <v>8712</v>
      </c>
      <c r="C1223" t="s">
        <v>6540</v>
      </c>
      <c r="D1223" s="394">
        <v>55.84</v>
      </c>
    </row>
    <row r="1224" spans="1:4" ht="15" x14ac:dyDescent="0.25">
      <c r="A1224">
        <v>34745</v>
      </c>
      <c r="B1224" t="s">
        <v>8713</v>
      </c>
      <c r="C1224" t="s">
        <v>6540</v>
      </c>
      <c r="D1224" s="394">
        <v>63.63</v>
      </c>
    </row>
    <row r="1225" spans="1:4" ht="15" x14ac:dyDescent="0.25">
      <c r="A1225">
        <v>34746</v>
      </c>
      <c r="B1225" t="s">
        <v>8714</v>
      </c>
      <c r="C1225" t="s">
        <v>6540</v>
      </c>
      <c r="D1225" s="394">
        <v>16.39</v>
      </c>
    </row>
    <row r="1226" spans="1:4" ht="15" x14ac:dyDescent="0.25">
      <c r="A1226">
        <v>1360</v>
      </c>
      <c r="B1226" t="s">
        <v>8715</v>
      </c>
      <c r="C1226" t="s">
        <v>6540</v>
      </c>
      <c r="D1226" s="394">
        <v>20.239999999999998</v>
      </c>
    </row>
    <row r="1227" spans="1:4" ht="15" x14ac:dyDescent="0.25">
      <c r="A1227">
        <v>1346</v>
      </c>
      <c r="B1227" t="s">
        <v>8716</v>
      </c>
      <c r="C1227" t="s">
        <v>6540</v>
      </c>
      <c r="D1227" s="394">
        <v>22.18</v>
      </c>
    </row>
    <row r="1228" spans="1:4" ht="15" x14ac:dyDescent="0.25">
      <c r="A1228">
        <v>1345</v>
      </c>
      <c r="B1228" t="s">
        <v>8717</v>
      </c>
      <c r="C1228" t="s">
        <v>6540</v>
      </c>
      <c r="D1228" s="394">
        <v>35.94</v>
      </c>
    </row>
    <row r="1229" spans="1:4" ht="15" x14ac:dyDescent="0.25">
      <c r="A1229">
        <v>1344</v>
      </c>
      <c r="B1229" t="s">
        <v>8718</v>
      </c>
      <c r="C1229" t="s">
        <v>6539</v>
      </c>
      <c r="D1229" s="394">
        <v>38.659999999999997</v>
      </c>
    </row>
    <row r="1230" spans="1:4" ht="15" x14ac:dyDescent="0.25">
      <c r="A1230">
        <v>1342</v>
      </c>
      <c r="B1230" t="s">
        <v>8719</v>
      </c>
      <c r="C1230" t="s">
        <v>6539</v>
      </c>
      <c r="D1230" s="394">
        <v>68.33</v>
      </c>
    </row>
    <row r="1231" spans="1:4" ht="15" x14ac:dyDescent="0.25">
      <c r="A1231">
        <v>1347</v>
      </c>
      <c r="B1231" t="s">
        <v>8720</v>
      </c>
      <c r="C1231" t="s">
        <v>6540</v>
      </c>
      <c r="D1231" s="394">
        <v>26.51</v>
      </c>
    </row>
    <row r="1232" spans="1:4" ht="15" x14ac:dyDescent="0.25">
      <c r="A1232">
        <v>1349</v>
      </c>
      <c r="B1232" t="s">
        <v>8721</v>
      </c>
      <c r="C1232" t="s">
        <v>6539</v>
      </c>
      <c r="D1232" s="394">
        <v>97.45</v>
      </c>
    </row>
    <row r="1233" spans="1:4" ht="15" x14ac:dyDescent="0.25">
      <c r="A1233">
        <v>1350</v>
      </c>
      <c r="B1233" t="s">
        <v>8722</v>
      </c>
      <c r="C1233" t="s">
        <v>6539</v>
      </c>
      <c r="D1233" s="394">
        <v>63.51</v>
      </c>
    </row>
    <row r="1234" spans="1:4" ht="15" x14ac:dyDescent="0.25">
      <c r="A1234">
        <v>1357</v>
      </c>
      <c r="B1234" t="s">
        <v>8723</v>
      </c>
      <c r="C1234" t="s">
        <v>6539</v>
      </c>
      <c r="D1234" s="394">
        <v>80.900000000000006</v>
      </c>
    </row>
    <row r="1235" spans="1:4" ht="15" x14ac:dyDescent="0.25">
      <c r="A1235">
        <v>1355</v>
      </c>
      <c r="B1235" t="s">
        <v>8724</v>
      </c>
      <c r="C1235" t="s">
        <v>6540</v>
      </c>
      <c r="D1235" s="394">
        <v>37.229999999999997</v>
      </c>
    </row>
    <row r="1236" spans="1:4" ht="15" x14ac:dyDescent="0.25">
      <c r="A1236">
        <v>1358</v>
      </c>
      <c r="B1236" t="s">
        <v>8725</v>
      </c>
      <c r="C1236" t="s">
        <v>6540</v>
      </c>
      <c r="D1236" s="394">
        <v>43.13</v>
      </c>
    </row>
    <row r="1237" spans="1:4" ht="15" x14ac:dyDescent="0.25">
      <c r="A1237">
        <v>1359</v>
      </c>
      <c r="B1237" t="s">
        <v>8726</v>
      </c>
      <c r="C1237" t="s">
        <v>6539</v>
      </c>
      <c r="D1237" s="394">
        <v>124.98</v>
      </c>
    </row>
    <row r="1238" spans="1:4" ht="15" x14ac:dyDescent="0.25">
      <c r="A1238">
        <v>1351</v>
      </c>
      <c r="B1238" t="s">
        <v>8727</v>
      </c>
      <c r="C1238" t="s">
        <v>6539</v>
      </c>
      <c r="D1238" s="394">
        <v>40.28</v>
      </c>
    </row>
    <row r="1239" spans="1:4" ht="15" x14ac:dyDescent="0.25">
      <c r="A1239">
        <v>34659</v>
      </c>
      <c r="B1239" t="s">
        <v>8728</v>
      </c>
      <c r="C1239" t="s">
        <v>6540</v>
      </c>
      <c r="D1239" s="394">
        <v>26.78</v>
      </c>
    </row>
    <row r="1240" spans="1:4" ht="15" x14ac:dyDescent="0.25">
      <c r="A1240">
        <v>34514</v>
      </c>
      <c r="B1240" t="s">
        <v>8729</v>
      </c>
      <c r="C1240" t="s">
        <v>6540</v>
      </c>
      <c r="D1240" s="394">
        <v>29.67</v>
      </c>
    </row>
    <row r="1241" spans="1:4" ht="15" x14ac:dyDescent="0.25">
      <c r="A1241">
        <v>34660</v>
      </c>
      <c r="B1241" t="s">
        <v>8730</v>
      </c>
      <c r="C1241" t="s">
        <v>6540</v>
      </c>
      <c r="D1241" s="394">
        <v>37.65</v>
      </c>
    </row>
    <row r="1242" spans="1:4" ht="15" x14ac:dyDescent="0.25">
      <c r="A1242">
        <v>34661</v>
      </c>
      <c r="B1242" t="s">
        <v>8731</v>
      </c>
      <c r="C1242" t="s">
        <v>6540</v>
      </c>
      <c r="D1242" s="394">
        <v>54.08</v>
      </c>
    </row>
    <row r="1243" spans="1:4" ht="15" x14ac:dyDescent="0.25">
      <c r="A1243">
        <v>34667</v>
      </c>
      <c r="B1243" t="s">
        <v>8732</v>
      </c>
      <c r="C1243" t="s">
        <v>6540</v>
      </c>
      <c r="D1243" s="394">
        <v>19.579999999999998</v>
      </c>
    </row>
    <row r="1244" spans="1:4" ht="15" x14ac:dyDescent="0.25">
      <c r="A1244">
        <v>34668</v>
      </c>
      <c r="B1244" t="s">
        <v>8733</v>
      </c>
      <c r="C1244" t="s">
        <v>6540</v>
      </c>
      <c r="D1244" s="394">
        <v>25.59</v>
      </c>
    </row>
    <row r="1245" spans="1:4" ht="15" x14ac:dyDescent="0.25">
      <c r="A1245">
        <v>34741</v>
      </c>
      <c r="B1245" t="s">
        <v>8734</v>
      </c>
      <c r="C1245" t="s">
        <v>6540</v>
      </c>
      <c r="D1245" s="394">
        <v>28.16</v>
      </c>
    </row>
    <row r="1246" spans="1:4" ht="15" x14ac:dyDescent="0.25">
      <c r="A1246">
        <v>34664</v>
      </c>
      <c r="B1246" t="s">
        <v>8735</v>
      </c>
      <c r="C1246" t="s">
        <v>6540</v>
      </c>
      <c r="D1246" s="394">
        <v>30.73</v>
      </c>
    </row>
    <row r="1247" spans="1:4" ht="15" x14ac:dyDescent="0.25">
      <c r="A1247">
        <v>34665</v>
      </c>
      <c r="B1247" t="s">
        <v>8736</v>
      </c>
      <c r="C1247" t="s">
        <v>6540</v>
      </c>
      <c r="D1247" s="394">
        <v>38.14</v>
      </c>
    </row>
    <row r="1248" spans="1:4" ht="15" x14ac:dyDescent="0.25">
      <c r="A1248">
        <v>34666</v>
      </c>
      <c r="B1248" t="s">
        <v>8737</v>
      </c>
      <c r="C1248" t="s">
        <v>6540</v>
      </c>
      <c r="D1248" s="394">
        <v>57.62</v>
      </c>
    </row>
    <row r="1249" spans="1:4" ht="15" x14ac:dyDescent="0.25">
      <c r="A1249">
        <v>34669</v>
      </c>
      <c r="B1249" t="s">
        <v>8738</v>
      </c>
      <c r="C1249" t="s">
        <v>6540</v>
      </c>
      <c r="D1249" s="394">
        <v>21.12</v>
      </c>
    </row>
    <row r="1250" spans="1:4" ht="15" x14ac:dyDescent="0.25">
      <c r="A1250">
        <v>34670</v>
      </c>
      <c r="B1250" t="s">
        <v>8739</v>
      </c>
      <c r="C1250" t="s">
        <v>6540</v>
      </c>
      <c r="D1250" s="394">
        <v>25.84</v>
      </c>
    </row>
    <row r="1251" spans="1:4" ht="15" x14ac:dyDescent="0.25">
      <c r="A1251">
        <v>34671</v>
      </c>
      <c r="B1251" t="s">
        <v>8740</v>
      </c>
      <c r="C1251" t="s">
        <v>6540</v>
      </c>
      <c r="D1251" s="394">
        <v>21.57</v>
      </c>
    </row>
    <row r="1252" spans="1:4" ht="15" x14ac:dyDescent="0.25">
      <c r="A1252">
        <v>34672</v>
      </c>
      <c r="B1252" t="s">
        <v>8741</v>
      </c>
      <c r="C1252" t="s">
        <v>6540</v>
      </c>
      <c r="D1252" s="394">
        <v>22.74</v>
      </c>
    </row>
    <row r="1253" spans="1:4" ht="15" x14ac:dyDescent="0.25">
      <c r="A1253">
        <v>34673</v>
      </c>
      <c r="B1253" t="s">
        <v>8742</v>
      </c>
      <c r="C1253" t="s">
        <v>6540</v>
      </c>
      <c r="D1253" s="394">
        <v>27.75</v>
      </c>
    </row>
    <row r="1254" spans="1:4" ht="15" x14ac:dyDescent="0.25">
      <c r="A1254">
        <v>34674</v>
      </c>
      <c r="B1254" t="s">
        <v>8743</v>
      </c>
      <c r="C1254" t="s">
        <v>6540</v>
      </c>
      <c r="D1254" s="394">
        <v>36.89</v>
      </c>
    </row>
    <row r="1255" spans="1:4" ht="15" x14ac:dyDescent="0.25">
      <c r="A1255">
        <v>34675</v>
      </c>
      <c r="B1255" t="s">
        <v>8744</v>
      </c>
      <c r="C1255" t="s">
        <v>6540</v>
      </c>
      <c r="D1255" s="394">
        <v>44.98</v>
      </c>
    </row>
    <row r="1256" spans="1:4" ht="15" x14ac:dyDescent="0.25">
      <c r="A1256">
        <v>34676</v>
      </c>
      <c r="B1256" t="s">
        <v>8745</v>
      </c>
      <c r="C1256" t="s">
        <v>6540</v>
      </c>
      <c r="D1256" s="394">
        <v>12.95</v>
      </c>
    </row>
    <row r="1257" spans="1:4" ht="15" x14ac:dyDescent="0.25">
      <c r="A1257">
        <v>34677</v>
      </c>
      <c r="B1257" t="s">
        <v>8746</v>
      </c>
      <c r="C1257" t="s">
        <v>6540</v>
      </c>
      <c r="D1257" s="394">
        <v>17.41</v>
      </c>
    </row>
    <row r="1258" spans="1:4" ht="15" x14ac:dyDescent="0.25">
      <c r="A1258">
        <v>40623</v>
      </c>
      <c r="B1258" t="s">
        <v>8747</v>
      </c>
      <c r="C1258" t="s">
        <v>6550</v>
      </c>
      <c r="D1258" s="394">
        <v>34.450000000000003</v>
      </c>
    </row>
    <row r="1259" spans="1:4" ht="15" x14ac:dyDescent="0.25">
      <c r="A1259">
        <v>11112</v>
      </c>
      <c r="B1259" t="s">
        <v>8748</v>
      </c>
      <c r="C1259" t="s">
        <v>6543</v>
      </c>
      <c r="D1259" s="394">
        <v>24.8</v>
      </c>
    </row>
    <row r="1260" spans="1:4" ht="15" x14ac:dyDescent="0.25">
      <c r="A1260">
        <v>11115</v>
      </c>
      <c r="B1260" t="s">
        <v>8749</v>
      </c>
      <c r="C1260" t="s">
        <v>6542</v>
      </c>
      <c r="D1260" s="394">
        <v>11.48</v>
      </c>
    </row>
    <row r="1261" spans="1:4" ht="15" x14ac:dyDescent="0.25">
      <c r="A1261">
        <v>11113</v>
      </c>
      <c r="B1261" t="s">
        <v>8750</v>
      </c>
      <c r="C1261" t="s">
        <v>6543</v>
      </c>
      <c r="D1261" s="394">
        <v>24.8</v>
      </c>
    </row>
    <row r="1262" spans="1:4" ht="15" x14ac:dyDescent="0.25">
      <c r="A1262">
        <v>11114</v>
      </c>
      <c r="B1262" t="s">
        <v>8751</v>
      </c>
      <c r="C1262" t="s">
        <v>6542</v>
      </c>
      <c r="D1262" s="394">
        <v>19.07</v>
      </c>
    </row>
    <row r="1263" spans="1:4" ht="15" x14ac:dyDescent="0.25">
      <c r="A1263">
        <v>12083</v>
      </c>
      <c r="B1263" t="s">
        <v>8752</v>
      </c>
      <c r="C1263" t="s">
        <v>6539</v>
      </c>
      <c r="D1263" s="394">
        <v>635.83000000000004</v>
      </c>
    </row>
    <row r="1264" spans="1:4" ht="15" x14ac:dyDescent="0.25">
      <c r="A1264">
        <v>12081</v>
      </c>
      <c r="B1264" t="s">
        <v>8753</v>
      </c>
      <c r="C1264" t="s">
        <v>6539</v>
      </c>
      <c r="D1264" s="394">
        <v>215.02</v>
      </c>
    </row>
    <row r="1265" spans="1:4" ht="15" x14ac:dyDescent="0.25">
      <c r="A1265">
        <v>12082</v>
      </c>
      <c r="B1265" t="s">
        <v>8754</v>
      </c>
      <c r="C1265" t="s">
        <v>6539</v>
      </c>
      <c r="D1265" s="394">
        <v>337.93</v>
      </c>
    </row>
    <row r="1266" spans="1:4" ht="15" x14ac:dyDescent="0.25">
      <c r="A1266">
        <v>13354</v>
      </c>
      <c r="B1266" t="s">
        <v>8755</v>
      </c>
      <c r="C1266" t="s">
        <v>6539</v>
      </c>
      <c r="D1266" s="394">
        <v>504.7</v>
      </c>
    </row>
    <row r="1267" spans="1:4" ht="15" x14ac:dyDescent="0.25">
      <c r="A1267">
        <v>14057</v>
      </c>
      <c r="B1267" t="s">
        <v>8756</v>
      </c>
      <c r="C1267" t="s">
        <v>6539</v>
      </c>
      <c r="D1267" s="394">
        <v>281.77999999999997</v>
      </c>
    </row>
    <row r="1268" spans="1:4" ht="15" x14ac:dyDescent="0.25">
      <c r="A1268">
        <v>14058</v>
      </c>
      <c r="B1268" t="s">
        <v>8757</v>
      </c>
      <c r="C1268" t="s">
        <v>6539</v>
      </c>
      <c r="D1268" s="394">
        <v>444.51</v>
      </c>
    </row>
    <row r="1269" spans="1:4" ht="15" x14ac:dyDescent="0.25">
      <c r="A1269">
        <v>20971</v>
      </c>
      <c r="B1269" t="s">
        <v>8758</v>
      </c>
      <c r="C1269" t="s">
        <v>6539</v>
      </c>
      <c r="D1269" s="394">
        <v>11.99</v>
      </c>
    </row>
    <row r="1270" spans="1:4" ht="15" x14ac:dyDescent="0.25">
      <c r="A1270">
        <v>5047</v>
      </c>
      <c r="B1270" t="s">
        <v>8759</v>
      </c>
      <c r="C1270" t="s">
        <v>6539</v>
      </c>
      <c r="D1270" s="394">
        <v>302.85000000000002</v>
      </c>
    </row>
    <row r="1271" spans="1:4" ht="15" x14ac:dyDescent="0.25">
      <c r="A1271">
        <v>13369</v>
      </c>
      <c r="B1271" t="s">
        <v>8760</v>
      </c>
      <c r="C1271" t="s">
        <v>6539</v>
      </c>
      <c r="D1271" s="394">
        <v>328.51</v>
      </c>
    </row>
    <row r="1272" spans="1:4" ht="15" x14ac:dyDescent="0.25">
      <c r="A1272">
        <v>13370</v>
      </c>
      <c r="B1272" t="s">
        <v>8761</v>
      </c>
      <c r="C1272" t="s">
        <v>6539</v>
      </c>
      <c r="D1272" s="394">
        <v>455.39</v>
      </c>
    </row>
    <row r="1273" spans="1:4" ht="15" x14ac:dyDescent="0.25">
      <c r="A1273">
        <v>13279</v>
      </c>
      <c r="B1273" t="s">
        <v>8762</v>
      </c>
      <c r="C1273" t="s">
        <v>6543</v>
      </c>
      <c r="D1273" s="394">
        <v>15.3</v>
      </c>
    </row>
    <row r="1274" spans="1:4" ht="15" x14ac:dyDescent="0.25">
      <c r="A1274">
        <v>11977</v>
      </c>
      <c r="B1274" t="s">
        <v>8763</v>
      </c>
      <c r="C1274" t="s">
        <v>6539</v>
      </c>
      <c r="D1274" s="394">
        <v>7.93</v>
      </c>
    </row>
    <row r="1275" spans="1:4" ht="15" x14ac:dyDescent="0.25">
      <c r="A1275">
        <v>11975</v>
      </c>
      <c r="B1275" t="s">
        <v>8764</v>
      </c>
      <c r="C1275" t="s">
        <v>6539</v>
      </c>
      <c r="D1275" s="394">
        <v>17.37</v>
      </c>
    </row>
    <row r="1276" spans="1:4" ht="15" x14ac:dyDescent="0.25">
      <c r="A1276">
        <v>39746</v>
      </c>
      <c r="B1276" t="s">
        <v>8765</v>
      </c>
      <c r="C1276" t="s">
        <v>6539</v>
      </c>
      <c r="D1276" s="394">
        <v>193.35</v>
      </c>
    </row>
    <row r="1277" spans="1:4" ht="15" x14ac:dyDescent="0.25">
      <c r="A1277">
        <v>11976</v>
      </c>
      <c r="B1277" t="s">
        <v>8766</v>
      </c>
      <c r="C1277" t="s">
        <v>6539</v>
      </c>
      <c r="D1277" s="394">
        <v>0.89</v>
      </c>
    </row>
    <row r="1278" spans="1:4" ht="15" x14ac:dyDescent="0.25">
      <c r="A1278">
        <v>1368</v>
      </c>
      <c r="B1278" t="s">
        <v>8767</v>
      </c>
      <c r="C1278" t="s">
        <v>6539</v>
      </c>
      <c r="D1278" s="394">
        <v>58</v>
      </c>
    </row>
    <row r="1279" spans="1:4" ht="15" x14ac:dyDescent="0.25">
      <c r="A1279">
        <v>1367</v>
      </c>
      <c r="B1279" t="s">
        <v>8768</v>
      </c>
      <c r="C1279" t="s">
        <v>6539</v>
      </c>
      <c r="D1279" s="394">
        <v>187.61</v>
      </c>
    </row>
    <row r="1280" spans="1:4" ht="15" x14ac:dyDescent="0.25">
      <c r="A1280">
        <v>7608</v>
      </c>
      <c r="B1280" t="s">
        <v>8769</v>
      </c>
      <c r="C1280" t="s">
        <v>6539</v>
      </c>
      <c r="D1280" s="394">
        <v>4.12</v>
      </c>
    </row>
    <row r="1281" spans="1:4" ht="15" x14ac:dyDescent="0.25">
      <c r="A1281">
        <v>41900</v>
      </c>
      <c r="B1281" t="s">
        <v>8770</v>
      </c>
      <c r="C1281" t="s">
        <v>6543</v>
      </c>
      <c r="D1281" s="394">
        <v>3.23</v>
      </c>
    </row>
    <row r="1282" spans="1:4" ht="15" x14ac:dyDescent="0.25">
      <c r="A1282">
        <v>41899</v>
      </c>
      <c r="B1282" t="s">
        <v>8771</v>
      </c>
      <c r="C1282" t="s">
        <v>6553</v>
      </c>
      <c r="D1282" s="395">
        <v>3373.03</v>
      </c>
    </row>
    <row r="1283" spans="1:4" ht="15" x14ac:dyDescent="0.25">
      <c r="A1283">
        <v>1380</v>
      </c>
      <c r="B1283" t="s">
        <v>8772</v>
      </c>
      <c r="C1283" t="s">
        <v>6543</v>
      </c>
      <c r="D1283" s="394">
        <v>4.0999999999999996</v>
      </c>
    </row>
    <row r="1284" spans="1:4" ht="15" x14ac:dyDescent="0.25">
      <c r="A1284">
        <v>1375</v>
      </c>
      <c r="B1284" t="s">
        <v>8773</v>
      </c>
      <c r="C1284" t="s">
        <v>6543</v>
      </c>
      <c r="D1284" s="394">
        <v>11.76</v>
      </c>
    </row>
    <row r="1285" spans="1:4" ht="15" x14ac:dyDescent="0.25">
      <c r="A1285">
        <v>1379</v>
      </c>
      <c r="B1285" t="s">
        <v>8774</v>
      </c>
      <c r="C1285" t="s">
        <v>6543</v>
      </c>
      <c r="D1285" s="394">
        <v>0.7</v>
      </c>
    </row>
    <row r="1286" spans="1:4" ht="15" x14ac:dyDescent="0.25">
      <c r="A1286">
        <v>10511</v>
      </c>
      <c r="B1286" t="s">
        <v>8775</v>
      </c>
      <c r="C1286" t="s">
        <v>6554</v>
      </c>
      <c r="D1286" s="394">
        <v>35</v>
      </c>
    </row>
    <row r="1287" spans="1:4" ht="15" x14ac:dyDescent="0.25">
      <c r="A1287">
        <v>13284</v>
      </c>
      <c r="B1287" t="s">
        <v>8776</v>
      </c>
      <c r="C1287" t="s">
        <v>6543</v>
      </c>
      <c r="D1287" s="394">
        <v>0.59</v>
      </c>
    </row>
    <row r="1288" spans="1:4" ht="15" x14ac:dyDescent="0.25">
      <c r="A1288">
        <v>25974</v>
      </c>
      <c r="B1288" t="s">
        <v>8777</v>
      </c>
      <c r="C1288" t="s">
        <v>6543</v>
      </c>
      <c r="D1288" s="394">
        <v>2.34</v>
      </c>
    </row>
    <row r="1289" spans="1:4" ht="15" x14ac:dyDescent="0.25">
      <c r="A1289">
        <v>1382</v>
      </c>
      <c r="B1289" t="s">
        <v>8778</v>
      </c>
      <c r="C1289" t="s">
        <v>6554</v>
      </c>
      <c r="D1289" s="394">
        <v>33.72</v>
      </c>
    </row>
    <row r="1290" spans="1:4" ht="15" x14ac:dyDescent="0.25">
      <c r="A1290">
        <v>34753</v>
      </c>
      <c r="B1290" t="s">
        <v>8779</v>
      </c>
      <c r="C1290" t="s">
        <v>6543</v>
      </c>
      <c r="D1290" s="394">
        <v>0.67</v>
      </c>
    </row>
    <row r="1291" spans="1:4" ht="15" x14ac:dyDescent="0.25">
      <c r="A1291">
        <v>420</v>
      </c>
      <c r="B1291" t="s">
        <v>8780</v>
      </c>
      <c r="C1291" t="s">
        <v>6539</v>
      </c>
      <c r="D1291" s="394">
        <v>27.2</v>
      </c>
    </row>
    <row r="1292" spans="1:4" ht="15" x14ac:dyDescent="0.25">
      <c r="A1292">
        <v>12327</v>
      </c>
      <c r="B1292" t="s">
        <v>8781</v>
      </c>
      <c r="C1292" t="s">
        <v>6539</v>
      </c>
      <c r="D1292" s="394">
        <v>32.4</v>
      </c>
    </row>
    <row r="1293" spans="1:4" ht="15" x14ac:dyDescent="0.25">
      <c r="A1293">
        <v>36148</v>
      </c>
      <c r="B1293" t="s">
        <v>8782</v>
      </c>
      <c r="C1293" t="s">
        <v>6539</v>
      </c>
      <c r="D1293" s="394">
        <v>58.56</v>
      </c>
    </row>
    <row r="1294" spans="1:4" ht="15" x14ac:dyDescent="0.25">
      <c r="A1294">
        <v>12329</v>
      </c>
      <c r="B1294" t="s">
        <v>8783</v>
      </c>
      <c r="C1294" t="s">
        <v>6543</v>
      </c>
      <c r="D1294" s="394">
        <v>84.1</v>
      </c>
    </row>
    <row r="1295" spans="1:4" ht="15" x14ac:dyDescent="0.25">
      <c r="A1295">
        <v>1339</v>
      </c>
      <c r="B1295" t="s">
        <v>8784</v>
      </c>
      <c r="C1295" t="s">
        <v>6543</v>
      </c>
      <c r="D1295" s="394">
        <v>26.73</v>
      </c>
    </row>
    <row r="1296" spans="1:4" ht="15" x14ac:dyDescent="0.25">
      <c r="A1296">
        <v>11849</v>
      </c>
      <c r="B1296" t="s">
        <v>8785</v>
      </c>
      <c r="C1296" t="s">
        <v>6544</v>
      </c>
      <c r="D1296" s="394">
        <v>10.94</v>
      </c>
    </row>
    <row r="1297" spans="1:4" ht="15" x14ac:dyDescent="0.25">
      <c r="A1297">
        <v>37418</v>
      </c>
      <c r="B1297" t="s">
        <v>8786</v>
      </c>
      <c r="C1297" t="s">
        <v>6539</v>
      </c>
      <c r="D1297" s="394">
        <v>11.94</v>
      </c>
    </row>
    <row r="1298" spans="1:4" ht="15" x14ac:dyDescent="0.25">
      <c r="A1298">
        <v>37419</v>
      </c>
      <c r="B1298" t="s">
        <v>8787</v>
      </c>
      <c r="C1298" t="s">
        <v>6539</v>
      </c>
      <c r="D1298" s="394">
        <v>12.26</v>
      </c>
    </row>
    <row r="1299" spans="1:4" ht="15" x14ac:dyDescent="0.25">
      <c r="A1299">
        <v>1427</v>
      </c>
      <c r="B1299" t="s">
        <v>8788</v>
      </c>
      <c r="C1299" t="s">
        <v>6539</v>
      </c>
      <c r="D1299" s="394">
        <v>14.57</v>
      </c>
    </row>
    <row r="1300" spans="1:4" ht="15" x14ac:dyDescent="0.25">
      <c r="A1300">
        <v>1402</v>
      </c>
      <c r="B1300" t="s">
        <v>8789</v>
      </c>
      <c r="C1300" t="s">
        <v>6539</v>
      </c>
      <c r="D1300" s="394">
        <v>5.04</v>
      </c>
    </row>
    <row r="1301" spans="1:4" ht="15" x14ac:dyDescent="0.25">
      <c r="A1301">
        <v>1420</v>
      </c>
      <c r="B1301" t="s">
        <v>8790</v>
      </c>
      <c r="C1301" t="s">
        <v>6539</v>
      </c>
      <c r="D1301" s="394">
        <v>6.48</v>
      </c>
    </row>
    <row r="1302" spans="1:4" ht="15" x14ac:dyDescent="0.25">
      <c r="A1302">
        <v>1419</v>
      </c>
      <c r="B1302" t="s">
        <v>8791</v>
      </c>
      <c r="C1302" t="s">
        <v>6539</v>
      </c>
      <c r="D1302" s="394">
        <v>7.83</v>
      </c>
    </row>
    <row r="1303" spans="1:4" ht="15" x14ac:dyDescent="0.25">
      <c r="A1303">
        <v>1414</v>
      </c>
      <c r="B1303" t="s">
        <v>8792</v>
      </c>
      <c r="C1303" t="s">
        <v>6539</v>
      </c>
      <c r="D1303" s="394">
        <v>7.66</v>
      </c>
    </row>
    <row r="1304" spans="1:4" ht="15" x14ac:dyDescent="0.25">
      <c r="A1304">
        <v>1413</v>
      </c>
      <c r="B1304" t="s">
        <v>8793</v>
      </c>
      <c r="C1304" t="s">
        <v>6539</v>
      </c>
      <c r="D1304" s="394">
        <v>11.32</v>
      </c>
    </row>
    <row r="1305" spans="1:4" ht="15" x14ac:dyDescent="0.25">
      <c r="A1305">
        <v>1412</v>
      </c>
      <c r="B1305" t="s">
        <v>8794</v>
      </c>
      <c r="C1305" t="s">
        <v>6539</v>
      </c>
      <c r="D1305" s="394">
        <v>9.59</v>
      </c>
    </row>
    <row r="1306" spans="1:4" ht="15" x14ac:dyDescent="0.25">
      <c r="A1306">
        <v>1411</v>
      </c>
      <c r="B1306" t="s">
        <v>8795</v>
      </c>
      <c r="C1306" t="s">
        <v>6539</v>
      </c>
      <c r="D1306" s="394">
        <v>17.45</v>
      </c>
    </row>
    <row r="1307" spans="1:4" ht="15" x14ac:dyDescent="0.25">
      <c r="A1307">
        <v>1406</v>
      </c>
      <c r="B1307" t="s">
        <v>8796</v>
      </c>
      <c r="C1307" t="s">
        <v>6539</v>
      </c>
      <c r="D1307" s="394">
        <v>11.57</v>
      </c>
    </row>
    <row r="1308" spans="1:4" ht="15" x14ac:dyDescent="0.25">
      <c r="A1308">
        <v>1407</v>
      </c>
      <c r="B1308" t="s">
        <v>8797</v>
      </c>
      <c r="C1308" t="s">
        <v>6539</v>
      </c>
      <c r="D1308" s="394">
        <v>14.43</v>
      </c>
    </row>
    <row r="1309" spans="1:4" ht="15" x14ac:dyDescent="0.25">
      <c r="A1309">
        <v>1404</v>
      </c>
      <c r="B1309" t="s">
        <v>8798</v>
      </c>
      <c r="C1309" t="s">
        <v>6539</v>
      </c>
      <c r="D1309" s="394">
        <v>15.34</v>
      </c>
    </row>
    <row r="1310" spans="1:4" ht="15" x14ac:dyDescent="0.25">
      <c r="A1310">
        <v>11281</v>
      </c>
      <c r="B1310" t="s">
        <v>8799</v>
      </c>
      <c r="C1310" t="s">
        <v>6539</v>
      </c>
      <c r="D1310" s="395">
        <v>10577.49</v>
      </c>
    </row>
    <row r="1311" spans="1:4" ht="15" x14ac:dyDescent="0.25">
      <c r="A1311">
        <v>1442</v>
      </c>
      <c r="B1311" t="s">
        <v>8800</v>
      </c>
      <c r="C1311" t="s">
        <v>6539</v>
      </c>
      <c r="D1311" s="395">
        <v>8879.7199999999993</v>
      </c>
    </row>
    <row r="1312" spans="1:4" ht="15" x14ac:dyDescent="0.25">
      <c r="A1312">
        <v>13457</v>
      </c>
      <c r="B1312" t="s">
        <v>8801</v>
      </c>
      <c r="C1312" t="s">
        <v>6539</v>
      </c>
      <c r="D1312" s="395">
        <v>7664.84</v>
      </c>
    </row>
    <row r="1313" spans="1:4" ht="15" x14ac:dyDescent="0.25">
      <c r="A1313">
        <v>40699</v>
      </c>
      <c r="B1313" t="s">
        <v>8802</v>
      </c>
      <c r="C1313" t="s">
        <v>6539</v>
      </c>
      <c r="D1313" s="395">
        <v>5925.22</v>
      </c>
    </row>
    <row r="1314" spans="1:4" ht="15" x14ac:dyDescent="0.25">
      <c r="A1314">
        <v>40701</v>
      </c>
      <c r="B1314" t="s">
        <v>8803</v>
      </c>
      <c r="C1314" t="s">
        <v>6539</v>
      </c>
      <c r="D1314" s="395">
        <v>104765.97</v>
      </c>
    </row>
    <row r="1315" spans="1:4" ht="15" x14ac:dyDescent="0.25">
      <c r="A1315">
        <v>40700</v>
      </c>
      <c r="B1315" t="s">
        <v>8804</v>
      </c>
      <c r="C1315" t="s">
        <v>6539</v>
      </c>
      <c r="D1315" s="395">
        <v>13793.13</v>
      </c>
    </row>
    <row r="1316" spans="1:4" ht="15" x14ac:dyDescent="0.25">
      <c r="A1316">
        <v>13458</v>
      </c>
      <c r="B1316" t="s">
        <v>8805</v>
      </c>
      <c r="C1316" t="s">
        <v>6539</v>
      </c>
      <c r="D1316" s="395">
        <v>13106.88</v>
      </c>
    </row>
    <row r="1317" spans="1:4" ht="15" x14ac:dyDescent="0.25">
      <c r="A1317">
        <v>36524</v>
      </c>
      <c r="B1317" t="s">
        <v>8806</v>
      </c>
      <c r="C1317" t="s">
        <v>6539</v>
      </c>
      <c r="D1317" s="395">
        <v>86280.46</v>
      </c>
    </row>
    <row r="1318" spans="1:4" ht="15" x14ac:dyDescent="0.25">
      <c r="A1318">
        <v>36526</v>
      </c>
      <c r="B1318" t="s">
        <v>8807</v>
      </c>
      <c r="C1318" t="s">
        <v>6539</v>
      </c>
      <c r="D1318" s="395">
        <v>69528.3</v>
      </c>
    </row>
    <row r="1319" spans="1:4" ht="15" x14ac:dyDescent="0.25">
      <c r="A1319">
        <v>36523</v>
      </c>
      <c r="B1319" t="s">
        <v>8808</v>
      </c>
      <c r="C1319" t="s">
        <v>6539</v>
      </c>
      <c r="D1319" s="395">
        <v>148850.72</v>
      </c>
    </row>
    <row r="1320" spans="1:4" ht="15" x14ac:dyDescent="0.25">
      <c r="A1320">
        <v>36527</v>
      </c>
      <c r="B1320" t="s">
        <v>8809</v>
      </c>
      <c r="C1320" t="s">
        <v>6539</v>
      </c>
      <c r="D1320" s="395">
        <v>161682.54</v>
      </c>
    </row>
    <row r="1321" spans="1:4" ht="15" x14ac:dyDescent="0.25">
      <c r="A1321">
        <v>13803</v>
      </c>
      <c r="B1321" t="s">
        <v>8810</v>
      </c>
      <c r="C1321" t="s">
        <v>6539</v>
      </c>
      <c r="D1321" s="395">
        <v>58463</v>
      </c>
    </row>
    <row r="1322" spans="1:4" ht="15" x14ac:dyDescent="0.25">
      <c r="A1322">
        <v>38642</v>
      </c>
      <c r="B1322" t="s">
        <v>8811</v>
      </c>
      <c r="C1322" t="s">
        <v>6539</v>
      </c>
      <c r="D1322" s="395">
        <v>37643.839999999997</v>
      </c>
    </row>
    <row r="1323" spans="1:4" ht="15" x14ac:dyDescent="0.25">
      <c r="A1323">
        <v>36522</v>
      </c>
      <c r="B1323" t="s">
        <v>8812</v>
      </c>
      <c r="C1323" t="s">
        <v>6539</v>
      </c>
      <c r="D1323" s="395">
        <v>43779.34</v>
      </c>
    </row>
    <row r="1324" spans="1:4" ht="15" x14ac:dyDescent="0.25">
      <c r="A1324">
        <v>36525</v>
      </c>
      <c r="B1324" t="s">
        <v>8813</v>
      </c>
      <c r="C1324" t="s">
        <v>6539</v>
      </c>
      <c r="D1324" s="395">
        <v>58630.76</v>
      </c>
    </row>
    <row r="1325" spans="1:4" ht="15" x14ac:dyDescent="0.25">
      <c r="A1325">
        <v>41991</v>
      </c>
      <c r="B1325" t="s">
        <v>8814</v>
      </c>
      <c r="C1325" t="s">
        <v>6539</v>
      </c>
      <c r="D1325" s="395">
        <v>2166.4899999999998</v>
      </c>
    </row>
    <row r="1326" spans="1:4" ht="15" x14ac:dyDescent="0.25">
      <c r="A1326">
        <v>34348</v>
      </c>
      <c r="B1326" t="s">
        <v>8815</v>
      </c>
      <c r="C1326" t="s">
        <v>6542</v>
      </c>
      <c r="D1326" s="394">
        <v>30.96</v>
      </c>
    </row>
    <row r="1327" spans="1:4" ht="15" x14ac:dyDescent="0.25">
      <c r="A1327">
        <v>34347</v>
      </c>
      <c r="B1327" t="s">
        <v>8816</v>
      </c>
      <c r="C1327" t="s">
        <v>6542</v>
      </c>
      <c r="D1327" s="394">
        <v>16</v>
      </c>
    </row>
    <row r="1328" spans="1:4" ht="15" x14ac:dyDescent="0.25">
      <c r="A1328">
        <v>11146</v>
      </c>
      <c r="B1328" t="s">
        <v>8817</v>
      </c>
      <c r="C1328" t="s">
        <v>6547</v>
      </c>
      <c r="D1328" s="394">
        <v>397.89</v>
      </c>
    </row>
    <row r="1329" spans="1:4" ht="15" x14ac:dyDescent="0.25">
      <c r="A1329">
        <v>11147</v>
      </c>
      <c r="B1329" t="s">
        <v>8818</v>
      </c>
      <c r="C1329" t="s">
        <v>6547</v>
      </c>
      <c r="D1329" s="394">
        <v>412.63</v>
      </c>
    </row>
    <row r="1330" spans="1:4" ht="15" x14ac:dyDescent="0.25">
      <c r="A1330">
        <v>34872</v>
      </c>
      <c r="B1330" t="s">
        <v>8819</v>
      </c>
      <c r="C1330" t="s">
        <v>6547</v>
      </c>
      <c r="D1330" s="394">
        <v>427.36</v>
      </c>
    </row>
    <row r="1331" spans="1:4" ht="15" x14ac:dyDescent="0.25">
      <c r="A1331">
        <v>34491</v>
      </c>
      <c r="B1331" t="s">
        <v>8820</v>
      </c>
      <c r="C1331" t="s">
        <v>6547</v>
      </c>
      <c r="D1331" s="394">
        <v>436.01</v>
      </c>
    </row>
    <row r="1332" spans="1:4" ht="15" x14ac:dyDescent="0.25">
      <c r="A1332">
        <v>34770</v>
      </c>
      <c r="B1332" t="s">
        <v>8821</v>
      </c>
      <c r="C1332" t="s">
        <v>6553</v>
      </c>
      <c r="D1332" s="394">
        <v>301.14</v>
      </c>
    </row>
    <row r="1333" spans="1:4" ht="15" x14ac:dyDescent="0.25">
      <c r="A1333">
        <v>1518</v>
      </c>
      <c r="B1333" t="s">
        <v>8822</v>
      </c>
      <c r="C1333" t="s">
        <v>6553</v>
      </c>
      <c r="D1333" s="394">
        <v>325</v>
      </c>
    </row>
    <row r="1334" spans="1:4" ht="15" x14ac:dyDescent="0.25">
      <c r="A1334">
        <v>41965</v>
      </c>
      <c r="B1334" t="s">
        <v>8823</v>
      </c>
      <c r="C1334" t="s">
        <v>6553</v>
      </c>
      <c r="D1334" s="394">
        <v>314.86</v>
      </c>
    </row>
    <row r="1335" spans="1:4" ht="15" x14ac:dyDescent="0.25">
      <c r="A1335">
        <v>34492</v>
      </c>
      <c r="B1335" t="s">
        <v>8824</v>
      </c>
      <c r="C1335" t="s">
        <v>6547</v>
      </c>
      <c r="D1335" s="394">
        <v>361.05</v>
      </c>
    </row>
    <row r="1336" spans="1:4" ht="15" x14ac:dyDescent="0.25">
      <c r="A1336">
        <v>1524</v>
      </c>
      <c r="B1336" t="s">
        <v>8825</v>
      </c>
      <c r="C1336" t="s">
        <v>6547</v>
      </c>
      <c r="D1336" s="394">
        <v>420</v>
      </c>
    </row>
    <row r="1337" spans="1:4" ht="15" x14ac:dyDescent="0.25">
      <c r="A1337">
        <v>38404</v>
      </c>
      <c r="B1337" t="s">
        <v>8826</v>
      </c>
      <c r="C1337" t="s">
        <v>6547</v>
      </c>
      <c r="D1337" s="394">
        <v>443.29</v>
      </c>
    </row>
    <row r="1338" spans="1:4" ht="15" x14ac:dyDescent="0.25">
      <c r="A1338">
        <v>39849</v>
      </c>
      <c r="B1338" t="s">
        <v>8827</v>
      </c>
      <c r="C1338" t="s">
        <v>6547</v>
      </c>
      <c r="D1338" s="394">
        <v>442.34</v>
      </c>
    </row>
    <row r="1339" spans="1:4" ht="15" x14ac:dyDescent="0.25">
      <c r="A1339">
        <v>38464</v>
      </c>
      <c r="B1339" t="s">
        <v>8828</v>
      </c>
      <c r="C1339" t="s">
        <v>6547</v>
      </c>
      <c r="D1339" s="394">
        <v>535.5</v>
      </c>
    </row>
    <row r="1340" spans="1:4" ht="15" x14ac:dyDescent="0.25">
      <c r="A1340">
        <v>34493</v>
      </c>
      <c r="B1340" t="s">
        <v>8829</v>
      </c>
      <c r="C1340" t="s">
        <v>6547</v>
      </c>
      <c r="D1340" s="394">
        <v>375.05</v>
      </c>
    </row>
    <row r="1341" spans="1:4" ht="15" x14ac:dyDescent="0.25">
      <c r="A1341">
        <v>1527</v>
      </c>
      <c r="B1341" t="s">
        <v>8830</v>
      </c>
      <c r="C1341" t="s">
        <v>6547</v>
      </c>
      <c r="D1341" s="394">
        <v>437.68</v>
      </c>
    </row>
    <row r="1342" spans="1:4" ht="15" x14ac:dyDescent="0.25">
      <c r="A1342">
        <v>38405</v>
      </c>
      <c r="B1342" t="s">
        <v>8831</v>
      </c>
      <c r="C1342" t="s">
        <v>6547</v>
      </c>
      <c r="D1342" s="394">
        <v>469.89</v>
      </c>
    </row>
    <row r="1343" spans="1:4" ht="15" x14ac:dyDescent="0.25">
      <c r="A1343">
        <v>38408</v>
      </c>
      <c r="B1343" t="s">
        <v>8832</v>
      </c>
      <c r="C1343" t="s">
        <v>6547</v>
      </c>
      <c r="D1343" s="394">
        <v>488.62</v>
      </c>
    </row>
    <row r="1344" spans="1:4" ht="15" x14ac:dyDescent="0.25">
      <c r="A1344">
        <v>34494</v>
      </c>
      <c r="B1344" t="s">
        <v>8833</v>
      </c>
      <c r="C1344" t="s">
        <v>6547</v>
      </c>
      <c r="D1344" s="394">
        <v>391.7</v>
      </c>
    </row>
    <row r="1345" spans="1:4" ht="15" x14ac:dyDescent="0.25">
      <c r="A1345">
        <v>1525</v>
      </c>
      <c r="B1345" t="s">
        <v>8834</v>
      </c>
      <c r="C1345" t="s">
        <v>6547</v>
      </c>
      <c r="D1345" s="394">
        <v>452.42</v>
      </c>
    </row>
    <row r="1346" spans="1:4" ht="15" x14ac:dyDescent="0.25">
      <c r="A1346">
        <v>38406</v>
      </c>
      <c r="B1346" t="s">
        <v>8835</v>
      </c>
      <c r="C1346" t="s">
        <v>6547</v>
      </c>
      <c r="D1346" s="394">
        <v>493.71</v>
      </c>
    </row>
    <row r="1347" spans="1:4" ht="15" x14ac:dyDescent="0.25">
      <c r="A1347">
        <v>38409</v>
      </c>
      <c r="B1347" t="s">
        <v>8836</v>
      </c>
      <c r="C1347" t="s">
        <v>6547</v>
      </c>
      <c r="D1347" s="394">
        <v>526.69000000000005</v>
      </c>
    </row>
    <row r="1348" spans="1:4" ht="15" x14ac:dyDescent="0.25">
      <c r="A1348">
        <v>34495</v>
      </c>
      <c r="B1348" t="s">
        <v>8837</v>
      </c>
      <c r="C1348" t="s">
        <v>6547</v>
      </c>
      <c r="D1348" s="394">
        <v>408.43</v>
      </c>
    </row>
    <row r="1349" spans="1:4" ht="15" x14ac:dyDescent="0.25">
      <c r="A1349">
        <v>11145</v>
      </c>
      <c r="B1349" t="s">
        <v>8838</v>
      </c>
      <c r="C1349" t="s">
        <v>6547</v>
      </c>
      <c r="D1349" s="394">
        <v>468.63</v>
      </c>
    </row>
    <row r="1350" spans="1:4" ht="15" x14ac:dyDescent="0.25">
      <c r="A1350">
        <v>34496</v>
      </c>
      <c r="B1350" t="s">
        <v>8839</v>
      </c>
      <c r="C1350" t="s">
        <v>6547</v>
      </c>
      <c r="D1350" s="394">
        <v>426.63</v>
      </c>
    </row>
    <row r="1351" spans="1:4" ht="15" x14ac:dyDescent="0.25">
      <c r="A1351">
        <v>34479</v>
      </c>
      <c r="B1351" t="s">
        <v>8840</v>
      </c>
      <c r="C1351" t="s">
        <v>6547</v>
      </c>
      <c r="D1351" s="394">
        <v>486.31</v>
      </c>
    </row>
    <row r="1352" spans="1:4" ht="15" x14ac:dyDescent="0.25">
      <c r="A1352">
        <v>34481</v>
      </c>
      <c r="B1352" t="s">
        <v>8841</v>
      </c>
      <c r="C1352" t="s">
        <v>6547</v>
      </c>
      <c r="D1352" s="394">
        <v>546.73</v>
      </c>
    </row>
    <row r="1353" spans="1:4" ht="15" x14ac:dyDescent="0.25">
      <c r="A1353">
        <v>34483</v>
      </c>
      <c r="B1353" t="s">
        <v>8842</v>
      </c>
      <c r="C1353" t="s">
        <v>6547</v>
      </c>
      <c r="D1353" s="394">
        <v>648.41999999999996</v>
      </c>
    </row>
    <row r="1354" spans="1:4" ht="15" x14ac:dyDescent="0.25">
      <c r="A1354">
        <v>34485</v>
      </c>
      <c r="B1354" t="s">
        <v>8843</v>
      </c>
      <c r="C1354" t="s">
        <v>6547</v>
      </c>
      <c r="D1354" s="394">
        <v>832.63</v>
      </c>
    </row>
    <row r="1355" spans="1:4" ht="15" x14ac:dyDescent="0.25">
      <c r="A1355">
        <v>34497</v>
      </c>
      <c r="B1355" t="s">
        <v>8844</v>
      </c>
      <c r="C1355" t="s">
        <v>6547</v>
      </c>
      <c r="D1355" s="395">
        <v>1149.47</v>
      </c>
    </row>
    <row r="1356" spans="1:4" ht="15" x14ac:dyDescent="0.25">
      <c r="A1356">
        <v>14041</v>
      </c>
      <c r="B1356" t="s">
        <v>8845</v>
      </c>
      <c r="C1356" t="s">
        <v>6547</v>
      </c>
      <c r="D1356" s="394">
        <v>360.25</v>
      </c>
    </row>
    <row r="1357" spans="1:4" ht="15" x14ac:dyDescent="0.25">
      <c r="A1357">
        <v>1523</v>
      </c>
      <c r="B1357" t="s">
        <v>8846</v>
      </c>
      <c r="C1357" t="s">
        <v>6547</v>
      </c>
      <c r="D1357" s="394">
        <v>363.69</v>
      </c>
    </row>
    <row r="1358" spans="1:4" ht="15" x14ac:dyDescent="0.25">
      <c r="A1358">
        <v>14052</v>
      </c>
      <c r="B1358" t="s">
        <v>8847</v>
      </c>
      <c r="C1358" t="s">
        <v>6539</v>
      </c>
      <c r="D1358" s="394">
        <v>8.9499999999999993</v>
      </c>
    </row>
    <row r="1359" spans="1:4" ht="15" x14ac:dyDescent="0.25">
      <c r="A1359">
        <v>14054</v>
      </c>
      <c r="B1359" t="s">
        <v>8848</v>
      </c>
      <c r="C1359" t="s">
        <v>6539</v>
      </c>
      <c r="D1359" s="394">
        <v>11.63</v>
      </c>
    </row>
    <row r="1360" spans="1:4" ht="15" x14ac:dyDescent="0.25">
      <c r="A1360">
        <v>14053</v>
      </c>
      <c r="B1360" t="s">
        <v>8849</v>
      </c>
      <c r="C1360" t="s">
        <v>6539</v>
      </c>
      <c r="D1360" s="394">
        <v>9.08</v>
      </c>
    </row>
    <row r="1361" spans="1:4" ht="15" x14ac:dyDescent="0.25">
      <c r="A1361">
        <v>2558</v>
      </c>
      <c r="B1361" t="s">
        <v>8850</v>
      </c>
      <c r="C1361" t="s">
        <v>6539</v>
      </c>
      <c r="D1361" s="394">
        <v>6.84</v>
      </c>
    </row>
    <row r="1362" spans="1:4" ht="15" x14ac:dyDescent="0.25">
      <c r="A1362">
        <v>2560</v>
      </c>
      <c r="B1362" t="s">
        <v>8851</v>
      </c>
      <c r="C1362" t="s">
        <v>6539</v>
      </c>
      <c r="D1362" s="394">
        <v>12.04</v>
      </c>
    </row>
    <row r="1363" spans="1:4" ht="15" x14ac:dyDescent="0.25">
      <c r="A1363">
        <v>2559</v>
      </c>
      <c r="B1363" t="s">
        <v>8852</v>
      </c>
      <c r="C1363" t="s">
        <v>6539</v>
      </c>
      <c r="D1363" s="394">
        <v>9.6300000000000008</v>
      </c>
    </row>
    <row r="1364" spans="1:4" ht="15" x14ac:dyDescent="0.25">
      <c r="A1364">
        <v>2592</v>
      </c>
      <c r="B1364" t="s">
        <v>8853</v>
      </c>
      <c r="C1364" t="s">
        <v>6539</v>
      </c>
      <c r="D1364" s="394">
        <v>159.63999999999999</v>
      </c>
    </row>
    <row r="1365" spans="1:4" ht="15" x14ac:dyDescent="0.25">
      <c r="A1365">
        <v>2566</v>
      </c>
      <c r="B1365" t="s">
        <v>8854</v>
      </c>
      <c r="C1365" t="s">
        <v>6539</v>
      </c>
      <c r="D1365" s="394">
        <v>16.059999999999999</v>
      </c>
    </row>
    <row r="1366" spans="1:4" ht="15" x14ac:dyDescent="0.25">
      <c r="A1366">
        <v>2589</v>
      </c>
      <c r="B1366" t="s">
        <v>8855</v>
      </c>
      <c r="C1366" t="s">
        <v>6539</v>
      </c>
      <c r="D1366" s="394">
        <v>21.35</v>
      </c>
    </row>
    <row r="1367" spans="1:4" ht="15" x14ac:dyDescent="0.25">
      <c r="A1367">
        <v>2591</v>
      </c>
      <c r="B1367" t="s">
        <v>8856</v>
      </c>
      <c r="C1367" t="s">
        <v>6539</v>
      </c>
      <c r="D1367" s="394">
        <v>7.79</v>
      </c>
    </row>
    <row r="1368" spans="1:4" ht="15" x14ac:dyDescent="0.25">
      <c r="A1368">
        <v>2590</v>
      </c>
      <c r="B1368" t="s">
        <v>8857</v>
      </c>
      <c r="C1368" t="s">
        <v>6539</v>
      </c>
      <c r="D1368" s="394">
        <v>13.1</v>
      </c>
    </row>
    <row r="1369" spans="1:4" ht="15" x14ac:dyDescent="0.25">
      <c r="A1369">
        <v>2567</v>
      </c>
      <c r="B1369" t="s">
        <v>8858</v>
      </c>
      <c r="C1369" t="s">
        <v>6539</v>
      </c>
      <c r="D1369" s="394">
        <v>31.32</v>
      </c>
    </row>
    <row r="1370" spans="1:4" ht="15" x14ac:dyDescent="0.25">
      <c r="A1370">
        <v>2565</v>
      </c>
      <c r="B1370" t="s">
        <v>8859</v>
      </c>
      <c r="C1370" t="s">
        <v>6539</v>
      </c>
      <c r="D1370" s="394">
        <v>7.8</v>
      </c>
    </row>
    <row r="1371" spans="1:4" ht="15" x14ac:dyDescent="0.25">
      <c r="A1371">
        <v>2568</v>
      </c>
      <c r="B1371" t="s">
        <v>8860</v>
      </c>
      <c r="C1371" t="s">
        <v>6539</v>
      </c>
      <c r="D1371" s="394">
        <v>86.98</v>
      </c>
    </row>
    <row r="1372" spans="1:4" ht="15" x14ac:dyDescent="0.25">
      <c r="A1372">
        <v>2594</v>
      </c>
      <c r="B1372" t="s">
        <v>8861</v>
      </c>
      <c r="C1372" t="s">
        <v>6539</v>
      </c>
      <c r="D1372" s="394">
        <v>144.9</v>
      </c>
    </row>
    <row r="1373" spans="1:4" ht="15" x14ac:dyDescent="0.25">
      <c r="A1373">
        <v>2587</v>
      </c>
      <c r="B1373" t="s">
        <v>8862</v>
      </c>
      <c r="C1373" t="s">
        <v>6539</v>
      </c>
      <c r="D1373" s="394">
        <v>24.69</v>
      </c>
    </row>
    <row r="1374" spans="1:4" ht="15" x14ac:dyDescent="0.25">
      <c r="A1374">
        <v>2588</v>
      </c>
      <c r="B1374" t="s">
        <v>8863</v>
      </c>
      <c r="C1374" t="s">
        <v>6539</v>
      </c>
      <c r="D1374" s="394">
        <v>19.61</v>
      </c>
    </row>
    <row r="1375" spans="1:4" ht="15" x14ac:dyDescent="0.25">
      <c r="A1375">
        <v>2569</v>
      </c>
      <c r="B1375" t="s">
        <v>8864</v>
      </c>
      <c r="C1375" t="s">
        <v>6539</v>
      </c>
      <c r="D1375" s="394">
        <v>7.56</v>
      </c>
    </row>
    <row r="1376" spans="1:4" ht="15" x14ac:dyDescent="0.25">
      <c r="A1376">
        <v>2570</v>
      </c>
      <c r="B1376" t="s">
        <v>8865</v>
      </c>
      <c r="C1376" t="s">
        <v>6539</v>
      </c>
      <c r="D1376" s="394">
        <v>12.67</v>
      </c>
    </row>
    <row r="1377" spans="1:4" ht="15" x14ac:dyDescent="0.25">
      <c r="A1377">
        <v>2571</v>
      </c>
      <c r="B1377" t="s">
        <v>8866</v>
      </c>
      <c r="C1377" t="s">
        <v>6539</v>
      </c>
      <c r="D1377" s="394">
        <v>37.61</v>
      </c>
    </row>
    <row r="1378" spans="1:4" ht="15" x14ac:dyDescent="0.25">
      <c r="A1378">
        <v>2593</v>
      </c>
      <c r="B1378" t="s">
        <v>8867</v>
      </c>
      <c r="C1378" t="s">
        <v>6539</v>
      </c>
      <c r="D1378" s="394">
        <v>8.06</v>
      </c>
    </row>
    <row r="1379" spans="1:4" ht="15" x14ac:dyDescent="0.25">
      <c r="A1379">
        <v>2572</v>
      </c>
      <c r="B1379" t="s">
        <v>8868</v>
      </c>
      <c r="C1379" t="s">
        <v>6539</v>
      </c>
      <c r="D1379" s="394">
        <v>111.23</v>
      </c>
    </row>
    <row r="1380" spans="1:4" ht="15" x14ac:dyDescent="0.25">
      <c r="A1380">
        <v>2595</v>
      </c>
      <c r="B1380" t="s">
        <v>8869</v>
      </c>
      <c r="C1380" t="s">
        <v>6539</v>
      </c>
      <c r="D1380" s="394">
        <v>173.54</v>
      </c>
    </row>
    <row r="1381" spans="1:4" ht="15" x14ac:dyDescent="0.25">
      <c r="A1381">
        <v>2576</v>
      </c>
      <c r="B1381" t="s">
        <v>8870</v>
      </c>
      <c r="C1381" t="s">
        <v>6539</v>
      </c>
      <c r="D1381" s="394">
        <v>29.58</v>
      </c>
    </row>
    <row r="1382" spans="1:4" ht="15" x14ac:dyDescent="0.25">
      <c r="A1382">
        <v>2575</v>
      </c>
      <c r="B1382" t="s">
        <v>8871</v>
      </c>
      <c r="C1382" t="s">
        <v>6539</v>
      </c>
      <c r="D1382" s="394">
        <v>22.24</v>
      </c>
    </row>
    <row r="1383" spans="1:4" ht="15" x14ac:dyDescent="0.25">
      <c r="A1383">
        <v>2573</v>
      </c>
      <c r="B1383" t="s">
        <v>8872</v>
      </c>
      <c r="C1383" t="s">
        <v>6539</v>
      </c>
      <c r="D1383" s="394">
        <v>9.23</v>
      </c>
    </row>
    <row r="1384" spans="1:4" ht="15" x14ac:dyDescent="0.25">
      <c r="A1384">
        <v>2586</v>
      </c>
      <c r="B1384" t="s">
        <v>8873</v>
      </c>
      <c r="C1384" t="s">
        <v>6539</v>
      </c>
      <c r="D1384" s="394">
        <v>14.97</v>
      </c>
    </row>
    <row r="1385" spans="1:4" ht="15" x14ac:dyDescent="0.25">
      <c r="A1385">
        <v>2577</v>
      </c>
      <c r="B1385" t="s">
        <v>8874</v>
      </c>
      <c r="C1385" t="s">
        <v>6539</v>
      </c>
      <c r="D1385" s="394">
        <v>40.08</v>
      </c>
    </row>
    <row r="1386" spans="1:4" ht="15" x14ac:dyDescent="0.25">
      <c r="A1386">
        <v>2574</v>
      </c>
      <c r="B1386" t="s">
        <v>8875</v>
      </c>
      <c r="C1386" t="s">
        <v>6539</v>
      </c>
      <c r="D1386" s="394">
        <v>9.2899999999999991</v>
      </c>
    </row>
    <row r="1387" spans="1:4" ht="15" x14ac:dyDescent="0.25">
      <c r="A1387">
        <v>2578</v>
      </c>
      <c r="B1387" t="s">
        <v>8876</v>
      </c>
      <c r="C1387" t="s">
        <v>6539</v>
      </c>
      <c r="D1387" s="394">
        <v>125.15</v>
      </c>
    </row>
    <row r="1388" spans="1:4" ht="15" x14ac:dyDescent="0.25">
      <c r="A1388">
        <v>2585</v>
      </c>
      <c r="B1388" t="s">
        <v>8877</v>
      </c>
      <c r="C1388" t="s">
        <v>6539</v>
      </c>
      <c r="D1388" s="394">
        <v>171.74</v>
      </c>
    </row>
    <row r="1389" spans="1:4" ht="15" x14ac:dyDescent="0.25">
      <c r="A1389">
        <v>12008</v>
      </c>
      <c r="B1389" t="s">
        <v>8878</v>
      </c>
      <c r="C1389" t="s">
        <v>6539</v>
      </c>
      <c r="D1389" s="394">
        <v>92.14</v>
      </c>
    </row>
    <row r="1390" spans="1:4" ht="15" x14ac:dyDescent="0.25">
      <c r="A1390">
        <v>2582</v>
      </c>
      <c r="B1390" t="s">
        <v>8879</v>
      </c>
      <c r="C1390" t="s">
        <v>6539</v>
      </c>
      <c r="D1390" s="394">
        <v>27.44</v>
      </c>
    </row>
    <row r="1391" spans="1:4" ht="15" x14ac:dyDescent="0.25">
      <c r="A1391">
        <v>2597</v>
      </c>
      <c r="B1391" t="s">
        <v>8880</v>
      </c>
      <c r="C1391" t="s">
        <v>6539</v>
      </c>
      <c r="D1391" s="394">
        <v>23.52</v>
      </c>
    </row>
    <row r="1392" spans="1:4" ht="15" x14ac:dyDescent="0.25">
      <c r="A1392">
        <v>2579</v>
      </c>
      <c r="B1392" t="s">
        <v>8881</v>
      </c>
      <c r="C1392" t="s">
        <v>6539</v>
      </c>
      <c r="D1392" s="394">
        <v>11.19</v>
      </c>
    </row>
    <row r="1393" spans="1:4" ht="15" x14ac:dyDescent="0.25">
      <c r="A1393">
        <v>2581</v>
      </c>
      <c r="B1393" t="s">
        <v>8882</v>
      </c>
      <c r="C1393" t="s">
        <v>6539</v>
      </c>
      <c r="D1393" s="394">
        <v>14.33</v>
      </c>
    </row>
    <row r="1394" spans="1:4" ht="15" x14ac:dyDescent="0.25">
      <c r="A1394">
        <v>2596</v>
      </c>
      <c r="B1394" t="s">
        <v>8883</v>
      </c>
      <c r="C1394" t="s">
        <v>6539</v>
      </c>
      <c r="D1394" s="394">
        <v>42.37</v>
      </c>
    </row>
    <row r="1395" spans="1:4" ht="15" x14ac:dyDescent="0.25">
      <c r="A1395">
        <v>2580</v>
      </c>
      <c r="B1395" t="s">
        <v>8884</v>
      </c>
      <c r="C1395" t="s">
        <v>6539</v>
      </c>
      <c r="D1395" s="394">
        <v>12.27</v>
      </c>
    </row>
    <row r="1396" spans="1:4" ht="15" x14ac:dyDescent="0.25">
      <c r="A1396">
        <v>2583</v>
      </c>
      <c r="B1396" t="s">
        <v>8885</v>
      </c>
      <c r="C1396" t="s">
        <v>6539</v>
      </c>
      <c r="D1396" s="394">
        <v>103.06</v>
      </c>
    </row>
    <row r="1397" spans="1:4" ht="15" x14ac:dyDescent="0.25">
      <c r="A1397">
        <v>2584</v>
      </c>
      <c r="B1397" t="s">
        <v>8886</v>
      </c>
      <c r="C1397" t="s">
        <v>6539</v>
      </c>
      <c r="D1397" s="394">
        <v>171.56</v>
      </c>
    </row>
    <row r="1398" spans="1:4" ht="15" x14ac:dyDescent="0.25">
      <c r="A1398">
        <v>12010</v>
      </c>
      <c r="B1398" t="s">
        <v>8887</v>
      </c>
      <c r="C1398" t="s">
        <v>6539</v>
      </c>
      <c r="D1398" s="394">
        <v>6.79</v>
      </c>
    </row>
    <row r="1399" spans="1:4" ht="15" x14ac:dyDescent="0.25">
      <c r="A1399">
        <v>39329</v>
      </c>
      <c r="B1399" t="s">
        <v>8888</v>
      </c>
      <c r="C1399" t="s">
        <v>6539</v>
      </c>
      <c r="D1399" s="394">
        <v>7.11</v>
      </c>
    </row>
    <row r="1400" spans="1:4" ht="15" x14ac:dyDescent="0.25">
      <c r="A1400">
        <v>39330</v>
      </c>
      <c r="B1400" t="s">
        <v>8889</v>
      </c>
      <c r="C1400" t="s">
        <v>6539</v>
      </c>
      <c r="D1400" s="394">
        <v>7.48</v>
      </c>
    </row>
    <row r="1401" spans="1:4" ht="15" x14ac:dyDescent="0.25">
      <c r="A1401">
        <v>39332</v>
      </c>
      <c r="B1401" t="s">
        <v>8890</v>
      </c>
      <c r="C1401" t="s">
        <v>6539</v>
      </c>
      <c r="D1401" s="394">
        <v>8.35</v>
      </c>
    </row>
    <row r="1402" spans="1:4" ht="15" x14ac:dyDescent="0.25">
      <c r="A1402">
        <v>39331</v>
      </c>
      <c r="B1402" t="s">
        <v>8891</v>
      </c>
      <c r="C1402" t="s">
        <v>6539</v>
      </c>
      <c r="D1402" s="394">
        <v>6.65</v>
      </c>
    </row>
    <row r="1403" spans="1:4" ht="15" x14ac:dyDescent="0.25">
      <c r="A1403">
        <v>39333</v>
      </c>
      <c r="B1403" t="s">
        <v>8892</v>
      </c>
      <c r="C1403" t="s">
        <v>6539</v>
      </c>
      <c r="D1403" s="394">
        <v>6.48</v>
      </c>
    </row>
    <row r="1404" spans="1:4" ht="15" x14ac:dyDescent="0.25">
      <c r="A1404">
        <v>39335</v>
      </c>
      <c r="B1404" t="s">
        <v>8893</v>
      </c>
      <c r="C1404" t="s">
        <v>6539</v>
      </c>
      <c r="D1404" s="394">
        <v>7.5</v>
      </c>
    </row>
    <row r="1405" spans="1:4" ht="15" x14ac:dyDescent="0.25">
      <c r="A1405">
        <v>39334</v>
      </c>
      <c r="B1405" t="s">
        <v>8894</v>
      </c>
      <c r="C1405" t="s">
        <v>6539</v>
      </c>
      <c r="D1405" s="394">
        <v>5.96</v>
      </c>
    </row>
    <row r="1406" spans="1:4" ht="15" x14ac:dyDescent="0.25">
      <c r="A1406">
        <v>12016</v>
      </c>
      <c r="B1406" t="s">
        <v>8895</v>
      </c>
      <c r="C1406" t="s">
        <v>6539</v>
      </c>
      <c r="D1406" s="394">
        <v>7.49</v>
      </c>
    </row>
    <row r="1407" spans="1:4" ht="15" x14ac:dyDescent="0.25">
      <c r="A1407">
        <v>12015</v>
      </c>
      <c r="B1407" t="s">
        <v>8896</v>
      </c>
      <c r="C1407" t="s">
        <v>6539</v>
      </c>
      <c r="D1407" s="394">
        <v>8.7100000000000009</v>
      </c>
    </row>
    <row r="1408" spans="1:4" ht="15" x14ac:dyDescent="0.25">
      <c r="A1408">
        <v>12020</v>
      </c>
      <c r="B1408" t="s">
        <v>8897</v>
      </c>
      <c r="C1408" t="s">
        <v>6539</v>
      </c>
      <c r="D1408" s="394">
        <v>7.49</v>
      </c>
    </row>
    <row r="1409" spans="1:4" ht="15" x14ac:dyDescent="0.25">
      <c r="A1409">
        <v>12019</v>
      </c>
      <c r="B1409" t="s">
        <v>8898</v>
      </c>
      <c r="C1409" t="s">
        <v>6539</v>
      </c>
      <c r="D1409" s="394">
        <v>8.7100000000000009</v>
      </c>
    </row>
    <row r="1410" spans="1:4" ht="15" x14ac:dyDescent="0.25">
      <c r="A1410">
        <v>39336</v>
      </c>
      <c r="B1410" t="s">
        <v>8899</v>
      </c>
      <c r="C1410" t="s">
        <v>6539</v>
      </c>
      <c r="D1410" s="394">
        <v>7.48</v>
      </c>
    </row>
    <row r="1411" spans="1:4" ht="15" x14ac:dyDescent="0.25">
      <c r="A1411">
        <v>39338</v>
      </c>
      <c r="B1411" t="s">
        <v>8900</v>
      </c>
      <c r="C1411" t="s">
        <v>6539</v>
      </c>
      <c r="D1411" s="394">
        <v>8.35</v>
      </c>
    </row>
    <row r="1412" spans="1:4" ht="15" x14ac:dyDescent="0.25">
      <c r="A1412">
        <v>39337</v>
      </c>
      <c r="B1412" t="s">
        <v>8901</v>
      </c>
      <c r="C1412" t="s">
        <v>6539</v>
      </c>
      <c r="D1412" s="394">
        <v>6.65</v>
      </c>
    </row>
    <row r="1413" spans="1:4" ht="15" x14ac:dyDescent="0.25">
      <c r="A1413">
        <v>39341</v>
      </c>
      <c r="B1413" t="s">
        <v>8902</v>
      </c>
      <c r="C1413" t="s">
        <v>6539</v>
      </c>
      <c r="D1413" s="394">
        <v>10.89</v>
      </c>
    </row>
    <row r="1414" spans="1:4" ht="15" x14ac:dyDescent="0.25">
      <c r="A1414">
        <v>39340</v>
      </c>
      <c r="B1414" t="s">
        <v>8903</v>
      </c>
      <c r="C1414" t="s">
        <v>6539</v>
      </c>
      <c r="D1414" s="394">
        <v>8</v>
      </c>
    </row>
    <row r="1415" spans="1:4" ht="15" x14ac:dyDescent="0.25">
      <c r="A1415">
        <v>12025</v>
      </c>
      <c r="B1415" t="s">
        <v>8904</v>
      </c>
      <c r="C1415" t="s">
        <v>6539</v>
      </c>
      <c r="D1415" s="394">
        <v>8.26</v>
      </c>
    </row>
    <row r="1416" spans="1:4" ht="15" x14ac:dyDescent="0.25">
      <c r="A1416">
        <v>39342</v>
      </c>
      <c r="B1416" t="s">
        <v>8905</v>
      </c>
      <c r="C1416" t="s">
        <v>6539</v>
      </c>
      <c r="D1416" s="394">
        <v>10.89</v>
      </c>
    </row>
    <row r="1417" spans="1:4" ht="15" x14ac:dyDescent="0.25">
      <c r="A1417">
        <v>39343</v>
      </c>
      <c r="B1417" t="s">
        <v>8906</v>
      </c>
      <c r="C1417" t="s">
        <v>6539</v>
      </c>
      <c r="D1417" s="394">
        <v>9.1999999999999993</v>
      </c>
    </row>
    <row r="1418" spans="1:4" ht="15" x14ac:dyDescent="0.25">
      <c r="A1418">
        <v>39345</v>
      </c>
      <c r="B1418" t="s">
        <v>8907</v>
      </c>
      <c r="C1418" t="s">
        <v>6539</v>
      </c>
      <c r="D1418" s="394">
        <v>12.45</v>
      </c>
    </row>
    <row r="1419" spans="1:4" ht="15" x14ac:dyDescent="0.25">
      <c r="A1419">
        <v>39344</v>
      </c>
      <c r="B1419" t="s">
        <v>8908</v>
      </c>
      <c r="C1419" t="s">
        <v>6539</v>
      </c>
      <c r="D1419" s="394">
        <v>8.89</v>
      </c>
    </row>
    <row r="1420" spans="1:4" ht="15" x14ac:dyDescent="0.25">
      <c r="A1420">
        <v>12623</v>
      </c>
      <c r="B1420" t="s">
        <v>8909</v>
      </c>
      <c r="C1420" t="s">
        <v>6542</v>
      </c>
      <c r="D1420" s="394">
        <v>10.69</v>
      </c>
    </row>
    <row r="1421" spans="1:4" ht="15" x14ac:dyDescent="0.25">
      <c r="A1421">
        <v>34498</v>
      </c>
      <c r="B1421" t="s">
        <v>8910</v>
      </c>
      <c r="C1421" t="s">
        <v>6539</v>
      </c>
      <c r="D1421" s="394">
        <v>122.94</v>
      </c>
    </row>
    <row r="1422" spans="1:4" ht="15" x14ac:dyDescent="0.25">
      <c r="A1422">
        <v>13244</v>
      </c>
      <c r="B1422" t="s">
        <v>8911</v>
      </c>
      <c r="C1422" t="s">
        <v>6539</v>
      </c>
      <c r="D1422" s="394">
        <v>51.75</v>
      </c>
    </row>
    <row r="1423" spans="1:4" ht="15" x14ac:dyDescent="0.25">
      <c r="A1423">
        <v>38998</v>
      </c>
      <c r="B1423" t="s">
        <v>8912</v>
      </c>
      <c r="C1423" t="s">
        <v>6539</v>
      </c>
      <c r="D1423" s="394">
        <v>7.85</v>
      </c>
    </row>
    <row r="1424" spans="1:4" ht="15" x14ac:dyDescent="0.25">
      <c r="A1424">
        <v>38999</v>
      </c>
      <c r="B1424" t="s">
        <v>8913</v>
      </c>
      <c r="C1424" t="s">
        <v>6539</v>
      </c>
      <c r="D1424" s="394">
        <v>12.99</v>
      </c>
    </row>
    <row r="1425" spans="1:4" ht="15" x14ac:dyDescent="0.25">
      <c r="A1425">
        <v>38996</v>
      </c>
      <c r="B1425" t="s">
        <v>8914</v>
      </c>
      <c r="C1425" t="s">
        <v>6539</v>
      </c>
      <c r="D1425" s="394">
        <v>11.34</v>
      </c>
    </row>
    <row r="1426" spans="1:4" ht="15" x14ac:dyDescent="0.25">
      <c r="A1426">
        <v>38997</v>
      </c>
      <c r="B1426" t="s">
        <v>8915</v>
      </c>
      <c r="C1426" t="s">
        <v>6539</v>
      </c>
      <c r="D1426" s="394">
        <v>18.350000000000001</v>
      </c>
    </row>
    <row r="1427" spans="1:4" ht="15" x14ac:dyDescent="0.25">
      <c r="A1427">
        <v>39862</v>
      </c>
      <c r="B1427" t="s">
        <v>8916</v>
      </c>
      <c r="C1427" t="s">
        <v>6539</v>
      </c>
      <c r="D1427" s="394">
        <v>8.01</v>
      </c>
    </row>
    <row r="1428" spans="1:4" ht="15" x14ac:dyDescent="0.25">
      <c r="A1428">
        <v>39863</v>
      </c>
      <c r="B1428" t="s">
        <v>8917</v>
      </c>
      <c r="C1428" t="s">
        <v>6539</v>
      </c>
      <c r="D1428" s="394">
        <v>8.1300000000000008</v>
      </c>
    </row>
    <row r="1429" spans="1:4" ht="15" x14ac:dyDescent="0.25">
      <c r="A1429">
        <v>39864</v>
      </c>
      <c r="B1429" t="s">
        <v>8918</v>
      </c>
      <c r="C1429" t="s">
        <v>6539</v>
      </c>
      <c r="D1429" s="394">
        <v>10.08</v>
      </c>
    </row>
    <row r="1430" spans="1:4" ht="15" x14ac:dyDescent="0.25">
      <c r="A1430">
        <v>39865</v>
      </c>
      <c r="B1430" t="s">
        <v>8919</v>
      </c>
      <c r="C1430" t="s">
        <v>6539</v>
      </c>
      <c r="D1430" s="394">
        <v>14.21</v>
      </c>
    </row>
    <row r="1431" spans="1:4" ht="15" x14ac:dyDescent="0.25">
      <c r="A1431">
        <v>2517</v>
      </c>
      <c r="B1431" t="s">
        <v>8920</v>
      </c>
      <c r="C1431" t="s">
        <v>6539</v>
      </c>
      <c r="D1431" s="394">
        <v>17.09</v>
      </c>
    </row>
    <row r="1432" spans="1:4" ht="15" x14ac:dyDescent="0.25">
      <c r="A1432">
        <v>2522</v>
      </c>
      <c r="B1432" t="s">
        <v>8921</v>
      </c>
      <c r="C1432" t="s">
        <v>6539</v>
      </c>
      <c r="D1432" s="394">
        <v>11.05</v>
      </c>
    </row>
    <row r="1433" spans="1:4" ht="15" x14ac:dyDescent="0.25">
      <c r="A1433">
        <v>2548</v>
      </c>
      <c r="B1433" t="s">
        <v>8922</v>
      </c>
      <c r="C1433" t="s">
        <v>6539</v>
      </c>
      <c r="D1433" s="394">
        <v>6.79</v>
      </c>
    </row>
    <row r="1434" spans="1:4" ht="15" x14ac:dyDescent="0.25">
      <c r="A1434">
        <v>2516</v>
      </c>
      <c r="B1434" t="s">
        <v>8923</v>
      </c>
      <c r="C1434" t="s">
        <v>6539</v>
      </c>
      <c r="D1434" s="394">
        <v>8.8699999999999992</v>
      </c>
    </row>
    <row r="1435" spans="1:4" ht="15" x14ac:dyDescent="0.25">
      <c r="A1435">
        <v>2518</v>
      </c>
      <c r="B1435" t="s">
        <v>8924</v>
      </c>
      <c r="C1435" t="s">
        <v>6539</v>
      </c>
      <c r="D1435" s="394">
        <v>81.36</v>
      </c>
    </row>
    <row r="1436" spans="1:4" ht="15" x14ac:dyDescent="0.25">
      <c r="A1436">
        <v>2521</v>
      </c>
      <c r="B1436" t="s">
        <v>8925</v>
      </c>
      <c r="C1436" t="s">
        <v>6539</v>
      </c>
      <c r="D1436" s="394">
        <v>34.630000000000003</v>
      </c>
    </row>
    <row r="1437" spans="1:4" ht="15" x14ac:dyDescent="0.25">
      <c r="A1437">
        <v>2515</v>
      </c>
      <c r="B1437" t="s">
        <v>8926</v>
      </c>
      <c r="C1437" t="s">
        <v>6539</v>
      </c>
      <c r="D1437" s="394">
        <v>7.38</v>
      </c>
    </row>
    <row r="1438" spans="1:4" ht="15" x14ac:dyDescent="0.25">
      <c r="A1438">
        <v>2519</v>
      </c>
      <c r="B1438" t="s">
        <v>8927</v>
      </c>
      <c r="C1438" t="s">
        <v>6539</v>
      </c>
      <c r="D1438" s="394">
        <v>98.11</v>
      </c>
    </row>
    <row r="1439" spans="1:4" ht="15" x14ac:dyDescent="0.25">
      <c r="A1439">
        <v>2520</v>
      </c>
      <c r="B1439" t="s">
        <v>8928</v>
      </c>
      <c r="C1439" t="s">
        <v>6539</v>
      </c>
      <c r="D1439" s="394">
        <v>180.57</v>
      </c>
    </row>
    <row r="1440" spans="1:4" ht="15" x14ac:dyDescent="0.25">
      <c r="A1440">
        <v>1602</v>
      </c>
      <c r="B1440" t="s">
        <v>8929</v>
      </c>
      <c r="C1440" t="s">
        <v>6539</v>
      </c>
      <c r="D1440" s="394">
        <v>28.47</v>
      </c>
    </row>
    <row r="1441" spans="1:4" ht="15" x14ac:dyDescent="0.25">
      <c r="A1441">
        <v>1601</v>
      </c>
      <c r="B1441" t="s">
        <v>8930</v>
      </c>
      <c r="C1441" t="s">
        <v>6539</v>
      </c>
      <c r="D1441" s="394">
        <v>25.38</v>
      </c>
    </row>
    <row r="1442" spans="1:4" ht="15" x14ac:dyDescent="0.25">
      <c r="A1442">
        <v>1598</v>
      </c>
      <c r="B1442" t="s">
        <v>8931</v>
      </c>
      <c r="C1442" t="s">
        <v>6539</v>
      </c>
      <c r="D1442" s="394">
        <v>7.51</v>
      </c>
    </row>
    <row r="1443" spans="1:4" ht="15" x14ac:dyDescent="0.25">
      <c r="A1443">
        <v>1600</v>
      </c>
      <c r="B1443" t="s">
        <v>8932</v>
      </c>
      <c r="C1443" t="s">
        <v>6539</v>
      </c>
      <c r="D1443" s="394">
        <v>11.08</v>
      </c>
    </row>
    <row r="1444" spans="1:4" ht="15" x14ac:dyDescent="0.25">
      <c r="A1444">
        <v>1603</v>
      </c>
      <c r="B1444" t="s">
        <v>8933</v>
      </c>
      <c r="C1444" t="s">
        <v>6539</v>
      </c>
      <c r="D1444" s="394">
        <v>42.99</v>
      </c>
    </row>
    <row r="1445" spans="1:4" ht="15" x14ac:dyDescent="0.25">
      <c r="A1445">
        <v>1599</v>
      </c>
      <c r="B1445" t="s">
        <v>8934</v>
      </c>
      <c r="C1445" t="s">
        <v>6539</v>
      </c>
      <c r="D1445" s="394">
        <v>8.7100000000000009</v>
      </c>
    </row>
    <row r="1446" spans="1:4" ht="15" x14ac:dyDescent="0.25">
      <c r="A1446">
        <v>1597</v>
      </c>
      <c r="B1446" t="s">
        <v>8935</v>
      </c>
      <c r="C1446" t="s">
        <v>6539</v>
      </c>
      <c r="D1446" s="394">
        <v>7.06</v>
      </c>
    </row>
    <row r="1447" spans="1:4" ht="15" x14ac:dyDescent="0.25">
      <c r="A1447">
        <v>39600</v>
      </c>
      <c r="B1447" t="s">
        <v>8936</v>
      </c>
      <c r="C1447" t="s">
        <v>6539</v>
      </c>
      <c r="D1447" s="394">
        <v>8.93</v>
      </c>
    </row>
    <row r="1448" spans="1:4" ht="15" x14ac:dyDescent="0.25">
      <c r="A1448">
        <v>39601</v>
      </c>
      <c r="B1448" t="s">
        <v>8937</v>
      </c>
      <c r="C1448" t="s">
        <v>6539</v>
      </c>
      <c r="D1448" s="394">
        <v>15.54</v>
      </c>
    </row>
    <row r="1449" spans="1:4" ht="15" x14ac:dyDescent="0.25">
      <c r="A1449">
        <v>39602</v>
      </c>
      <c r="B1449" t="s">
        <v>8938</v>
      </c>
      <c r="C1449" t="s">
        <v>6539</v>
      </c>
      <c r="D1449" s="394">
        <v>1.02</v>
      </c>
    </row>
    <row r="1450" spans="1:4" ht="15" x14ac:dyDescent="0.25">
      <c r="A1450">
        <v>39603</v>
      </c>
      <c r="B1450" t="s">
        <v>8939</v>
      </c>
      <c r="C1450" t="s">
        <v>6539</v>
      </c>
      <c r="D1450" s="394">
        <v>1.75</v>
      </c>
    </row>
    <row r="1451" spans="1:4" ht="15" x14ac:dyDescent="0.25">
      <c r="A1451">
        <v>11821</v>
      </c>
      <c r="B1451" t="s">
        <v>8940</v>
      </c>
      <c r="C1451" t="s">
        <v>6539</v>
      </c>
      <c r="D1451" s="394">
        <v>5.8</v>
      </c>
    </row>
    <row r="1452" spans="1:4" ht="15" x14ac:dyDescent="0.25">
      <c r="A1452">
        <v>1562</v>
      </c>
      <c r="B1452" t="s">
        <v>8941</v>
      </c>
      <c r="C1452" t="s">
        <v>6539</v>
      </c>
      <c r="D1452" s="394">
        <v>9.5</v>
      </c>
    </row>
    <row r="1453" spans="1:4" ht="15" x14ac:dyDescent="0.25">
      <c r="A1453">
        <v>1563</v>
      </c>
      <c r="B1453" t="s">
        <v>8942</v>
      </c>
      <c r="C1453" t="s">
        <v>6539</v>
      </c>
      <c r="D1453" s="394">
        <v>12.74</v>
      </c>
    </row>
    <row r="1454" spans="1:4" ht="15" x14ac:dyDescent="0.25">
      <c r="A1454">
        <v>11856</v>
      </c>
      <c r="B1454" t="s">
        <v>8943</v>
      </c>
      <c r="C1454" t="s">
        <v>6539</v>
      </c>
      <c r="D1454" s="394">
        <v>3.8</v>
      </c>
    </row>
    <row r="1455" spans="1:4" ht="15" x14ac:dyDescent="0.25">
      <c r="A1455">
        <v>11857</v>
      </c>
      <c r="B1455" t="s">
        <v>8944</v>
      </c>
      <c r="C1455" t="s">
        <v>6539</v>
      </c>
      <c r="D1455" s="394">
        <v>20</v>
      </c>
    </row>
    <row r="1456" spans="1:4" ht="15" x14ac:dyDescent="0.25">
      <c r="A1456">
        <v>11858</v>
      </c>
      <c r="B1456" t="s">
        <v>8945</v>
      </c>
      <c r="C1456" t="s">
        <v>6539</v>
      </c>
      <c r="D1456" s="394">
        <v>24.82</v>
      </c>
    </row>
    <row r="1457" spans="1:4" ht="15" x14ac:dyDescent="0.25">
      <c r="A1457">
        <v>1539</v>
      </c>
      <c r="B1457" t="s">
        <v>8946</v>
      </c>
      <c r="C1457" t="s">
        <v>6539</v>
      </c>
      <c r="D1457" s="394">
        <v>4.46</v>
      </c>
    </row>
    <row r="1458" spans="1:4" ht="15" x14ac:dyDescent="0.25">
      <c r="A1458">
        <v>11859</v>
      </c>
      <c r="B1458" t="s">
        <v>8947</v>
      </c>
      <c r="C1458" t="s">
        <v>6539</v>
      </c>
      <c r="D1458" s="394">
        <v>33.770000000000003</v>
      </c>
    </row>
    <row r="1459" spans="1:4" ht="15" x14ac:dyDescent="0.25">
      <c r="A1459">
        <v>1550</v>
      </c>
      <c r="B1459" t="s">
        <v>8948</v>
      </c>
      <c r="C1459" t="s">
        <v>6539</v>
      </c>
      <c r="D1459" s="394">
        <v>4.71</v>
      </c>
    </row>
    <row r="1460" spans="1:4" ht="15" x14ac:dyDescent="0.25">
      <c r="A1460">
        <v>11854</v>
      </c>
      <c r="B1460" t="s">
        <v>8949</v>
      </c>
      <c r="C1460" t="s">
        <v>6539</v>
      </c>
      <c r="D1460" s="394">
        <v>5.88</v>
      </c>
    </row>
    <row r="1461" spans="1:4" ht="15" x14ac:dyDescent="0.25">
      <c r="A1461">
        <v>11862</v>
      </c>
      <c r="B1461" t="s">
        <v>8950</v>
      </c>
      <c r="C1461" t="s">
        <v>6539</v>
      </c>
      <c r="D1461" s="394">
        <v>8.25</v>
      </c>
    </row>
    <row r="1462" spans="1:4" ht="15" x14ac:dyDescent="0.25">
      <c r="A1462">
        <v>11863</v>
      </c>
      <c r="B1462" t="s">
        <v>8951</v>
      </c>
      <c r="C1462" t="s">
        <v>6539</v>
      </c>
      <c r="D1462" s="394">
        <v>3.33</v>
      </c>
    </row>
    <row r="1463" spans="1:4" ht="15" x14ac:dyDescent="0.25">
      <c r="A1463">
        <v>11855</v>
      </c>
      <c r="B1463" t="s">
        <v>8952</v>
      </c>
      <c r="C1463" t="s">
        <v>6539</v>
      </c>
      <c r="D1463" s="394">
        <v>12.32</v>
      </c>
    </row>
    <row r="1464" spans="1:4" ht="15" x14ac:dyDescent="0.25">
      <c r="A1464">
        <v>11864</v>
      </c>
      <c r="B1464" t="s">
        <v>8953</v>
      </c>
      <c r="C1464" t="s">
        <v>6539</v>
      </c>
      <c r="D1464" s="394">
        <v>18.63</v>
      </c>
    </row>
    <row r="1465" spans="1:4" ht="15" x14ac:dyDescent="0.25">
      <c r="A1465">
        <v>2527</v>
      </c>
      <c r="B1465" t="s">
        <v>8954</v>
      </c>
      <c r="C1465" t="s">
        <v>6539</v>
      </c>
      <c r="D1465" s="394">
        <v>6.12</v>
      </c>
    </row>
    <row r="1466" spans="1:4" ht="15" x14ac:dyDescent="0.25">
      <c r="A1466">
        <v>2526</v>
      </c>
      <c r="B1466" t="s">
        <v>8955</v>
      </c>
      <c r="C1466" t="s">
        <v>6539</v>
      </c>
      <c r="D1466" s="394">
        <v>3.92</v>
      </c>
    </row>
    <row r="1467" spans="1:4" ht="15" x14ac:dyDescent="0.25">
      <c r="A1467">
        <v>2487</v>
      </c>
      <c r="B1467" t="s">
        <v>8956</v>
      </c>
      <c r="C1467" t="s">
        <v>6539</v>
      </c>
      <c r="D1467" s="394">
        <v>1.33</v>
      </c>
    </row>
    <row r="1468" spans="1:4" ht="15" x14ac:dyDescent="0.25">
      <c r="A1468">
        <v>2483</v>
      </c>
      <c r="B1468" t="s">
        <v>8957</v>
      </c>
      <c r="C1468" t="s">
        <v>6539</v>
      </c>
      <c r="D1468" s="394">
        <v>2.79</v>
      </c>
    </row>
    <row r="1469" spans="1:4" ht="15" x14ac:dyDescent="0.25">
      <c r="A1469">
        <v>2528</v>
      </c>
      <c r="B1469" t="s">
        <v>8958</v>
      </c>
      <c r="C1469" t="s">
        <v>6539</v>
      </c>
      <c r="D1469" s="394">
        <v>15.39</v>
      </c>
    </row>
    <row r="1470" spans="1:4" ht="15" x14ac:dyDescent="0.25">
      <c r="A1470">
        <v>2489</v>
      </c>
      <c r="B1470" t="s">
        <v>8959</v>
      </c>
      <c r="C1470" t="s">
        <v>6539</v>
      </c>
      <c r="D1470" s="394">
        <v>6.78</v>
      </c>
    </row>
    <row r="1471" spans="1:4" ht="15" x14ac:dyDescent="0.25">
      <c r="A1471">
        <v>2488</v>
      </c>
      <c r="B1471" t="s">
        <v>8960</v>
      </c>
      <c r="C1471" t="s">
        <v>6539</v>
      </c>
      <c r="D1471" s="394">
        <v>1.56</v>
      </c>
    </row>
    <row r="1472" spans="1:4" ht="15" x14ac:dyDescent="0.25">
      <c r="A1472">
        <v>2484</v>
      </c>
      <c r="B1472" t="s">
        <v>8961</v>
      </c>
      <c r="C1472" t="s">
        <v>6539</v>
      </c>
      <c r="D1472" s="394">
        <v>22.36</v>
      </c>
    </row>
    <row r="1473" spans="1:4" ht="15" x14ac:dyDescent="0.25">
      <c r="A1473">
        <v>2485</v>
      </c>
      <c r="B1473" t="s">
        <v>8962</v>
      </c>
      <c r="C1473" t="s">
        <v>6539</v>
      </c>
      <c r="D1473" s="394">
        <v>35.049999999999997</v>
      </c>
    </row>
    <row r="1474" spans="1:4" ht="15" x14ac:dyDescent="0.25">
      <c r="A1474">
        <v>38005</v>
      </c>
      <c r="B1474" t="s">
        <v>8963</v>
      </c>
      <c r="C1474" t="s">
        <v>6539</v>
      </c>
      <c r="D1474" s="394">
        <v>11.38</v>
      </c>
    </row>
    <row r="1475" spans="1:4" ht="15" x14ac:dyDescent="0.25">
      <c r="A1475">
        <v>38006</v>
      </c>
      <c r="B1475" t="s">
        <v>8964</v>
      </c>
      <c r="C1475" t="s">
        <v>6539</v>
      </c>
      <c r="D1475" s="394">
        <v>13.97</v>
      </c>
    </row>
    <row r="1476" spans="1:4" ht="15" x14ac:dyDescent="0.25">
      <c r="A1476">
        <v>38428</v>
      </c>
      <c r="B1476" t="s">
        <v>8965</v>
      </c>
      <c r="C1476" t="s">
        <v>6539</v>
      </c>
      <c r="D1476" s="394">
        <v>13.09</v>
      </c>
    </row>
    <row r="1477" spans="1:4" ht="15" x14ac:dyDescent="0.25">
      <c r="A1477">
        <v>38007</v>
      </c>
      <c r="B1477" t="s">
        <v>8966</v>
      </c>
      <c r="C1477" t="s">
        <v>6539</v>
      </c>
      <c r="D1477" s="394">
        <v>21.39</v>
      </c>
    </row>
    <row r="1478" spans="1:4" ht="15" x14ac:dyDescent="0.25">
      <c r="A1478">
        <v>38008</v>
      </c>
      <c r="B1478" t="s">
        <v>8967</v>
      </c>
      <c r="C1478" t="s">
        <v>6539</v>
      </c>
      <c r="D1478" s="394">
        <v>86.14</v>
      </c>
    </row>
    <row r="1479" spans="1:4" ht="15" x14ac:dyDescent="0.25">
      <c r="A1479">
        <v>38009</v>
      </c>
      <c r="B1479" t="s">
        <v>8968</v>
      </c>
      <c r="C1479" t="s">
        <v>6539</v>
      </c>
      <c r="D1479" s="394">
        <v>105.28</v>
      </c>
    </row>
    <row r="1480" spans="1:4" ht="15" x14ac:dyDescent="0.25">
      <c r="A1480">
        <v>39279</v>
      </c>
      <c r="B1480" t="s">
        <v>8969</v>
      </c>
      <c r="C1480" t="s">
        <v>6539</v>
      </c>
      <c r="D1480" s="394">
        <v>10.66</v>
      </c>
    </row>
    <row r="1481" spans="1:4" ht="15" x14ac:dyDescent="0.25">
      <c r="A1481">
        <v>38845</v>
      </c>
      <c r="B1481" t="s">
        <v>8970</v>
      </c>
      <c r="C1481" t="s">
        <v>6539</v>
      </c>
      <c r="D1481" s="394">
        <v>15.43</v>
      </c>
    </row>
    <row r="1482" spans="1:4" ht="15" x14ac:dyDescent="0.25">
      <c r="A1482">
        <v>39280</v>
      </c>
      <c r="B1482" t="s">
        <v>8971</v>
      </c>
      <c r="C1482" t="s">
        <v>6539</v>
      </c>
      <c r="D1482" s="394">
        <v>13.82</v>
      </c>
    </row>
    <row r="1483" spans="1:4" ht="15" x14ac:dyDescent="0.25">
      <c r="A1483">
        <v>39281</v>
      </c>
      <c r="B1483" t="s">
        <v>8972</v>
      </c>
      <c r="C1483" t="s">
        <v>6539</v>
      </c>
      <c r="D1483" s="394">
        <v>18.2</v>
      </c>
    </row>
    <row r="1484" spans="1:4" ht="15" x14ac:dyDescent="0.25">
      <c r="A1484">
        <v>38849</v>
      </c>
      <c r="B1484" t="s">
        <v>8973</v>
      </c>
      <c r="C1484" t="s">
        <v>6539</v>
      </c>
      <c r="D1484" s="394">
        <v>15.59</v>
      </c>
    </row>
    <row r="1485" spans="1:4" ht="15" x14ac:dyDescent="0.25">
      <c r="A1485">
        <v>39282</v>
      </c>
      <c r="B1485" t="s">
        <v>8974</v>
      </c>
      <c r="C1485" t="s">
        <v>6539</v>
      </c>
      <c r="D1485" s="394">
        <v>18.63</v>
      </c>
    </row>
    <row r="1486" spans="1:4" ht="15" x14ac:dyDescent="0.25">
      <c r="A1486">
        <v>38852</v>
      </c>
      <c r="B1486" t="s">
        <v>8975</v>
      </c>
      <c r="C1486" t="s">
        <v>6539</v>
      </c>
      <c r="D1486" s="394">
        <v>25.35</v>
      </c>
    </row>
    <row r="1487" spans="1:4" ht="15" x14ac:dyDescent="0.25">
      <c r="A1487">
        <v>38844</v>
      </c>
      <c r="B1487" t="s">
        <v>8976</v>
      </c>
      <c r="C1487" t="s">
        <v>6539</v>
      </c>
      <c r="D1487" s="394">
        <v>7.79</v>
      </c>
    </row>
    <row r="1488" spans="1:4" ht="15" x14ac:dyDescent="0.25">
      <c r="A1488">
        <v>38846</v>
      </c>
      <c r="B1488" t="s">
        <v>8977</v>
      </c>
      <c r="C1488" t="s">
        <v>6539</v>
      </c>
      <c r="D1488" s="394">
        <v>8.52</v>
      </c>
    </row>
    <row r="1489" spans="1:4" ht="15" x14ac:dyDescent="0.25">
      <c r="A1489">
        <v>38847</v>
      </c>
      <c r="B1489" t="s">
        <v>8978</v>
      </c>
      <c r="C1489" t="s">
        <v>6539</v>
      </c>
      <c r="D1489" s="394">
        <v>10.48</v>
      </c>
    </row>
    <row r="1490" spans="1:4" ht="15" x14ac:dyDescent="0.25">
      <c r="A1490">
        <v>38850</v>
      </c>
      <c r="B1490" t="s">
        <v>8979</v>
      </c>
      <c r="C1490" t="s">
        <v>6539</v>
      </c>
      <c r="D1490" s="394">
        <v>14.57</v>
      </c>
    </row>
    <row r="1491" spans="1:4" ht="15" x14ac:dyDescent="0.25">
      <c r="A1491">
        <v>38848</v>
      </c>
      <c r="B1491" t="s">
        <v>8980</v>
      </c>
      <c r="C1491" t="s">
        <v>6539</v>
      </c>
      <c r="D1491" s="394">
        <v>12.19</v>
      </c>
    </row>
    <row r="1492" spans="1:4" ht="15" x14ac:dyDescent="0.25">
      <c r="A1492">
        <v>38851</v>
      </c>
      <c r="B1492" t="s">
        <v>8981</v>
      </c>
      <c r="C1492" t="s">
        <v>6539</v>
      </c>
      <c r="D1492" s="394">
        <v>22.15</v>
      </c>
    </row>
    <row r="1493" spans="1:4" ht="15" x14ac:dyDescent="0.25">
      <c r="A1493">
        <v>38860</v>
      </c>
      <c r="B1493" t="s">
        <v>8982</v>
      </c>
      <c r="C1493" t="s">
        <v>6539</v>
      </c>
      <c r="D1493" s="394">
        <v>6.26</v>
      </c>
    </row>
    <row r="1494" spans="1:4" ht="15" x14ac:dyDescent="0.25">
      <c r="A1494">
        <v>38861</v>
      </c>
      <c r="B1494" t="s">
        <v>8983</v>
      </c>
      <c r="C1494" t="s">
        <v>6539</v>
      </c>
      <c r="D1494" s="394">
        <v>8.42</v>
      </c>
    </row>
    <row r="1495" spans="1:4" ht="15" x14ac:dyDescent="0.25">
      <c r="A1495">
        <v>38862</v>
      </c>
      <c r="B1495" t="s">
        <v>8984</v>
      </c>
      <c r="C1495" t="s">
        <v>6539</v>
      </c>
      <c r="D1495" s="394">
        <v>7.1</v>
      </c>
    </row>
    <row r="1496" spans="1:4" ht="15" x14ac:dyDescent="0.25">
      <c r="A1496">
        <v>38863</v>
      </c>
      <c r="B1496" t="s">
        <v>8985</v>
      </c>
      <c r="C1496" t="s">
        <v>6539</v>
      </c>
      <c r="D1496" s="394">
        <v>8.16</v>
      </c>
    </row>
    <row r="1497" spans="1:4" ht="15" x14ac:dyDescent="0.25">
      <c r="A1497">
        <v>38865</v>
      </c>
      <c r="B1497" t="s">
        <v>8986</v>
      </c>
      <c r="C1497" t="s">
        <v>6539</v>
      </c>
      <c r="D1497" s="394">
        <v>11.08</v>
      </c>
    </row>
    <row r="1498" spans="1:4" ht="15" x14ac:dyDescent="0.25">
      <c r="A1498">
        <v>38864</v>
      </c>
      <c r="B1498" t="s">
        <v>8987</v>
      </c>
      <c r="C1498" t="s">
        <v>6539</v>
      </c>
      <c r="D1498" s="394">
        <v>16.93</v>
      </c>
    </row>
    <row r="1499" spans="1:4" ht="15" x14ac:dyDescent="0.25">
      <c r="A1499">
        <v>38866</v>
      </c>
      <c r="B1499" t="s">
        <v>8988</v>
      </c>
      <c r="C1499" t="s">
        <v>6539</v>
      </c>
      <c r="D1499" s="394">
        <v>11.92</v>
      </c>
    </row>
    <row r="1500" spans="1:4" ht="15" x14ac:dyDescent="0.25">
      <c r="A1500">
        <v>38868</v>
      </c>
      <c r="B1500" t="s">
        <v>8989</v>
      </c>
      <c r="C1500" t="s">
        <v>6539</v>
      </c>
      <c r="D1500" s="394">
        <v>19.87</v>
      </c>
    </row>
    <row r="1501" spans="1:4" ht="15" x14ac:dyDescent="0.25">
      <c r="A1501">
        <v>38853</v>
      </c>
      <c r="B1501" t="s">
        <v>8990</v>
      </c>
      <c r="C1501" t="s">
        <v>6539</v>
      </c>
      <c r="D1501" s="394">
        <v>6.42</v>
      </c>
    </row>
    <row r="1502" spans="1:4" ht="15" x14ac:dyDescent="0.25">
      <c r="A1502">
        <v>38854</v>
      </c>
      <c r="B1502" t="s">
        <v>8991</v>
      </c>
      <c r="C1502" t="s">
        <v>6539</v>
      </c>
      <c r="D1502" s="394">
        <v>8.7799999999999994</v>
      </c>
    </row>
    <row r="1503" spans="1:4" ht="15" x14ac:dyDescent="0.25">
      <c r="A1503">
        <v>38855</v>
      </c>
      <c r="B1503" t="s">
        <v>8992</v>
      </c>
      <c r="C1503" t="s">
        <v>6539</v>
      </c>
      <c r="D1503" s="394">
        <v>6.51</v>
      </c>
    </row>
    <row r="1504" spans="1:4" ht="15" x14ac:dyDescent="0.25">
      <c r="A1504">
        <v>38856</v>
      </c>
      <c r="B1504" t="s">
        <v>8993</v>
      </c>
      <c r="C1504" t="s">
        <v>6539</v>
      </c>
      <c r="D1504" s="394">
        <v>10.45</v>
      </c>
    </row>
    <row r="1505" spans="1:4" ht="15" x14ac:dyDescent="0.25">
      <c r="A1505">
        <v>38857</v>
      </c>
      <c r="B1505" t="s">
        <v>8994</v>
      </c>
      <c r="C1505" t="s">
        <v>6539</v>
      </c>
      <c r="D1505" s="394">
        <v>13.83</v>
      </c>
    </row>
    <row r="1506" spans="1:4" ht="15" x14ac:dyDescent="0.25">
      <c r="A1506">
        <v>38858</v>
      </c>
      <c r="B1506" t="s">
        <v>8995</v>
      </c>
      <c r="C1506" t="s">
        <v>6539</v>
      </c>
      <c r="D1506" s="394">
        <v>12.57</v>
      </c>
    </row>
    <row r="1507" spans="1:4" ht="15" x14ac:dyDescent="0.25">
      <c r="A1507">
        <v>38859</v>
      </c>
      <c r="B1507" t="s">
        <v>8996</v>
      </c>
      <c r="C1507" t="s">
        <v>6539</v>
      </c>
      <c r="D1507" s="394">
        <v>20.36</v>
      </c>
    </row>
    <row r="1508" spans="1:4" ht="15" x14ac:dyDescent="0.25">
      <c r="A1508">
        <v>1607</v>
      </c>
      <c r="B1508" t="s">
        <v>8997</v>
      </c>
      <c r="C1508" t="s">
        <v>6555</v>
      </c>
      <c r="D1508" s="394">
        <v>0.14000000000000001</v>
      </c>
    </row>
    <row r="1509" spans="1:4" ht="15" x14ac:dyDescent="0.25">
      <c r="A1509">
        <v>11467</v>
      </c>
      <c r="B1509" t="s">
        <v>8998</v>
      </c>
      <c r="C1509" t="s">
        <v>6539</v>
      </c>
      <c r="D1509" s="394">
        <v>13.17</v>
      </c>
    </row>
    <row r="1510" spans="1:4" ht="15" x14ac:dyDescent="0.25">
      <c r="A1510">
        <v>38169</v>
      </c>
      <c r="B1510" t="s">
        <v>8999</v>
      </c>
      <c r="C1510" t="s">
        <v>6555</v>
      </c>
      <c r="D1510" s="394">
        <v>63.03</v>
      </c>
    </row>
    <row r="1511" spans="1:4" ht="15" x14ac:dyDescent="0.25">
      <c r="A1511">
        <v>6142</v>
      </c>
      <c r="B1511" t="s">
        <v>9000</v>
      </c>
      <c r="C1511" t="s">
        <v>6539</v>
      </c>
      <c r="D1511" s="394">
        <v>6.08</v>
      </c>
    </row>
    <row r="1512" spans="1:4" ht="15" x14ac:dyDescent="0.25">
      <c r="A1512">
        <v>11686</v>
      </c>
      <c r="B1512" t="s">
        <v>9001</v>
      </c>
      <c r="C1512" t="s">
        <v>6539</v>
      </c>
      <c r="D1512" s="394">
        <v>8.44</v>
      </c>
    </row>
    <row r="1513" spans="1:4" ht="15" x14ac:dyDescent="0.25">
      <c r="A1513">
        <v>37598</v>
      </c>
      <c r="B1513" t="s">
        <v>9002</v>
      </c>
      <c r="C1513" t="s">
        <v>6539</v>
      </c>
      <c r="D1513" s="394">
        <v>18.899999999999999</v>
      </c>
    </row>
    <row r="1514" spans="1:4" ht="15" x14ac:dyDescent="0.25">
      <c r="A1514">
        <v>25398</v>
      </c>
      <c r="B1514" t="s">
        <v>9003</v>
      </c>
      <c r="C1514" t="s">
        <v>6539</v>
      </c>
      <c r="D1514" s="395">
        <v>2307.08</v>
      </c>
    </row>
    <row r="1515" spans="1:4" ht="15" x14ac:dyDescent="0.25">
      <c r="A1515">
        <v>25399</v>
      </c>
      <c r="B1515" t="s">
        <v>9004</v>
      </c>
      <c r="C1515" t="s">
        <v>6539</v>
      </c>
      <c r="D1515" s="395">
        <v>1400.6</v>
      </c>
    </row>
    <row r="1516" spans="1:4" ht="15" x14ac:dyDescent="0.25">
      <c r="A1516">
        <v>10667</v>
      </c>
      <c r="B1516" t="s">
        <v>9005</v>
      </c>
      <c r="C1516" t="s">
        <v>6539</v>
      </c>
      <c r="D1516" s="395">
        <v>10343.5</v>
      </c>
    </row>
    <row r="1517" spans="1:4" ht="15" x14ac:dyDescent="0.25">
      <c r="A1517">
        <v>1613</v>
      </c>
      <c r="B1517" t="s">
        <v>9006</v>
      </c>
      <c r="C1517" t="s">
        <v>6539</v>
      </c>
      <c r="D1517" s="395">
        <v>1260.26</v>
      </c>
    </row>
    <row r="1518" spans="1:4" ht="15" x14ac:dyDescent="0.25">
      <c r="A1518">
        <v>1626</v>
      </c>
      <c r="B1518" t="s">
        <v>9007</v>
      </c>
      <c r="C1518" t="s">
        <v>6539</v>
      </c>
      <c r="D1518" s="395">
        <v>1884.87</v>
      </c>
    </row>
    <row r="1519" spans="1:4" ht="15" x14ac:dyDescent="0.25">
      <c r="A1519">
        <v>1625</v>
      </c>
      <c r="B1519" t="s">
        <v>9008</v>
      </c>
      <c r="C1519" t="s">
        <v>6539</v>
      </c>
      <c r="D1519" s="394">
        <v>131.65</v>
      </c>
    </row>
    <row r="1520" spans="1:4" ht="15" x14ac:dyDescent="0.25">
      <c r="A1520">
        <v>1622</v>
      </c>
      <c r="B1520" t="s">
        <v>9009</v>
      </c>
      <c r="C1520" t="s">
        <v>6539</v>
      </c>
      <c r="D1520" s="395">
        <v>4253.3900000000003</v>
      </c>
    </row>
    <row r="1521" spans="1:4" ht="15" x14ac:dyDescent="0.25">
      <c r="A1521">
        <v>1620</v>
      </c>
      <c r="B1521" t="s">
        <v>9010</v>
      </c>
      <c r="C1521" t="s">
        <v>6539</v>
      </c>
      <c r="D1521" s="394">
        <v>277.33</v>
      </c>
    </row>
    <row r="1522" spans="1:4" ht="15" x14ac:dyDescent="0.25">
      <c r="A1522">
        <v>1629</v>
      </c>
      <c r="B1522" t="s">
        <v>9011</v>
      </c>
      <c r="C1522" t="s">
        <v>6539</v>
      </c>
      <c r="D1522" s="395">
        <v>10351.73</v>
      </c>
    </row>
    <row r="1523" spans="1:4" ht="15" x14ac:dyDescent="0.25">
      <c r="A1523">
        <v>1627</v>
      </c>
      <c r="B1523" t="s">
        <v>9012</v>
      </c>
      <c r="C1523" t="s">
        <v>6539</v>
      </c>
      <c r="D1523" s="394">
        <v>530.1</v>
      </c>
    </row>
    <row r="1524" spans="1:4" ht="15" x14ac:dyDescent="0.25">
      <c r="A1524">
        <v>1623</v>
      </c>
      <c r="B1524" t="s">
        <v>9013</v>
      </c>
      <c r="C1524" t="s">
        <v>6539</v>
      </c>
      <c r="D1524" s="394">
        <v>107.36</v>
      </c>
    </row>
    <row r="1525" spans="1:4" ht="15" x14ac:dyDescent="0.25">
      <c r="A1525">
        <v>1619</v>
      </c>
      <c r="B1525" t="s">
        <v>9014</v>
      </c>
      <c r="C1525" t="s">
        <v>6539</v>
      </c>
      <c r="D1525" s="394">
        <v>147.69</v>
      </c>
    </row>
    <row r="1526" spans="1:4" ht="15" x14ac:dyDescent="0.25">
      <c r="A1526">
        <v>1630</v>
      </c>
      <c r="B1526" t="s">
        <v>9015</v>
      </c>
      <c r="C1526" t="s">
        <v>6539</v>
      </c>
      <c r="D1526" s="395">
        <v>3251.8</v>
      </c>
    </row>
    <row r="1527" spans="1:4" ht="15" x14ac:dyDescent="0.25">
      <c r="A1527">
        <v>1616</v>
      </c>
      <c r="B1527" t="s">
        <v>9016</v>
      </c>
      <c r="C1527" t="s">
        <v>6539</v>
      </c>
      <c r="D1527" s="395">
        <v>5001.33</v>
      </c>
    </row>
    <row r="1528" spans="1:4" ht="15" x14ac:dyDescent="0.25">
      <c r="A1528">
        <v>1614</v>
      </c>
      <c r="B1528" t="s">
        <v>9017</v>
      </c>
      <c r="C1528" t="s">
        <v>6539</v>
      </c>
      <c r="D1528" s="394">
        <v>228.58</v>
      </c>
    </row>
    <row r="1529" spans="1:4" ht="15" x14ac:dyDescent="0.25">
      <c r="A1529">
        <v>1617</v>
      </c>
      <c r="B1529" t="s">
        <v>9018</v>
      </c>
      <c r="C1529" t="s">
        <v>6539</v>
      </c>
      <c r="D1529" s="395">
        <v>5970.5</v>
      </c>
    </row>
    <row r="1530" spans="1:4" ht="15" x14ac:dyDescent="0.25">
      <c r="A1530">
        <v>1621</v>
      </c>
      <c r="B1530" t="s">
        <v>9019</v>
      </c>
      <c r="C1530" t="s">
        <v>6539</v>
      </c>
      <c r="D1530" s="394">
        <v>408.8</v>
      </c>
    </row>
    <row r="1531" spans="1:4" ht="15" x14ac:dyDescent="0.25">
      <c r="A1531">
        <v>1624</v>
      </c>
      <c r="B1531" t="s">
        <v>9020</v>
      </c>
      <c r="C1531" t="s">
        <v>6539</v>
      </c>
      <c r="D1531" s="395">
        <v>14675.79</v>
      </c>
    </row>
    <row r="1532" spans="1:4" ht="15" x14ac:dyDescent="0.25">
      <c r="A1532">
        <v>1615</v>
      </c>
      <c r="B1532" t="s">
        <v>9021</v>
      </c>
      <c r="C1532" t="s">
        <v>6539</v>
      </c>
      <c r="D1532" s="394">
        <v>767.67</v>
      </c>
    </row>
    <row r="1533" spans="1:4" ht="15" x14ac:dyDescent="0.25">
      <c r="A1533">
        <v>1612</v>
      </c>
      <c r="B1533" t="s">
        <v>9022</v>
      </c>
      <c r="C1533" t="s">
        <v>6539</v>
      </c>
      <c r="D1533" s="394">
        <v>101.11</v>
      </c>
    </row>
    <row r="1534" spans="1:4" ht="15" x14ac:dyDescent="0.25">
      <c r="A1534">
        <v>1618</v>
      </c>
      <c r="B1534" t="s">
        <v>9023</v>
      </c>
      <c r="C1534" t="s">
        <v>6539</v>
      </c>
      <c r="D1534" s="395">
        <v>1054.9000000000001</v>
      </c>
    </row>
    <row r="1535" spans="1:4" ht="15" x14ac:dyDescent="0.25">
      <c r="A1535">
        <v>14211</v>
      </c>
      <c r="B1535" t="s">
        <v>9024</v>
      </c>
      <c r="C1535" t="s">
        <v>6539</v>
      </c>
      <c r="D1535" s="394">
        <v>33.11</v>
      </c>
    </row>
    <row r="1536" spans="1:4" ht="15" x14ac:dyDescent="0.25">
      <c r="A1536">
        <v>34500</v>
      </c>
      <c r="B1536" t="s">
        <v>9025</v>
      </c>
      <c r="C1536" t="s">
        <v>6541</v>
      </c>
      <c r="D1536" s="394">
        <v>104.92</v>
      </c>
    </row>
    <row r="1537" spans="1:4" ht="15" x14ac:dyDescent="0.25">
      <c r="A1537">
        <v>40934</v>
      </c>
      <c r="B1537" t="s">
        <v>9026</v>
      </c>
      <c r="C1537" t="s">
        <v>6548</v>
      </c>
      <c r="D1537" s="395">
        <v>18351.21</v>
      </c>
    </row>
    <row r="1538" spans="1:4" ht="15" x14ac:dyDescent="0.25">
      <c r="A1538">
        <v>5328</v>
      </c>
      <c r="B1538" t="s">
        <v>9027</v>
      </c>
      <c r="C1538" t="s">
        <v>6539</v>
      </c>
      <c r="D1538" s="394">
        <v>3.7</v>
      </c>
    </row>
    <row r="1539" spans="1:4" ht="15" x14ac:dyDescent="0.25">
      <c r="A1539">
        <v>38200</v>
      </c>
      <c r="B1539" t="s">
        <v>9028</v>
      </c>
      <c r="C1539" t="s">
        <v>6556</v>
      </c>
      <c r="D1539" s="394">
        <v>520.73</v>
      </c>
    </row>
    <row r="1540" spans="1:4" ht="15" x14ac:dyDescent="0.25">
      <c r="A1540">
        <v>39269</v>
      </c>
      <c r="B1540" t="s">
        <v>9029</v>
      </c>
      <c r="C1540" t="s">
        <v>6542</v>
      </c>
      <c r="D1540" s="394">
        <v>0.78</v>
      </c>
    </row>
    <row r="1541" spans="1:4" ht="15" x14ac:dyDescent="0.25">
      <c r="A1541">
        <v>11889</v>
      </c>
      <c r="B1541" t="s">
        <v>9030</v>
      </c>
      <c r="C1541" t="s">
        <v>6542</v>
      </c>
      <c r="D1541" s="394">
        <v>1.0900000000000001</v>
      </c>
    </row>
    <row r="1542" spans="1:4" ht="15" x14ac:dyDescent="0.25">
      <c r="A1542">
        <v>39270</v>
      </c>
      <c r="B1542" t="s">
        <v>9031</v>
      </c>
      <c r="C1542" t="s">
        <v>6542</v>
      </c>
      <c r="D1542" s="394">
        <v>1.29</v>
      </c>
    </row>
    <row r="1543" spans="1:4" ht="15" x14ac:dyDescent="0.25">
      <c r="A1543">
        <v>11890</v>
      </c>
      <c r="B1543" t="s">
        <v>9032</v>
      </c>
      <c r="C1543" t="s">
        <v>6542</v>
      </c>
      <c r="D1543" s="394">
        <v>1.68</v>
      </c>
    </row>
    <row r="1544" spans="1:4" ht="15" x14ac:dyDescent="0.25">
      <c r="A1544">
        <v>11891</v>
      </c>
      <c r="B1544" t="s">
        <v>9033</v>
      </c>
      <c r="C1544" t="s">
        <v>6542</v>
      </c>
      <c r="D1544" s="394">
        <v>2.78</v>
      </c>
    </row>
    <row r="1545" spans="1:4" ht="15" x14ac:dyDescent="0.25">
      <c r="A1545">
        <v>11892</v>
      </c>
      <c r="B1545" t="s">
        <v>9034</v>
      </c>
      <c r="C1545" t="s">
        <v>6542</v>
      </c>
      <c r="D1545" s="394">
        <v>4.28</v>
      </c>
    </row>
    <row r="1546" spans="1:4" ht="15" x14ac:dyDescent="0.25">
      <c r="A1546">
        <v>37601</v>
      </c>
      <c r="B1546" t="s">
        <v>9035</v>
      </c>
      <c r="C1546" t="s">
        <v>6542</v>
      </c>
      <c r="D1546" s="394">
        <v>4.2</v>
      </c>
    </row>
    <row r="1547" spans="1:4" ht="15" x14ac:dyDescent="0.25">
      <c r="A1547">
        <v>1634</v>
      </c>
      <c r="B1547" t="s">
        <v>9036</v>
      </c>
      <c r="C1547" t="s">
        <v>6542</v>
      </c>
      <c r="D1547" s="394">
        <v>4.33</v>
      </c>
    </row>
    <row r="1548" spans="1:4" ht="15" x14ac:dyDescent="0.25">
      <c r="A1548">
        <v>5086</v>
      </c>
      <c r="B1548" t="s">
        <v>9037</v>
      </c>
      <c r="C1548" t="s">
        <v>6543</v>
      </c>
      <c r="D1548" s="394">
        <v>26.09</v>
      </c>
    </row>
    <row r="1549" spans="1:4" ht="15" x14ac:dyDescent="0.25">
      <c r="A1549">
        <v>11280</v>
      </c>
      <c r="B1549" t="s">
        <v>9038</v>
      </c>
      <c r="C1549" t="s">
        <v>6539</v>
      </c>
      <c r="D1549" s="395">
        <v>9544.2000000000007</v>
      </c>
    </row>
    <row r="1550" spans="1:4" ht="15" x14ac:dyDescent="0.25">
      <c r="A1550">
        <v>40519</v>
      </c>
      <c r="B1550" t="s">
        <v>9039</v>
      </c>
      <c r="C1550" t="s">
        <v>6539</v>
      </c>
      <c r="D1550" s="395">
        <v>78679.149999999994</v>
      </c>
    </row>
    <row r="1551" spans="1:4" ht="15" x14ac:dyDescent="0.25">
      <c r="A1551">
        <v>39869</v>
      </c>
      <c r="B1551" t="s">
        <v>9040</v>
      </c>
      <c r="C1551" t="s">
        <v>6539</v>
      </c>
      <c r="D1551" s="394">
        <v>7.96</v>
      </c>
    </row>
    <row r="1552" spans="1:4" ht="15" x14ac:dyDescent="0.25">
      <c r="A1552">
        <v>39870</v>
      </c>
      <c r="B1552" t="s">
        <v>9041</v>
      </c>
      <c r="C1552" t="s">
        <v>6539</v>
      </c>
      <c r="D1552" s="394">
        <v>12.17</v>
      </c>
    </row>
    <row r="1553" spans="1:4" ht="15" x14ac:dyDescent="0.25">
      <c r="A1553">
        <v>39871</v>
      </c>
      <c r="B1553" t="s">
        <v>9042</v>
      </c>
      <c r="C1553" t="s">
        <v>6539</v>
      </c>
      <c r="D1553" s="394">
        <v>13.64</v>
      </c>
    </row>
    <row r="1554" spans="1:4" ht="15" x14ac:dyDescent="0.25">
      <c r="A1554">
        <v>12722</v>
      </c>
      <c r="B1554" t="s">
        <v>9043</v>
      </c>
      <c r="C1554" t="s">
        <v>6539</v>
      </c>
      <c r="D1554" s="394">
        <v>456.68</v>
      </c>
    </row>
    <row r="1555" spans="1:4" ht="15" x14ac:dyDescent="0.25">
      <c r="A1555">
        <v>12714</v>
      </c>
      <c r="B1555" t="s">
        <v>9044</v>
      </c>
      <c r="C1555" t="s">
        <v>6539</v>
      </c>
      <c r="D1555" s="394">
        <v>2.98</v>
      </c>
    </row>
    <row r="1556" spans="1:4" ht="15" x14ac:dyDescent="0.25">
      <c r="A1556">
        <v>12715</v>
      </c>
      <c r="B1556" t="s">
        <v>9045</v>
      </c>
      <c r="C1556" t="s">
        <v>6539</v>
      </c>
      <c r="D1556" s="394">
        <v>6.73</v>
      </c>
    </row>
    <row r="1557" spans="1:4" ht="15" x14ac:dyDescent="0.25">
      <c r="A1557">
        <v>12716</v>
      </c>
      <c r="B1557" t="s">
        <v>9046</v>
      </c>
      <c r="C1557" t="s">
        <v>6539</v>
      </c>
      <c r="D1557" s="394">
        <v>11.56</v>
      </c>
    </row>
    <row r="1558" spans="1:4" ht="15" x14ac:dyDescent="0.25">
      <c r="A1558">
        <v>12717</v>
      </c>
      <c r="B1558" t="s">
        <v>9047</v>
      </c>
      <c r="C1558" t="s">
        <v>6539</v>
      </c>
      <c r="D1558" s="394">
        <v>22.72</v>
      </c>
    </row>
    <row r="1559" spans="1:4" ht="15" x14ac:dyDescent="0.25">
      <c r="A1559">
        <v>12718</v>
      </c>
      <c r="B1559" t="s">
        <v>9048</v>
      </c>
      <c r="C1559" t="s">
        <v>6539</v>
      </c>
      <c r="D1559" s="394">
        <v>34.86</v>
      </c>
    </row>
    <row r="1560" spans="1:4" ht="15" x14ac:dyDescent="0.25">
      <c r="A1560">
        <v>12719</v>
      </c>
      <c r="B1560" t="s">
        <v>9049</v>
      </c>
      <c r="C1560" t="s">
        <v>6539</v>
      </c>
      <c r="D1560" s="394">
        <v>55.35</v>
      </c>
    </row>
    <row r="1561" spans="1:4" ht="15" x14ac:dyDescent="0.25">
      <c r="A1561">
        <v>12720</v>
      </c>
      <c r="B1561" t="s">
        <v>9050</v>
      </c>
      <c r="C1561" t="s">
        <v>6539</v>
      </c>
      <c r="D1561" s="394">
        <v>192.73</v>
      </c>
    </row>
    <row r="1562" spans="1:4" ht="15" x14ac:dyDescent="0.25">
      <c r="A1562">
        <v>12721</v>
      </c>
      <c r="B1562" t="s">
        <v>9051</v>
      </c>
      <c r="C1562" t="s">
        <v>6539</v>
      </c>
      <c r="D1562" s="394">
        <v>184.81</v>
      </c>
    </row>
    <row r="1563" spans="1:4" ht="15" x14ac:dyDescent="0.25">
      <c r="A1563">
        <v>3468</v>
      </c>
      <c r="B1563" t="s">
        <v>9052</v>
      </c>
      <c r="C1563" t="s">
        <v>6539</v>
      </c>
      <c r="D1563" s="394">
        <v>22.48</v>
      </c>
    </row>
    <row r="1564" spans="1:4" ht="15" x14ac:dyDescent="0.25">
      <c r="A1564">
        <v>3465</v>
      </c>
      <c r="B1564" t="s">
        <v>9053</v>
      </c>
      <c r="C1564" t="s">
        <v>6539</v>
      </c>
      <c r="D1564" s="394">
        <v>22.47</v>
      </c>
    </row>
    <row r="1565" spans="1:4" ht="15" x14ac:dyDescent="0.25">
      <c r="A1565">
        <v>12403</v>
      </c>
      <c r="B1565" t="s">
        <v>9054</v>
      </c>
      <c r="C1565" t="s">
        <v>6539</v>
      </c>
      <c r="D1565" s="394">
        <v>16.02</v>
      </c>
    </row>
    <row r="1566" spans="1:4" ht="15" x14ac:dyDescent="0.25">
      <c r="A1566">
        <v>3463</v>
      </c>
      <c r="B1566" t="s">
        <v>9055</v>
      </c>
      <c r="C1566" t="s">
        <v>6539</v>
      </c>
      <c r="D1566" s="394">
        <v>9.36</v>
      </c>
    </row>
    <row r="1567" spans="1:4" ht="15" x14ac:dyDescent="0.25">
      <c r="A1567">
        <v>3464</v>
      </c>
      <c r="B1567" t="s">
        <v>9056</v>
      </c>
      <c r="C1567" t="s">
        <v>6539</v>
      </c>
      <c r="D1567" s="394">
        <v>9.36</v>
      </c>
    </row>
    <row r="1568" spans="1:4" ht="15" x14ac:dyDescent="0.25">
      <c r="A1568">
        <v>3466</v>
      </c>
      <c r="B1568" t="s">
        <v>9057</v>
      </c>
      <c r="C1568" t="s">
        <v>6539</v>
      </c>
      <c r="D1568" s="394">
        <v>57.08</v>
      </c>
    </row>
    <row r="1569" spans="1:4" ht="15" x14ac:dyDescent="0.25">
      <c r="A1569">
        <v>3467</v>
      </c>
      <c r="B1569" t="s">
        <v>9058</v>
      </c>
      <c r="C1569" t="s">
        <v>6539</v>
      </c>
      <c r="D1569" s="394">
        <v>32.24</v>
      </c>
    </row>
    <row r="1570" spans="1:4" ht="15" x14ac:dyDescent="0.25">
      <c r="A1570">
        <v>3462</v>
      </c>
      <c r="B1570" t="s">
        <v>9059</v>
      </c>
      <c r="C1570" t="s">
        <v>6539</v>
      </c>
      <c r="D1570" s="394">
        <v>6.17</v>
      </c>
    </row>
    <row r="1571" spans="1:4" ht="15" x14ac:dyDescent="0.25">
      <c r="A1571">
        <v>3446</v>
      </c>
      <c r="B1571" t="s">
        <v>9060</v>
      </c>
      <c r="C1571" t="s">
        <v>6539</v>
      </c>
      <c r="D1571" s="394">
        <v>19</v>
      </c>
    </row>
    <row r="1572" spans="1:4" ht="15" x14ac:dyDescent="0.25">
      <c r="A1572">
        <v>3445</v>
      </c>
      <c r="B1572" t="s">
        <v>9061</v>
      </c>
      <c r="C1572" t="s">
        <v>6539</v>
      </c>
      <c r="D1572" s="394">
        <v>15.51</v>
      </c>
    </row>
    <row r="1573" spans="1:4" ht="15" x14ac:dyDescent="0.25">
      <c r="A1573">
        <v>3441</v>
      </c>
      <c r="B1573" t="s">
        <v>9062</v>
      </c>
      <c r="C1573" t="s">
        <v>6539</v>
      </c>
      <c r="D1573" s="394">
        <v>4.38</v>
      </c>
    </row>
    <row r="1574" spans="1:4" ht="15" x14ac:dyDescent="0.25">
      <c r="A1574">
        <v>3444</v>
      </c>
      <c r="B1574" t="s">
        <v>9063</v>
      </c>
      <c r="C1574" t="s">
        <v>6539</v>
      </c>
      <c r="D1574" s="394">
        <v>9.5500000000000007</v>
      </c>
    </row>
    <row r="1575" spans="1:4" ht="15" x14ac:dyDescent="0.25">
      <c r="A1575">
        <v>12402</v>
      </c>
      <c r="B1575" t="s">
        <v>9064</v>
      </c>
      <c r="C1575" t="s">
        <v>6539</v>
      </c>
      <c r="D1575" s="394">
        <v>53.42</v>
      </c>
    </row>
    <row r="1576" spans="1:4" ht="15" x14ac:dyDescent="0.25">
      <c r="A1576">
        <v>3447</v>
      </c>
      <c r="B1576" t="s">
        <v>9065</v>
      </c>
      <c r="C1576" t="s">
        <v>6539</v>
      </c>
      <c r="D1576" s="394">
        <v>27.64</v>
      </c>
    </row>
    <row r="1577" spans="1:4" ht="15" x14ac:dyDescent="0.25">
      <c r="A1577">
        <v>3442</v>
      </c>
      <c r="B1577" t="s">
        <v>9066</v>
      </c>
      <c r="C1577" t="s">
        <v>6539</v>
      </c>
      <c r="D1577" s="394">
        <v>6.55</v>
      </c>
    </row>
    <row r="1578" spans="1:4" ht="15" x14ac:dyDescent="0.25">
      <c r="A1578">
        <v>3448</v>
      </c>
      <c r="B1578" t="s">
        <v>9067</v>
      </c>
      <c r="C1578" t="s">
        <v>6539</v>
      </c>
      <c r="D1578" s="394">
        <v>78.11</v>
      </c>
    </row>
    <row r="1579" spans="1:4" ht="15" x14ac:dyDescent="0.25">
      <c r="A1579">
        <v>3449</v>
      </c>
      <c r="B1579" t="s">
        <v>9068</v>
      </c>
      <c r="C1579" t="s">
        <v>6539</v>
      </c>
      <c r="D1579" s="394">
        <v>136.86000000000001</v>
      </c>
    </row>
    <row r="1580" spans="1:4" ht="15" x14ac:dyDescent="0.25">
      <c r="A1580">
        <v>37438</v>
      </c>
      <c r="B1580" t="s">
        <v>9069</v>
      </c>
      <c r="C1580" t="s">
        <v>6539</v>
      </c>
      <c r="D1580" s="394">
        <v>146.93</v>
      </c>
    </row>
    <row r="1581" spans="1:4" ht="15" x14ac:dyDescent="0.25">
      <c r="A1581">
        <v>37439</v>
      </c>
      <c r="B1581" t="s">
        <v>9070</v>
      </c>
      <c r="C1581" t="s">
        <v>6539</v>
      </c>
      <c r="D1581" s="394">
        <v>960.63</v>
      </c>
    </row>
    <row r="1582" spans="1:4" ht="15" x14ac:dyDescent="0.25">
      <c r="A1582">
        <v>37435</v>
      </c>
      <c r="B1582" t="s">
        <v>9071</v>
      </c>
      <c r="C1582" t="s">
        <v>6539</v>
      </c>
      <c r="D1582" s="394">
        <v>17.260000000000002</v>
      </c>
    </row>
    <row r="1583" spans="1:4" ht="15" x14ac:dyDescent="0.25">
      <c r="A1583">
        <v>37436</v>
      </c>
      <c r="B1583" t="s">
        <v>9072</v>
      </c>
      <c r="C1583" t="s">
        <v>6539</v>
      </c>
      <c r="D1583" s="394">
        <v>20.38</v>
      </c>
    </row>
    <row r="1584" spans="1:4" ht="15" x14ac:dyDescent="0.25">
      <c r="A1584">
        <v>37437</v>
      </c>
      <c r="B1584" t="s">
        <v>9073</v>
      </c>
      <c r="C1584" t="s">
        <v>6539</v>
      </c>
      <c r="D1584" s="394">
        <v>29.47</v>
      </c>
    </row>
    <row r="1585" spans="1:4" ht="15" x14ac:dyDescent="0.25">
      <c r="A1585">
        <v>3473</v>
      </c>
      <c r="B1585" t="s">
        <v>9074</v>
      </c>
      <c r="C1585" t="s">
        <v>6539</v>
      </c>
      <c r="D1585" s="394">
        <v>21.49</v>
      </c>
    </row>
    <row r="1586" spans="1:4" ht="15" x14ac:dyDescent="0.25">
      <c r="A1586">
        <v>3474</v>
      </c>
      <c r="B1586" t="s">
        <v>9075</v>
      </c>
      <c r="C1586" t="s">
        <v>6539</v>
      </c>
      <c r="D1586" s="394">
        <v>17.71</v>
      </c>
    </row>
    <row r="1587" spans="1:4" ht="15" x14ac:dyDescent="0.25">
      <c r="A1587">
        <v>3450</v>
      </c>
      <c r="B1587" t="s">
        <v>9076</v>
      </c>
      <c r="C1587" t="s">
        <v>6539</v>
      </c>
      <c r="D1587" s="394">
        <v>5.13</v>
      </c>
    </row>
    <row r="1588" spans="1:4" ht="15" x14ac:dyDescent="0.25">
      <c r="A1588">
        <v>3443</v>
      </c>
      <c r="B1588" t="s">
        <v>9077</v>
      </c>
      <c r="C1588" t="s">
        <v>6539</v>
      </c>
      <c r="D1588" s="394">
        <v>11.02</v>
      </c>
    </row>
    <row r="1589" spans="1:4" ht="15" x14ac:dyDescent="0.25">
      <c r="A1589">
        <v>3453</v>
      </c>
      <c r="B1589" t="s">
        <v>9078</v>
      </c>
      <c r="C1589" t="s">
        <v>6539</v>
      </c>
      <c r="D1589" s="394">
        <v>62.72</v>
      </c>
    </row>
    <row r="1590" spans="1:4" ht="15" x14ac:dyDescent="0.25">
      <c r="A1590">
        <v>3452</v>
      </c>
      <c r="B1590" t="s">
        <v>9079</v>
      </c>
      <c r="C1590" t="s">
        <v>6539</v>
      </c>
      <c r="D1590" s="394">
        <v>30.96</v>
      </c>
    </row>
    <row r="1591" spans="1:4" ht="15" x14ac:dyDescent="0.25">
      <c r="A1591">
        <v>3451</v>
      </c>
      <c r="B1591" t="s">
        <v>9080</v>
      </c>
      <c r="C1591" t="s">
        <v>6539</v>
      </c>
      <c r="D1591" s="394">
        <v>6.14</v>
      </c>
    </row>
    <row r="1592" spans="1:4" ht="15" x14ac:dyDescent="0.25">
      <c r="A1592">
        <v>3454</v>
      </c>
      <c r="B1592" t="s">
        <v>9081</v>
      </c>
      <c r="C1592" t="s">
        <v>6539</v>
      </c>
      <c r="D1592" s="394">
        <v>95.4</v>
      </c>
    </row>
    <row r="1593" spans="1:4" ht="15" x14ac:dyDescent="0.25">
      <c r="A1593">
        <v>3458</v>
      </c>
      <c r="B1593" t="s">
        <v>9082</v>
      </c>
      <c r="C1593" t="s">
        <v>6539</v>
      </c>
      <c r="D1593" s="394">
        <v>17.22</v>
      </c>
    </row>
    <row r="1594" spans="1:4" ht="15" x14ac:dyDescent="0.25">
      <c r="A1594">
        <v>3457</v>
      </c>
      <c r="B1594" t="s">
        <v>9083</v>
      </c>
      <c r="C1594" t="s">
        <v>6539</v>
      </c>
      <c r="D1594" s="394">
        <v>12.93</v>
      </c>
    </row>
    <row r="1595" spans="1:4" ht="15" x14ac:dyDescent="0.25">
      <c r="A1595">
        <v>3455</v>
      </c>
      <c r="B1595" t="s">
        <v>9084</v>
      </c>
      <c r="C1595" t="s">
        <v>6539</v>
      </c>
      <c r="D1595" s="394">
        <v>3.67</v>
      </c>
    </row>
    <row r="1596" spans="1:4" ht="15" x14ac:dyDescent="0.25">
      <c r="A1596">
        <v>3472</v>
      </c>
      <c r="B1596" t="s">
        <v>9085</v>
      </c>
      <c r="C1596" t="s">
        <v>6539</v>
      </c>
      <c r="D1596" s="394">
        <v>8.25</v>
      </c>
    </row>
    <row r="1597" spans="1:4" ht="15" x14ac:dyDescent="0.25">
      <c r="A1597">
        <v>3470</v>
      </c>
      <c r="B1597" t="s">
        <v>9086</v>
      </c>
      <c r="C1597" t="s">
        <v>6539</v>
      </c>
      <c r="D1597" s="394">
        <v>48.1</v>
      </c>
    </row>
    <row r="1598" spans="1:4" ht="15" x14ac:dyDescent="0.25">
      <c r="A1598">
        <v>3471</v>
      </c>
      <c r="B1598" t="s">
        <v>9087</v>
      </c>
      <c r="C1598" t="s">
        <v>6539</v>
      </c>
      <c r="D1598" s="394">
        <v>26.43</v>
      </c>
    </row>
    <row r="1599" spans="1:4" ht="15" x14ac:dyDescent="0.25">
      <c r="A1599">
        <v>3456</v>
      </c>
      <c r="B1599" t="s">
        <v>9088</v>
      </c>
      <c r="C1599" t="s">
        <v>6539</v>
      </c>
      <c r="D1599" s="394">
        <v>5.49</v>
      </c>
    </row>
    <row r="1600" spans="1:4" ht="15" x14ac:dyDescent="0.25">
      <c r="A1600">
        <v>3459</v>
      </c>
      <c r="B1600" t="s">
        <v>9089</v>
      </c>
      <c r="C1600" t="s">
        <v>6539</v>
      </c>
      <c r="D1600" s="394">
        <v>67.84</v>
      </c>
    </row>
    <row r="1601" spans="1:4" ht="15" x14ac:dyDescent="0.25">
      <c r="A1601">
        <v>3469</v>
      </c>
      <c r="B1601" t="s">
        <v>9090</v>
      </c>
      <c r="C1601" t="s">
        <v>6539</v>
      </c>
      <c r="D1601" s="394">
        <v>129.02000000000001</v>
      </c>
    </row>
    <row r="1602" spans="1:4" ht="15" x14ac:dyDescent="0.25">
      <c r="A1602">
        <v>3460</v>
      </c>
      <c r="B1602" t="s">
        <v>9091</v>
      </c>
      <c r="C1602" t="s">
        <v>6539</v>
      </c>
      <c r="D1602" s="394">
        <v>188.26</v>
      </c>
    </row>
    <row r="1603" spans="1:4" ht="15" x14ac:dyDescent="0.25">
      <c r="A1603">
        <v>3461</v>
      </c>
      <c r="B1603" t="s">
        <v>9092</v>
      </c>
      <c r="C1603" t="s">
        <v>6539</v>
      </c>
      <c r="D1603" s="394">
        <v>481.18</v>
      </c>
    </row>
    <row r="1604" spans="1:4" ht="15" x14ac:dyDescent="0.25">
      <c r="A1604">
        <v>37433</v>
      </c>
      <c r="B1604" t="s">
        <v>9093</v>
      </c>
      <c r="C1604" t="s">
        <v>6539</v>
      </c>
      <c r="D1604" s="394">
        <v>146.93</v>
      </c>
    </row>
    <row r="1605" spans="1:4" ht="15" x14ac:dyDescent="0.25">
      <c r="A1605">
        <v>37430</v>
      </c>
      <c r="B1605" t="s">
        <v>9094</v>
      </c>
      <c r="C1605" t="s">
        <v>6539</v>
      </c>
      <c r="D1605" s="394">
        <v>18.41</v>
      </c>
    </row>
    <row r="1606" spans="1:4" ht="15" x14ac:dyDescent="0.25">
      <c r="A1606">
        <v>37434</v>
      </c>
      <c r="B1606" t="s">
        <v>9095</v>
      </c>
      <c r="C1606" t="s">
        <v>6539</v>
      </c>
      <c r="D1606" s="395">
        <v>1369.99</v>
      </c>
    </row>
    <row r="1607" spans="1:4" ht="15" x14ac:dyDescent="0.25">
      <c r="A1607">
        <v>37431</v>
      </c>
      <c r="B1607" t="s">
        <v>9096</v>
      </c>
      <c r="C1607" t="s">
        <v>6539</v>
      </c>
      <c r="D1607" s="394">
        <v>24.98</v>
      </c>
    </row>
    <row r="1608" spans="1:4" ht="15" x14ac:dyDescent="0.25">
      <c r="A1608">
        <v>37432</v>
      </c>
      <c r="B1608" t="s">
        <v>9097</v>
      </c>
      <c r="C1608" t="s">
        <v>6539</v>
      </c>
      <c r="D1608" s="394">
        <v>46.07</v>
      </c>
    </row>
    <row r="1609" spans="1:4" ht="15" x14ac:dyDescent="0.25">
      <c r="A1609">
        <v>37413</v>
      </c>
      <c r="B1609" t="s">
        <v>9098</v>
      </c>
      <c r="C1609" t="s">
        <v>6539</v>
      </c>
      <c r="D1609" s="394">
        <v>2.73</v>
      </c>
    </row>
    <row r="1610" spans="1:4" ht="15" x14ac:dyDescent="0.25">
      <c r="A1610">
        <v>37414</v>
      </c>
      <c r="B1610" t="s">
        <v>9099</v>
      </c>
      <c r="C1610" t="s">
        <v>6539</v>
      </c>
      <c r="D1610" s="394">
        <v>3.1</v>
      </c>
    </row>
    <row r="1611" spans="1:4" ht="15" x14ac:dyDescent="0.25">
      <c r="A1611">
        <v>37415</v>
      </c>
      <c r="B1611" t="s">
        <v>9100</v>
      </c>
      <c r="C1611" t="s">
        <v>6539</v>
      </c>
      <c r="D1611" s="394">
        <v>5.64</v>
      </c>
    </row>
    <row r="1612" spans="1:4" ht="15" x14ac:dyDescent="0.25">
      <c r="A1612">
        <v>37416</v>
      </c>
      <c r="B1612" t="s">
        <v>9101</v>
      </c>
      <c r="C1612" t="s">
        <v>6539</v>
      </c>
      <c r="D1612" s="394">
        <v>2.56</v>
      </c>
    </row>
    <row r="1613" spans="1:4" ht="15" x14ac:dyDescent="0.25">
      <c r="A1613">
        <v>37417</v>
      </c>
      <c r="B1613" t="s">
        <v>9102</v>
      </c>
      <c r="C1613" t="s">
        <v>6539</v>
      </c>
      <c r="D1613" s="394">
        <v>3.68</v>
      </c>
    </row>
    <row r="1614" spans="1:4" ht="15" x14ac:dyDescent="0.25">
      <c r="A1614">
        <v>3112</v>
      </c>
      <c r="B1614" t="s">
        <v>9103</v>
      </c>
      <c r="C1614" t="s">
        <v>6555</v>
      </c>
      <c r="D1614" s="394">
        <v>52.72</v>
      </c>
    </row>
    <row r="1615" spans="1:4" ht="15" x14ac:dyDescent="0.25">
      <c r="A1615">
        <v>3113</v>
      </c>
      <c r="B1615" t="s">
        <v>9104</v>
      </c>
      <c r="C1615" t="s">
        <v>6555</v>
      </c>
      <c r="D1615" s="394">
        <v>60.74</v>
      </c>
    </row>
    <row r="1616" spans="1:4" ht="15" x14ac:dyDescent="0.25">
      <c r="A1616">
        <v>3114</v>
      </c>
      <c r="B1616" t="s">
        <v>9105</v>
      </c>
      <c r="C1616" t="s">
        <v>6539</v>
      </c>
      <c r="D1616" s="394">
        <v>27.44</v>
      </c>
    </row>
    <row r="1617" spans="1:4" ht="15" x14ac:dyDescent="0.25">
      <c r="A1617">
        <v>34519</v>
      </c>
      <c r="B1617" t="s">
        <v>9106</v>
      </c>
      <c r="C1617" t="s">
        <v>6539</v>
      </c>
      <c r="D1617" s="394">
        <v>71.819999999999993</v>
      </c>
    </row>
    <row r="1618" spans="1:4" ht="15" x14ac:dyDescent="0.25">
      <c r="A1618">
        <v>10510</v>
      </c>
      <c r="B1618" t="s">
        <v>9107</v>
      </c>
      <c r="C1618" t="s">
        <v>6539</v>
      </c>
      <c r="D1618" s="394">
        <v>73.33</v>
      </c>
    </row>
    <row r="1619" spans="1:4" ht="15" x14ac:dyDescent="0.25">
      <c r="A1619">
        <v>1649</v>
      </c>
      <c r="B1619" t="s">
        <v>9108</v>
      </c>
      <c r="C1619" t="s">
        <v>6539</v>
      </c>
      <c r="D1619" s="394">
        <v>40.619999999999997</v>
      </c>
    </row>
    <row r="1620" spans="1:4" ht="15" x14ac:dyDescent="0.25">
      <c r="A1620">
        <v>1653</v>
      </c>
      <c r="B1620" t="s">
        <v>9109</v>
      </c>
      <c r="C1620" t="s">
        <v>6539</v>
      </c>
      <c r="D1620" s="394">
        <v>31.82</v>
      </c>
    </row>
    <row r="1621" spans="1:4" ht="15" x14ac:dyDescent="0.25">
      <c r="A1621">
        <v>1647</v>
      </c>
      <c r="B1621" t="s">
        <v>9110</v>
      </c>
      <c r="C1621" t="s">
        <v>6539</v>
      </c>
      <c r="D1621" s="394">
        <v>11.39</v>
      </c>
    </row>
    <row r="1622" spans="1:4" ht="15" x14ac:dyDescent="0.25">
      <c r="A1622">
        <v>1648</v>
      </c>
      <c r="B1622" t="s">
        <v>9111</v>
      </c>
      <c r="C1622" t="s">
        <v>6539</v>
      </c>
      <c r="D1622" s="394">
        <v>21.88</v>
      </c>
    </row>
    <row r="1623" spans="1:4" ht="15" x14ac:dyDescent="0.25">
      <c r="A1623">
        <v>1651</v>
      </c>
      <c r="B1623" t="s">
        <v>9112</v>
      </c>
      <c r="C1623" t="s">
        <v>6539</v>
      </c>
      <c r="D1623" s="394">
        <v>101.49</v>
      </c>
    </row>
    <row r="1624" spans="1:4" ht="15" x14ac:dyDescent="0.25">
      <c r="A1624">
        <v>1650</v>
      </c>
      <c r="B1624" t="s">
        <v>9113</v>
      </c>
      <c r="C1624" t="s">
        <v>6539</v>
      </c>
      <c r="D1624" s="394">
        <v>56.1</v>
      </c>
    </row>
    <row r="1625" spans="1:4" ht="15" x14ac:dyDescent="0.25">
      <c r="A1625">
        <v>1654</v>
      </c>
      <c r="B1625" t="s">
        <v>9114</v>
      </c>
      <c r="C1625" t="s">
        <v>6539</v>
      </c>
      <c r="D1625" s="394">
        <v>15.64</v>
      </c>
    </row>
    <row r="1626" spans="1:4" ht="15" x14ac:dyDescent="0.25">
      <c r="A1626">
        <v>1652</v>
      </c>
      <c r="B1626" t="s">
        <v>9115</v>
      </c>
      <c r="C1626" t="s">
        <v>6539</v>
      </c>
      <c r="D1626" s="394">
        <v>145.66999999999999</v>
      </c>
    </row>
    <row r="1627" spans="1:4" ht="15" x14ac:dyDescent="0.25">
      <c r="A1627">
        <v>1747</v>
      </c>
      <c r="B1627" t="s">
        <v>9116</v>
      </c>
      <c r="C1627" t="s">
        <v>6539</v>
      </c>
      <c r="D1627" s="394">
        <v>153.19</v>
      </c>
    </row>
    <row r="1628" spans="1:4" ht="15" x14ac:dyDescent="0.25">
      <c r="A1628">
        <v>1744</v>
      </c>
      <c r="B1628" t="s">
        <v>9117</v>
      </c>
      <c r="C1628" t="s">
        <v>6539</v>
      </c>
      <c r="D1628" s="394">
        <v>106.11</v>
      </c>
    </row>
    <row r="1629" spans="1:4" ht="15" x14ac:dyDescent="0.25">
      <c r="A1629">
        <v>1743</v>
      </c>
      <c r="B1629" t="s">
        <v>9118</v>
      </c>
      <c r="C1629" t="s">
        <v>6539</v>
      </c>
      <c r="D1629" s="394">
        <v>139.34</v>
      </c>
    </row>
    <row r="1630" spans="1:4" ht="15" x14ac:dyDescent="0.25">
      <c r="A1630">
        <v>7241</v>
      </c>
      <c r="B1630" t="s">
        <v>9119</v>
      </c>
      <c r="C1630" t="s">
        <v>6540</v>
      </c>
      <c r="D1630" s="394">
        <v>57.71</v>
      </c>
    </row>
    <row r="1631" spans="1:4" ht="15" x14ac:dyDescent="0.25">
      <c r="A1631">
        <v>39640</v>
      </c>
      <c r="B1631" t="s">
        <v>9120</v>
      </c>
      <c r="C1631" t="s">
        <v>6539</v>
      </c>
      <c r="D1631" s="394">
        <v>5.44</v>
      </c>
    </row>
    <row r="1632" spans="1:4" ht="15" x14ac:dyDescent="0.25">
      <c r="A1632">
        <v>11013</v>
      </c>
      <c r="B1632" t="s">
        <v>9121</v>
      </c>
      <c r="C1632" t="s">
        <v>6539</v>
      </c>
      <c r="D1632" s="394">
        <v>11.19</v>
      </c>
    </row>
    <row r="1633" spans="1:4" ht="15" x14ac:dyDescent="0.25">
      <c r="A1633">
        <v>11017</v>
      </c>
      <c r="B1633" t="s">
        <v>9122</v>
      </c>
      <c r="C1633" t="s">
        <v>6539</v>
      </c>
      <c r="D1633" s="394">
        <v>4.7699999999999996</v>
      </c>
    </row>
    <row r="1634" spans="1:4" ht="15" x14ac:dyDescent="0.25">
      <c r="A1634">
        <v>20236</v>
      </c>
      <c r="B1634" t="s">
        <v>9123</v>
      </c>
      <c r="C1634" t="s">
        <v>6539</v>
      </c>
      <c r="D1634" s="394">
        <v>21.04</v>
      </c>
    </row>
    <row r="1635" spans="1:4" ht="15" x14ac:dyDescent="0.25">
      <c r="A1635">
        <v>7215</v>
      </c>
      <c r="B1635" t="s">
        <v>9124</v>
      </c>
      <c r="C1635" t="s">
        <v>6539</v>
      </c>
      <c r="D1635" s="394">
        <v>18.010000000000002</v>
      </c>
    </row>
    <row r="1636" spans="1:4" ht="15" x14ac:dyDescent="0.25">
      <c r="A1636">
        <v>7216</v>
      </c>
      <c r="B1636" t="s">
        <v>9125</v>
      </c>
      <c r="C1636" t="s">
        <v>6539</v>
      </c>
      <c r="D1636" s="394">
        <v>75.290000000000006</v>
      </c>
    </row>
    <row r="1637" spans="1:4" ht="15" x14ac:dyDescent="0.25">
      <c r="A1637">
        <v>20235</v>
      </c>
      <c r="B1637" t="s">
        <v>9126</v>
      </c>
      <c r="C1637" t="s">
        <v>6539</v>
      </c>
      <c r="D1637" s="394">
        <v>38.06</v>
      </c>
    </row>
    <row r="1638" spans="1:4" ht="15" x14ac:dyDescent="0.25">
      <c r="A1638">
        <v>7181</v>
      </c>
      <c r="B1638" t="s">
        <v>9127</v>
      </c>
      <c r="C1638" t="s">
        <v>6539</v>
      </c>
      <c r="D1638" s="394">
        <v>3.88</v>
      </c>
    </row>
    <row r="1639" spans="1:4" ht="15" x14ac:dyDescent="0.25">
      <c r="A1639">
        <v>40866</v>
      </c>
      <c r="B1639" t="s">
        <v>9128</v>
      </c>
      <c r="C1639" t="s">
        <v>6539</v>
      </c>
      <c r="D1639" s="394">
        <v>9.8800000000000008</v>
      </c>
    </row>
    <row r="1640" spans="1:4" ht="15" x14ac:dyDescent="0.25">
      <c r="A1640">
        <v>7214</v>
      </c>
      <c r="B1640" t="s">
        <v>9129</v>
      </c>
      <c r="C1640" t="s">
        <v>6539</v>
      </c>
      <c r="D1640" s="394">
        <v>25.79</v>
      </c>
    </row>
    <row r="1641" spans="1:4" ht="15" x14ac:dyDescent="0.25">
      <c r="A1641">
        <v>7219</v>
      </c>
      <c r="B1641" t="s">
        <v>9130</v>
      </c>
      <c r="C1641" t="s">
        <v>6539</v>
      </c>
      <c r="D1641" s="394">
        <v>26.7</v>
      </c>
    </row>
    <row r="1642" spans="1:4" ht="15" x14ac:dyDescent="0.25">
      <c r="A1642">
        <v>37972</v>
      </c>
      <c r="B1642" t="s">
        <v>9131</v>
      </c>
      <c r="C1642" t="s">
        <v>6539</v>
      </c>
      <c r="D1642" s="394">
        <v>4.08</v>
      </c>
    </row>
    <row r="1643" spans="1:4" ht="15" x14ac:dyDescent="0.25">
      <c r="A1643">
        <v>37973</v>
      </c>
      <c r="B1643" t="s">
        <v>9132</v>
      </c>
      <c r="C1643" t="s">
        <v>6539</v>
      </c>
      <c r="D1643" s="394">
        <v>6.53</v>
      </c>
    </row>
    <row r="1644" spans="1:4" ht="15" x14ac:dyDescent="0.25">
      <c r="A1644">
        <v>37971</v>
      </c>
      <c r="B1644" t="s">
        <v>9133</v>
      </c>
      <c r="C1644" t="s">
        <v>6539</v>
      </c>
      <c r="D1644" s="394">
        <v>2.4500000000000002</v>
      </c>
    </row>
    <row r="1645" spans="1:4" ht="15" x14ac:dyDescent="0.25">
      <c r="A1645">
        <v>20094</v>
      </c>
      <c r="B1645" t="s">
        <v>9134</v>
      </c>
      <c r="C1645" t="s">
        <v>6539</v>
      </c>
      <c r="D1645" s="394">
        <v>15.41</v>
      </c>
    </row>
    <row r="1646" spans="1:4" ht="15" x14ac:dyDescent="0.25">
      <c r="A1646">
        <v>20095</v>
      </c>
      <c r="B1646" t="s">
        <v>9135</v>
      </c>
      <c r="C1646" t="s">
        <v>6539</v>
      </c>
      <c r="D1646" s="394">
        <v>19.62</v>
      </c>
    </row>
    <row r="1647" spans="1:4" ht="15" x14ac:dyDescent="0.25">
      <c r="A1647">
        <v>1954</v>
      </c>
      <c r="B1647" t="s">
        <v>9136</v>
      </c>
      <c r="C1647" t="s">
        <v>6539</v>
      </c>
      <c r="D1647" s="394">
        <v>105.13</v>
      </c>
    </row>
    <row r="1648" spans="1:4" ht="15" x14ac:dyDescent="0.25">
      <c r="A1648">
        <v>1926</v>
      </c>
      <c r="B1648" t="s">
        <v>9137</v>
      </c>
      <c r="C1648" t="s">
        <v>6539</v>
      </c>
      <c r="D1648" s="394">
        <v>1.39</v>
      </c>
    </row>
    <row r="1649" spans="1:4" ht="15" x14ac:dyDescent="0.25">
      <c r="A1649">
        <v>1927</v>
      </c>
      <c r="B1649" t="s">
        <v>9138</v>
      </c>
      <c r="C1649" t="s">
        <v>6539</v>
      </c>
      <c r="D1649" s="394">
        <v>1.83</v>
      </c>
    </row>
    <row r="1650" spans="1:4" ht="15" x14ac:dyDescent="0.25">
      <c r="A1650">
        <v>1923</v>
      </c>
      <c r="B1650" t="s">
        <v>9139</v>
      </c>
      <c r="C1650" t="s">
        <v>6539</v>
      </c>
      <c r="D1650" s="394">
        <v>3</v>
      </c>
    </row>
    <row r="1651" spans="1:4" ht="15" x14ac:dyDescent="0.25">
      <c r="A1651">
        <v>1929</v>
      </c>
      <c r="B1651" t="s">
        <v>9140</v>
      </c>
      <c r="C1651" t="s">
        <v>6539</v>
      </c>
      <c r="D1651" s="394">
        <v>4.91</v>
      </c>
    </row>
    <row r="1652" spans="1:4" ht="15" x14ac:dyDescent="0.25">
      <c r="A1652">
        <v>1930</v>
      </c>
      <c r="B1652" t="s">
        <v>9141</v>
      </c>
      <c r="C1652" t="s">
        <v>6539</v>
      </c>
      <c r="D1652" s="394">
        <v>9.52</v>
      </c>
    </row>
    <row r="1653" spans="1:4" ht="15" x14ac:dyDescent="0.25">
      <c r="A1653">
        <v>1924</v>
      </c>
      <c r="B1653" t="s">
        <v>9142</v>
      </c>
      <c r="C1653" t="s">
        <v>6539</v>
      </c>
      <c r="D1653" s="394">
        <v>16.41</v>
      </c>
    </row>
    <row r="1654" spans="1:4" ht="15" x14ac:dyDescent="0.25">
      <c r="A1654">
        <v>1922</v>
      </c>
      <c r="B1654" t="s">
        <v>9143</v>
      </c>
      <c r="C1654" t="s">
        <v>6539</v>
      </c>
      <c r="D1654" s="394">
        <v>24.37</v>
      </c>
    </row>
    <row r="1655" spans="1:4" ht="15" x14ac:dyDescent="0.25">
      <c r="A1655">
        <v>1953</v>
      </c>
      <c r="B1655" t="s">
        <v>9144</v>
      </c>
      <c r="C1655" t="s">
        <v>6539</v>
      </c>
      <c r="D1655" s="394">
        <v>42.59</v>
      </c>
    </row>
    <row r="1656" spans="1:4" ht="15" x14ac:dyDescent="0.25">
      <c r="A1656">
        <v>1962</v>
      </c>
      <c r="B1656" t="s">
        <v>9145</v>
      </c>
      <c r="C1656" t="s">
        <v>6539</v>
      </c>
      <c r="D1656" s="394">
        <v>139.36000000000001</v>
      </c>
    </row>
    <row r="1657" spans="1:4" ht="15" x14ac:dyDescent="0.25">
      <c r="A1657">
        <v>1955</v>
      </c>
      <c r="B1657" t="s">
        <v>9146</v>
      </c>
      <c r="C1657" t="s">
        <v>6539</v>
      </c>
      <c r="D1657" s="394">
        <v>1.84</v>
      </c>
    </row>
    <row r="1658" spans="1:4" ht="15" x14ac:dyDescent="0.25">
      <c r="A1658">
        <v>1956</v>
      </c>
      <c r="B1658" t="s">
        <v>9147</v>
      </c>
      <c r="C1658" t="s">
        <v>6539</v>
      </c>
      <c r="D1658" s="394">
        <v>2.37</v>
      </c>
    </row>
    <row r="1659" spans="1:4" ht="15" x14ac:dyDescent="0.25">
      <c r="A1659">
        <v>1957</v>
      </c>
      <c r="B1659" t="s">
        <v>9148</v>
      </c>
      <c r="C1659" t="s">
        <v>6539</v>
      </c>
      <c r="D1659" s="394">
        <v>5.4</v>
      </c>
    </row>
    <row r="1660" spans="1:4" ht="15" x14ac:dyDescent="0.25">
      <c r="A1660">
        <v>1958</v>
      </c>
      <c r="B1660" t="s">
        <v>9149</v>
      </c>
      <c r="C1660" t="s">
        <v>6539</v>
      </c>
      <c r="D1660" s="394">
        <v>9.59</v>
      </c>
    </row>
    <row r="1661" spans="1:4" ht="15" x14ac:dyDescent="0.25">
      <c r="A1661">
        <v>1959</v>
      </c>
      <c r="B1661" t="s">
        <v>9150</v>
      </c>
      <c r="C1661" t="s">
        <v>6539</v>
      </c>
      <c r="D1661" s="394">
        <v>11.69</v>
      </c>
    </row>
    <row r="1662" spans="1:4" ht="15" x14ac:dyDescent="0.25">
      <c r="A1662">
        <v>1925</v>
      </c>
      <c r="B1662" t="s">
        <v>9151</v>
      </c>
      <c r="C1662" t="s">
        <v>6539</v>
      </c>
      <c r="D1662" s="394">
        <v>28.89</v>
      </c>
    </row>
    <row r="1663" spans="1:4" ht="15" x14ac:dyDescent="0.25">
      <c r="A1663">
        <v>1960</v>
      </c>
      <c r="B1663" t="s">
        <v>9152</v>
      </c>
      <c r="C1663" t="s">
        <v>6539</v>
      </c>
      <c r="D1663" s="394">
        <v>41.08</v>
      </c>
    </row>
    <row r="1664" spans="1:4" ht="15" x14ac:dyDescent="0.25">
      <c r="A1664">
        <v>1961</v>
      </c>
      <c r="B1664" t="s">
        <v>9153</v>
      </c>
      <c r="C1664" t="s">
        <v>6539</v>
      </c>
      <c r="D1664" s="394">
        <v>59.03</v>
      </c>
    </row>
    <row r="1665" spans="1:4" ht="15" x14ac:dyDescent="0.25">
      <c r="A1665">
        <v>38426</v>
      </c>
      <c r="B1665" t="s">
        <v>9154</v>
      </c>
      <c r="C1665" t="s">
        <v>6539</v>
      </c>
      <c r="D1665" s="394">
        <v>15.87</v>
      </c>
    </row>
    <row r="1666" spans="1:4" ht="15" x14ac:dyDescent="0.25">
      <c r="A1666">
        <v>38423</v>
      </c>
      <c r="B1666" t="s">
        <v>9155</v>
      </c>
      <c r="C1666" t="s">
        <v>6539</v>
      </c>
      <c r="D1666" s="394">
        <v>36</v>
      </c>
    </row>
    <row r="1667" spans="1:4" ht="15" x14ac:dyDescent="0.25">
      <c r="A1667">
        <v>38421</v>
      </c>
      <c r="B1667" t="s">
        <v>9156</v>
      </c>
      <c r="C1667" t="s">
        <v>6539</v>
      </c>
      <c r="D1667" s="394">
        <v>16.989999999999998</v>
      </c>
    </row>
    <row r="1668" spans="1:4" ht="15" x14ac:dyDescent="0.25">
      <c r="A1668">
        <v>38422</v>
      </c>
      <c r="B1668" t="s">
        <v>9157</v>
      </c>
      <c r="C1668" t="s">
        <v>6539</v>
      </c>
      <c r="D1668" s="394">
        <v>24.84</v>
      </c>
    </row>
    <row r="1669" spans="1:4" ht="15" x14ac:dyDescent="0.25">
      <c r="A1669">
        <v>39866</v>
      </c>
      <c r="B1669" t="s">
        <v>9158</v>
      </c>
      <c r="C1669" t="s">
        <v>6539</v>
      </c>
      <c r="D1669" s="394">
        <v>10.54</v>
      </c>
    </row>
    <row r="1670" spans="1:4" ht="15" x14ac:dyDescent="0.25">
      <c r="A1670">
        <v>39867</v>
      </c>
      <c r="B1670" t="s">
        <v>9159</v>
      </c>
      <c r="C1670" t="s">
        <v>6539</v>
      </c>
      <c r="D1670" s="394">
        <v>23.43</v>
      </c>
    </row>
    <row r="1671" spans="1:4" ht="15" x14ac:dyDescent="0.25">
      <c r="A1671">
        <v>39868</v>
      </c>
      <c r="B1671" t="s">
        <v>9160</v>
      </c>
      <c r="C1671" t="s">
        <v>6539</v>
      </c>
      <c r="D1671" s="394">
        <v>42.22</v>
      </c>
    </row>
    <row r="1672" spans="1:4" ht="15" x14ac:dyDescent="0.25">
      <c r="A1672">
        <v>37999</v>
      </c>
      <c r="B1672" t="s">
        <v>9161</v>
      </c>
      <c r="C1672" t="s">
        <v>6539</v>
      </c>
      <c r="D1672" s="394">
        <v>3.91</v>
      </c>
    </row>
    <row r="1673" spans="1:4" ht="15" x14ac:dyDescent="0.25">
      <c r="A1673">
        <v>38000</v>
      </c>
      <c r="B1673" t="s">
        <v>9162</v>
      </c>
      <c r="C1673" t="s">
        <v>6539</v>
      </c>
      <c r="D1673" s="394">
        <v>5.17</v>
      </c>
    </row>
    <row r="1674" spans="1:4" ht="15" x14ac:dyDescent="0.25">
      <c r="A1674">
        <v>38129</v>
      </c>
      <c r="B1674" t="s">
        <v>9163</v>
      </c>
      <c r="C1674" t="s">
        <v>6539</v>
      </c>
      <c r="D1674" s="394">
        <v>3.19</v>
      </c>
    </row>
    <row r="1675" spans="1:4" ht="15" x14ac:dyDescent="0.25">
      <c r="A1675">
        <v>38025</v>
      </c>
      <c r="B1675" t="s">
        <v>9164</v>
      </c>
      <c r="C1675" t="s">
        <v>6539</v>
      </c>
      <c r="D1675" s="394">
        <v>5.33</v>
      </c>
    </row>
    <row r="1676" spans="1:4" ht="15" x14ac:dyDescent="0.25">
      <c r="A1676">
        <v>38026</v>
      </c>
      <c r="B1676" t="s">
        <v>9165</v>
      </c>
      <c r="C1676" t="s">
        <v>6539</v>
      </c>
      <c r="D1676" s="394">
        <v>14.29</v>
      </c>
    </row>
    <row r="1677" spans="1:4" ht="15" x14ac:dyDescent="0.25">
      <c r="A1677">
        <v>1858</v>
      </c>
      <c r="B1677" t="s">
        <v>9166</v>
      </c>
      <c r="C1677" t="s">
        <v>6539</v>
      </c>
      <c r="D1677" s="394">
        <v>21.58</v>
      </c>
    </row>
    <row r="1678" spans="1:4" ht="15" x14ac:dyDescent="0.25">
      <c r="A1678">
        <v>1844</v>
      </c>
      <c r="B1678" t="s">
        <v>9167</v>
      </c>
      <c r="C1678" t="s">
        <v>6539</v>
      </c>
      <c r="D1678" s="394">
        <v>79.56</v>
      </c>
    </row>
    <row r="1679" spans="1:4" ht="15" x14ac:dyDescent="0.25">
      <c r="A1679">
        <v>1863</v>
      </c>
      <c r="B1679" t="s">
        <v>9168</v>
      </c>
      <c r="C1679" t="s">
        <v>6539</v>
      </c>
      <c r="D1679" s="394">
        <v>31.31</v>
      </c>
    </row>
    <row r="1680" spans="1:4" ht="15" x14ac:dyDescent="0.25">
      <c r="A1680">
        <v>1865</v>
      </c>
      <c r="B1680" t="s">
        <v>9169</v>
      </c>
      <c r="C1680" t="s">
        <v>6539</v>
      </c>
      <c r="D1680" s="394">
        <v>114.25</v>
      </c>
    </row>
    <row r="1681" spans="1:4" ht="15" x14ac:dyDescent="0.25">
      <c r="A1681">
        <v>36355</v>
      </c>
      <c r="B1681" t="s">
        <v>9170</v>
      </c>
      <c r="C1681" t="s">
        <v>6539</v>
      </c>
      <c r="D1681" s="394">
        <v>4.34</v>
      </c>
    </row>
    <row r="1682" spans="1:4" ht="15" x14ac:dyDescent="0.25">
      <c r="A1682">
        <v>36356</v>
      </c>
      <c r="B1682" t="s">
        <v>9171</v>
      </c>
      <c r="C1682" t="s">
        <v>6539</v>
      </c>
      <c r="D1682" s="394">
        <v>7.3</v>
      </c>
    </row>
    <row r="1683" spans="1:4" ht="15" x14ac:dyDescent="0.25">
      <c r="A1683">
        <v>1932</v>
      </c>
      <c r="B1683" t="s">
        <v>9172</v>
      </c>
      <c r="C1683" t="s">
        <v>6539</v>
      </c>
      <c r="D1683" s="394">
        <v>6.13</v>
      </c>
    </row>
    <row r="1684" spans="1:4" ht="15" x14ac:dyDescent="0.25">
      <c r="A1684">
        <v>1933</v>
      </c>
      <c r="B1684" t="s">
        <v>9173</v>
      </c>
      <c r="C1684" t="s">
        <v>6539</v>
      </c>
      <c r="D1684" s="394">
        <v>2.7</v>
      </c>
    </row>
    <row r="1685" spans="1:4" ht="15" x14ac:dyDescent="0.25">
      <c r="A1685">
        <v>1951</v>
      </c>
      <c r="B1685" t="s">
        <v>9174</v>
      </c>
      <c r="C1685" t="s">
        <v>6539</v>
      </c>
      <c r="D1685" s="394">
        <v>11.99</v>
      </c>
    </row>
    <row r="1686" spans="1:4" ht="15" x14ac:dyDescent="0.25">
      <c r="A1686">
        <v>1966</v>
      </c>
      <c r="B1686" t="s">
        <v>9175</v>
      </c>
      <c r="C1686" t="s">
        <v>6539</v>
      </c>
      <c r="D1686" s="394">
        <v>13.8</v>
      </c>
    </row>
    <row r="1687" spans="1:4" ht="15" x14ac:dyDescent="0.25">
      <c r="A1687">
        <v>1952</v>
      </c>
      <c r="B1687" t="s">
        <v>9176</v>
      </c>
      <c r="C1687" t="s">
        <v>6539</v>
      </c>
      <c r="D1687" s="394">
        <v>51.83</v>
      </c>
    </row>
    <row r="1688" spans="1:4" ht="15" x14ac:dyDescent="0.25">
      <c r="A1688">
        <v>20104</v>
      </c>
      <c r="B1688" t="s">
        <v>9177</v>
      </c>
      <c r="C1688" t="s">
        <v>6539</v>
      </c>
      <c r="D1688" s="394">
        <v>382.98</v>
      </c>
    </row>
    <row r="1689" spans="1:4" ht="15" x14ac:dyDescent="0.25">
      <c r="A1689">
        <v>20105</v>
      </c>
      <c r="B1689" t="s">
        <v>9178</v>
      </c>
      <c r="C1689" t="s">
        <v>6539</v>
      </c>
      <c r="D1689" s="394">
        <v>596.52</v>
      </c>
    </row>
    <row r="1690" spans="1:4" ht="15" x14ac:dyDescent="0.25">
      <c r="A1690">
        <v>1965</v>
      </c>
      <c r="B1690" t="s">
        <v>9179</v>
      </c>
      <c r="C1690" t="s">
        <v>6539</v>
      </c>
      <c r="D1690" s="394">
        <v>27.98</v>
      </c>
    </row>
    <row r="1691" spans="1:4" ht="15" x14ac:dyDescent="0.25">
      <c r="A1691">
        <v>10765</v>
      </c>
      <c r="B1691" t="s">
        <v>9180</v>
      </c>
      <c r="C1691" t="s">
        <v>6539</v>
      </c>
      <c r="D1691" s="394">
        <v>7.07</v>
      </c>
    </row>
    <row r="1692" spans="1:4" ht="15" x14ac:dyDescent="0.25">
      <c r="A1692">
        <v>10767</v>
      </c>
      <c r="B1692" t="s">
        <v>9181</v>
      </c>
      <c r="C1692" t="s">
        <v>6539</v>
      </c>
      <c r="D1692" s="394">
        <v>23.17</v>
      </c>
    </row>
    <row r="1693" spans="1:4" ht="15" x14ac:dyDescent="0.25">
      <c r="A1693">
        <v>1970</v>
      </c>
      <c r="B1693" t="s">
        <v>9182</v>
      </c>
      <c r="C1693" t="s">
        <v>6539</v>
      </c>
      <c r="D1693" s="394">
        <v>29.04</v>
      </c>
    </row>
    <row r="1694" spans="1:4" ht="15" x14ac:dyDescent="0.25">
      <c r="A1694">
        <v>1967</v>
      </c>
      <c r="B1694" t="s">
        <v>9183</v>
      </c>
      <c r="C1694" t="s">
        <v>6539</v>
      </c>
      <c r="D1694" s="394">
        <v>3.23</v>
      </c>
    </row>
    <row r="1695" spans="1:4" ht="15" x14ac:dyDescent="0.25">
      <c r="A1695">
        <v>1968</v>
      </c>
      <c r="B1695" t="s">
        <v>9184</v>
      </c>
      <c r="C1695" t="s">
        <v>6539</v>
      </c>
      <c r="D1695" s="394">
        <v>6.77</v>
      </c>
    </row>
    <row r="1696" spans="1:4" ht="15" x14ac:dyDescent="0.25">
      <c r="A1696">
        <v>1969</v>
      </c>
      <c r="B1696" t="s">
        <v>9185</v>
      </c>
      <c r="C1696" t="s">
        <v>6539</v>
      </c>
      <c r="D1696" s="394">
        <v>19.920000000000002</v>
      </c>
    </row>
    <row r="1697" spans="1:4" ht="15" x14ac:dyDescent="0.25">
      <c r="A1697">
        <v>1839</v>
      </c>
      <c r="B1697" t="s">
        <v>9186</v>
      </c>
      <c r="C1697" t="s">
        <v>6539</v>
      </c>
      <c r="D1697" s="394">
        <v>104.44</v>
      </c>
    </row>
    <row r="1698" spans="1:4" ht="15" x14ac:dyDescent="0.25">
      <c r="A1698">
        <v>1835</v>
      </c>
      <c r="B1698" t="s">
        <v>9187</v>
      </c>
      <c r="C1698" t="s">
        <v>6539</v>
      </c>
      <c r="D1698" s="394">
        <v>22.2</v>
      </c>
    </row>
    <row r="1699" spans="1:4" ht="15" x14ac:dyDescent="0.25">
      <c r="A1699">
        <v>1823</v>
      </c>
      <c r="B1699" t="s">
        <v>9188</v>
      </c>
      <c r="C1699" t="s">
        <v>6539</v>
      </c>
      <c r="D1699" s="394">
        <v>42.93</v>
      </c>
    </row>
    <row r="1700" spans="1:4" ht="15" x14ac:dyDescent="0.25">
      <c r="A1700">
        <v>1827</v>
      </c>
      <c r="B1700" t="s">
        <v>9189</v>
      </c>
      <c r="C1700" t="s">
        <v>6539</v>
      </c>
      <c r="D1700" s="394">
        <v>103.42</v>
      </c>
    </row>
    <row r="1701" spans="1:4" ht="15" x14ac:dyDescent="0.25">
      <c r="A1701">
        <v>1831</v>
      </c>
      <c r="B1701" t="s">
        <v>9190</v>
      </c>
      <c r="C1701" t="s">
        <v>6539</v>
      </c>
      <c r="D1701" s="394">
        <v>22.58</v>
      </c>
    </row>
    <row r="1702" spans="1:4" ht="15" x14ac:dyDescent="0.25">
      <c r="A1702">
        <v>1825</v>
      </c>
      <c r="B1702" t="s">
        <v>9191</v>
      </c>
      <c r="C1702" t="s">
        <v>6539</v>
      </c>
      <c r="D1702" s="394">
        <v>55.72</v>
      </c>
    </row>
    <row r="1703" spans="1:4" ht="15" x14ac:dyDescent="0.25">
      <c r="A1703">
        <v>1828</v>
      </c>
      <c r="B1703" t="s">
        <v>9192</v>
      </c>
      <c r="C1703" t="s">
        <v>6539</v>
      </c>
      <c r="D1703" s="394">
        <v>126.21</v>
      </c>
    </row>
    <row r="1704" spans="1:4" ht="15" x14ac:dyDescent="0.25">
      <c r="A1704">
        <v>1845</v>
      </c>
      <c r="B1704" t="s">
        <v>9193</v>
      </c>
      <c r="C1704" t="s">
        <v>6539</v>
      </c>
      <c r="D1704" s="394">
        <v>28.29</v>
      </c>
    </row>
    <row r="1705" spans="1:4" ht="15" x14ac:dyDescent="0.25">
      <c r="A1705">
        <v>1824</v>
      </c>
      <c r="B1705" t="s">
        <v>9194</v>
      </c>
      <c r="C1705" t="s">
        <v>6539</v>
      </c>
      <c r="D1705" s="394">
        <v>66.790000000000006</v>
      </c>
    </row>
    <row r="1706" spans="1:4" ht="15" x14ac:dyDescent="0.25">
      <c r="A1706">
        <v>1941</v>
      </c>
      <c r="B1706" t="s">
        <v>9195</v>
      </c>
      <c r="C1706" t="s">
        <v>6539</v>
      </c>
      <c r="D1706" s="394">
        <v>20.59</v>
      </c>
    </row>
    <row r="1707" spans="1:4" ht="15" x14ac:dyDescent="0.25">
      <c r="A1707">
        <v>1940</v>
      </c>
      <c r="B1707" t="s">
        <v>9196</v>
      </c>
      <c r="C1707" t="s">
        <v>6539</v>
      </c>
      <c r="D1707" s="394">
        <v>15.56</v>
      </c>
    </row>
    <row r="1708" spans="1:4" ht="15" x14ac:dyDescent="0.25">
      <c r="A1708">
        <v>1937</v>
      </c>
      <c r="B1708" t="s">
        <v>9197</v>
      </c>
      <c r="C1708" t="s">
        <v>6539</v>
      </c>
      <c r="D1708" s="394">
        <v>3.23</v>
      </c>
    </row>
    <row r="1709" spans="1:4" ht="15" x14ac:dyDescent="0.25">
      <c r="A1709">
        <v>1939</v>
      </c>
      <c r="B1709" t="s">
        <v>9198</v>
      </c>
      <c r="C1709" t="s">
        <v>6539</v>
      </c>
      <c r="D1709" s="394">
        <v>6.4</v>
      </c>
    </row>
    <row r="1710" spans="1:4" ht="15" x14ac:dyDescent="0.25">
      <c r="A1710">
        <v>1942</v>
      </c>
      <c r="B1710" t="s">
        <v>9199</v>
      </c>
      <c r="C1710" t="s">
        <v>6539</v>
      </c>
      <c r="D1710" s="394">
        <v>29.39</v>
      </c>
    </row>
    <row r="1711" spans="1:4" ht="15" x14ac:dyDescent="0.25">
      <c r="A1711">
        <v>1938</v>
      </c>
      <c r="B1711" t="s">
        <v>9200</v>
      </c>
      <c r="C1711" t="s">
        <v>6539</v>
      </c>
      <c r="D1711" s="394">
        <v>4.09</v>
      </c>
    </row>
    <row r="1712" spans="1:4" ht="15" x14ac:dyDescent="0.25">
      <c r="A1712">
        <v>42692</v>
      </c>
      <c r="B1712" t="s">
        <v>9201</v>
      </c>
      <c r="C1712" t="s">
        <v>6539</v>
      </c>
      <c r="D1712" s="394">
        <v>253.48</v>
      </c>
    </row>
    <row r="1713" spans="1:4" ht="15" x14ac:dyDescent="0.25">
      <c r="A1713">
        <v>42693</v>
      </c>
      <c r="B1713" t="s">
        <v>9202</v>
      </c>
      <c r="C1713" t="s">
        <v>6539</v>
      </c>
      <c r="D1713" s="394">
        <v>416.96</v>
      </c>
    </row>
    <row r="1714" spans="1:4" ht="15" x14ac:dyDescent="0.25">
      <c r="A1714">
        <v>42695</v>
      </c>
      <c r="B1714" t="s">
        <v>9203</v>
      </c>
      <c r="C1714" t="s">
        <v>6539</v>
      </c>
      <c r="D1714" s="394">
        <v>317.02999999999997</v>
      </c>
    </row>
    <row r="1715" spans="1:4" ht="15" x14ac:dyDescent="0.25">
      <c r="A1715">
        <v>42694</v>
      </c>
      <c r="B1715" t="s">
        <v>9204</v>
      </c>
      <c r="C1715" t="s">
        <v>6539</v>
      </c>
      <c r="D1715" s="394">
        <v>468.7</v>
      </c>
    </row>
    <row r="1716" spans="1:4" ht="15" x14ac:dyDescent="0.25">
      <c r="A1716">
        <v>20097</v>
      </c>
      <c r="B1716" t="s">
        <v>9205</v>
      </c>
      <c r="C1716" t="s">
        <v>6539</v>
      </c>
      <c r="D1716" s="394">
        <v>27.43</v>
      </c>
    </row>
    <row r="1717" spans="1:4" ht="15" x14ac:dyDescent="0.25">
      <c r="A1717">
        <v>20098</v>
      </c>
      <c r="B1717" t="s">
        <v>9206</v>
      </c>
      <c r="C1717" t="s">
        <v>6539</v>
      </c>
      <c r="D1717" s="394">
        <v>92.51</v>
      </c>
    </row>
    <row r="1718" spans="1:4" ht="15" x14ac:dyDescent="0.25">
      <c r="A1718">
        <v>20096</v>
      </c>
      <c r="B1718" t="s">
        <v>9207</v>
      </c>
      <c r="C1718" t="s">
        <v>6539</v>
      </c>
      <c r="D1718" s="394">
        <v>17.95</v>
      </c>
    </row>
    <row r="1719" spans="1:4" ht="15" x14ac:dyDescent="0.25">
      <c r="A1719">
        <v>1964</v>
      </c>
      <c r="B1719" t="s">
        <v>9208</v>
      </c>
      <c r="C1719" t="s">
        <v>6539</v>
      </c>
      <c r="D1719" s="394">
        <v>16.59</v>
      </c>
    </row>
    <row r="1720" spans="1:4" ht="15" x14ac:dyDescent="0.25">
      <c r="A1720">
        <v>1880</v>
      </c>
      <c r="B1720" t="s">
        <v>9209</v>
      </c>
      <c r="C1720" t="s">
        <v>6539</v>
      </c>
      <c r="D1720" s="394">
        <v>2.2200000000000002</v>
      </c>
    </row>
    <row r="1721" spans="1:4" ht="15" x14ac:dyDescent="0.25">
      <c r="A1721">
        <v>39274</v>
      </c>
      <c r="B1721" t="s">
        <v>9210</v>
      </c>
      <c r="C1721" t="s">
        <v>6539</v>
      </c>
      <c r="D1721" s="394">
        <v>1.72</v>
      </c>
    </row>
    <row r="1722" spans="1:4" ht="15" x14ac:dyDescent="0.25">
      <c r="A1722">
        <v>2628</v>
      </c>
      <c r="B1722" t="s">
        <v>9211</v>
      </c>
      <c r="C1722" t="s">
        <v>6539</v>
      </c>
      <c r="D1722" s="394">
        <v>197.89</v>
      </c>
    </row>
    <row r="1723" spans="1:4" ht="15" x14ac:dyDescent="0.25">
      <c r="A1723">
        <v>2622</v>
      </c>
      <c r="B1723" t="s">
        <v>9212</v>
      </c>
      <c r="C1723" t="s">
        <v>6539</v>
      </c>
      <c r="D1723" s="394">
        <v>4.7</v>
      </c>
    </row>
    <row r="1724" spans="1:4" ht="15" x14ac:dyDescent="0.25">
      <c r="A1724">
        <v>2623</v>
      </c>
      <c r="B1724" t="s">
        <v>9213</v>
      </c>
      <c r="C1724" t="s">
        <v>6539</v>
      </c>
      <c r="D1724" s="394">
        <v>5.65</v>
      </c>
    </row>
    <row r="1725" spans="1:4" ht="15" x14ac:dyDescent="0.25">
      <c r="A1725">
        <v>2624</v>
      </c>
      <c r="B1725" t="s">
        <v>9214</v>
      </c>
      <c r="C1725" t="s">
        <v>6539</v>
      </c>
      <c r="D1725" s="394">
        <v>8.99</v>
      </c>
    </row>
    <row r="1726" spans="1:4" ht="15" x14ac:dyDescent="0.25">
      <c r="A1726">
        <v>2625</v>
      </c>
      <c r="B1726" t="s">
        <v>9215</v>
      </c>
      <c r="C1726" t="s">
        <v>6539</v>
      </c>
      <c r="D1726" s="394">
        <v>18.989999999999998</v>
      </c>
    </row>
    <row r="1727" spans="1:4" ht="15" x14ac:dyDescent="0.25">
      <c r="A1727">
        <v>2626</v>
      </c>
      <c r="B1727" t="s">
        <v>9216</v>
      </c>
      <c r="C1727" t="s">
        <v>6539</v>
      </c>
      <c r="D1727" s="394">
        <v>27.82</v>
      </c>
    </row>
    <row r="1728" spans="1:4" ht="15" x14ac:dyDescent="0.25">
      <c r="A1728">
        <v>2630</v>
      </c>
      <c r="B1728" t="s">
        <v>9217</v>
      </c>
      <c r="C1728" t="s">
        <v>6539</v>
      </c>
      <c r="D1728" s="394">
        <v>42.31</v>
      </c>
    </row>
    <row r="1729" spans="1:4" ht="15" x14ac:dyDescent="0.25">
      <c r="A1729">
        <v>2627</v>
      </c>
      <c r="B1729" t="s">
        <v>9218</v>
      </c>
      <c r="C1729" t="s">
        <v>6539</v>
      </c>
      <c r="D1729" s="394">
        <v>74.540000000000006</v>
      </c>
    </row>
    <row r="1730" spans="1:4" ht="15" x14ac:dyDescent="0.25">
      <c r="A1730">
        <v>2629</v>
      </c>
      <c r="B1730" t="s">
        <v>9219</v>
      </c>
      <c r="C1730" t="s">
        <v>6539</v>
      </c>
      <c r="D1730" s="394">
        <v>100.82</v>
      </c>
    </row>
    <row r="1731" spans="1:4" ht="15" x14ac:dyDescent="0.25">
      <c r="A1731">
        <v>12033</v>
      </c>
      <c r="B1731" t="s">
        <v>9220</v>
      </c>
      <c r="C1731" t="s">
        <v>6539</v>
      </c>
      <c r="D1731" s="394">
        <v>7.09</v>
      </c>
    </row>
    <row r="1732" spans="1:4" ht="15" x14ac:dyDescent="0.25">
      <c r="A1732">
        <v>40408</v>
      </c>
      <c r="B1732" t="s">
        <v>9221</v>
      </c>
      <c r="C1732" t="s">
        <v>6539</v>
      </c>
      <c r="D1732" s="394">
        <v>4.66</v>
      </c>
    </row>
    <row r="1733" spans="1:4" ht="15" x14ac:dyDescent="0.25">
      <c r="A1733">
        <v>40409</v>
      </c>
      <c r="B1733" t="s">
        <v>9222</v>
      </c>
      <c r="C1733" t="s">
        <v>6539</v>
      </c>
      <c r="D1733" s="394">
        <v>1.65</v>
      </c>
    </row>
    <row r="1734" spans="1:4" ht="15" x14ac:dyDescent="0.25">
      <c r="A1734">
        <v>39276</v>
      </c>
      <c r="B1734" t="s">
        <v>9223</v>
      </c>
      <c r="C1734" t="s">
        <v>6539</v>
      </c>
      <c r="D1734" s="394">
        <v>4.2</v>
      </c>
    </row>
    <row r="1735" spans="1:4" ht="15" x14ac:dyDescent="0.25">
      <c r="A1735">
        <v>39277</v>
      </c>
      <c r="B1735" t="s">
        <v>9224</v>
      </c>
      <c r="C1735" t="s">
        <v>6539</v>
      </c>
      <c r="D1735" s="394">
        <v>11.34</v>
      </c>
    </row>
    <row r="1736" spans="1:4" ht="15" x14ac:dyDescent="0.25">
      <c r="A1736">
        <v>12034</v>
      </c>
      <c r="B1736" t="s">
        <v>9225</v>
      </c>
      <c r="C1736" t="s">
        <v>6539</v>
      </c>
      <c r="D1736" s="394">
        <v>3.21</v>
      </c>
    </row>
    <row r="1737" spans="1:4" ht="15" x14ac:dyDescent="0.25">
      <c r="A1737">
        <v>39879</v>
      </c>
      <c r="B1737" t="s">
        <v>9226</v>
      </c>
      <c r="C1737" t="s">
        <v>6539</v>
      </c>
      <c r="D1737" s="394">
        <v>2.96</v>
      </c>
    </row>
    <row r="1738" spans="1:4" ht="15" x14ac:dyDescent="0.25">
      <c r="A1738">
        <v>39880</v>
      </c>
      <c r="B1738" t="s">
        <v>9227</v>
      </c>
      <c r="C1738" t="s">
        <v>6539</v>
      </c>
      <c r="D1738" s="394">
        <v>6.56</v>
      </c>
    </row>
    <row r="1739" spans="1:4" ht="15" x14ac:dyDescent="0.25">
      <c r="A1739">
        <v>39881</v>
      </c>
      <c r="B1739" t="s">
        <v>9228</v>
      </c>
      <c r="C1739" t="s">
        <v>6539</v>
      </c>
      <c r="D1739" s="394">
        <v>10.53</v>
      </c>
    </row>
    <row r="1740" spans="1:4" ht="15" x14ac:dyDescent="0.25">
      <c r="A1740">
        <v>39882</v>
      </c>
      <c r="B1740" t="s">
        <v>9229</v>
      </c>
      <c r="C1740" t="s">
        <v>6539</v>
      </c>
      <c r="D1740" s="394">
        <v>27.74</v>
      </c>
    </row>
    <row r="1741" spans="1:4" ht="15" x14ac:dyDescent="0.25">
      <c r="A1741">
        <v>39883</v>
      </c>
      <c r="B1741" t="s">
        <v>9230</v>
      </c>
      <c r="C1741" t="s">
        <v>6539</v>
      </c>
      <c r="D1741" s="394">
        <v>44.3</v>
      </c>
    </row>
    <row r="1742" spans="1:4" ht="15" x14ac:dyDescent="0.25">
      <c r="A1742">
        <v>39884</v>
      </c>
      <c r="B1742" t="s">
        <v>9231</v>
      </c>
      <c r="C1742" t="s">
        <v>6539</v>
      </c>
      <c r="D1742" s="394">
        <v>65.8</v>
      </c>
    </row>
    <row r="1743" spans="1:4" ht="15" x14ac:dyDescent="0.25">
      <c r="A1743">
        <v>39885</v>
      </c>
      <c r="B1743" t="s">
        <v>9232</v>
      </c>
      <c r="C1743" t="s">
        <v>6539</v>
      </c>
      <c r="D1743" s="394">
        <v>156.38999999999999</v>
      </c>
    </row>
    <row r="1744" spans="1:4" ht="15" x14ac:dyDescent="0.25">
      <c r="A1744">
        <v>1777</v>
      </c>
      <c r="B1744" t="s">
        <v>9233</v>
      </c>
      <c r="C1744" t="s">
        <v>6539</v>
      </c>
      <c r="D1744" s="394">
        <v>43.8</v>
      </c>
    </row>
    <row r="1745" spans="1:4" ht="15" x14ac:dyDescent="0.25">
      <c r="A1745">
        <v>1819</v>
      </c>
      <c r="B1745" t="s">
        <v>9234</v>
      </c>
      <c r="C1745" t="s">
        <v>6539</v>
      </c>
      <c r="D1745" s="394">
        <v>31.86</v>
      </c>
    </row>
    <row r="1746" spans="1:4" ht="15" x14ac:dyDescent="0.25">
      <c r="A1746">
        <v>1775</v>
      </c>
      <c r="B1746" t="s">
        <v>9235</v>
      </c>
      <c r="C1746" t="s">
        <v>6539</v>
      </c>
      <c r="D1746" s="394">
        <v>9.5299999999999994</v>
      </c>
    </row>
    <row r="1747" spans="1:4" ht="15" x14ac:dyDescent="0.25">
      <c r="A1747">
        <v>1776</v>
      </c>
      <c r="B1747" t="s">
        <v>9236</v>
      </c>
      <c r="C1747" t="s">
        <v>6539</v>
      </c>
      <c r="D1747" s="394">
        <v>25.92</v>
      </c>
    </row>
    <row r="1748" spans="1:4" ht="15" x14ac:dyDescent="0.25">
      <c r="A1748">
        <v>1778</v>
      </c>
      <c r="B1748" t="s">
        <v>9237</v>
      </c>
      <c r="C1748" t="s">
        <v>6539</v>
      </c>
      <c r="D1748" s="394">
        <v>106.02</v>
      </c>
    </row>
    <row r="1749" spans="1:4" ht="15" x14ac:dyDescent="0.25">
      <c r="A1749">
        <v>1818</v>
      </c>
      <c r="B1749" t="s">
        <v>9238</v>
      </c>
      <c r="C1749" t="s">
        <v>6539</v>
      </c>
      <c r="D1749" s="394">
        <v>70.37</v>
      </c>
    </row>
    <row r="1750" spans="1:4" ht="15" x14ac:dyDescent="0.25">
      <c r="A1750">
        <v>1820</v>
      </c>
      <c r="B1750" t="s">
        <v>9239</v>
      </c>
      <c r="C1750" t="s">
        <v>6539</v>
      </c>
      <c r="D1750" s="394">
        <v>13.76</v>
      </c>
    </row>
    <row r="1751" spans="1:4" ht="15" x14ac:dyDescent="0.25">
      <c r="A1751">
        <v>1779</v>
      </c>
      <c r="B1751" t="s">
        <v>9240</v>
      </c>
      <c r="C1751" t="s">
        <v>6539</v>
      </c>
      <c r="D1751" s="394">
        <v>154.18</v>
      </c>
    </row>
    <row r="1752" spans="1:4" ht="15" x14ac:dyDescent="0.25">
      <c r="A1752">
        <v>1780</v>
      </c>
      <c r="B1752" t="s">
        <v>9241</v>
      </c>
      <c r="C1752" t="s">
        <v>6539</v>
      </c>
      <c r="D1752" s="394">
        <v>317.86</v>
      </c>
    </row>
    <row r="1753" spans="1:4" ht="15" x14ac:dyDescent="0.25">
      <c r="A1753">
        <v>1783</v>
      </c>
      <c r="B1753" t="s">
        <v>9242</v>
      </c>
      <c r="C1753" t="s">
        <v>6539</v>
      </c>
      <c r="D1753" s="394">
        <v>33.6</v>
      </c>
    </row>
    <row r="1754" spans="1:4" ht="15" x14ac:dyDescent="0.25">
      <c r="A1754">
        <v>1782</v>
      </c>
      <c r="B1754" t="s">
        <v>9243</v>
      </c>
      <c r="C1754" t="s">
        <v>6539</v>
      </c>
      <c r="D1754" s="394">
        <v>26.57</v>
      </c>
    </row>
    <row r="1755" spans="1:4" ht="15" x14ac:dyDescent="0.25">
      <c r="A1755">
        <v>1817</v>
      </c>
      <c r="B1755" t="s">
        <v>9244</v>
      </c>
      <c r="C1755" t="s">
        <v>6539</v>
      </c>
      <c r="D1755" s="394">
        <v>7.91</v>
      </c>
    </row>
    <row r="1756" spans="1:4" ht="15" x14ac:dyDescent="0.25">
      <c r="A1756">
        <v>1781</v>
      </c>
      <c r="B1756" t="s">
        <v>9245</v>
      </c>
      <c r="C1756" t="s">
        <v>6539</v>
      </c>
      <c r="D1756" s="394">
        <v>17.309999999999999</v>
      </c>
    </row>
    <row r="1757" spans="1:4" ht="15" x14ac:dyDescent="0.25">
      <c r="A1757">
        <v>1784</v>
      </c>
      <c r="B1757" t="s">
        <v>9246</v>
      </c>
      <c r="C1757" t="s">
        <v>6539</v>
      </c>
      <c r="D1757" s="394">
        <v>94.9</v>
      </c>
    </row>
    <row r="1758" spans="1:4" ht="15" x14ac:dyDescent="0.25">
      <c r="A1758">
        <v>1810</v>
      </c>
      <c r="B1758" t="s">
        <v>9247</v>
      </c>
      <c r="C1758" t="s">
        <v>6539</v>
      </c>
      <c r="D1758" s="394">
        <v>52.63</v>
      </c>
    </row>
    <row r="1759" spans="1:4" ht="15" x14ac:dyDescent="0.25">
      <c r="A1759">
        <v>1811</v>
      </c>
      <c r="B1759" t="s">
        <v>9248</v>
      </c>
      <c r="C1759" t="s">
        <v>6539</v>
      </c>
      <c r="D1759" s="394">
        <v>11.38</v>
      </c>
    </row>
    <row r="1760" spans="1:4" ht="15" x14ac:dyDescent="0.25">
      <c r="A1760">
        <v>1812</v>
      </c>
      <c r="B1760" t="s">
        <v>9249</v>
      </c>
      <c r="C1760" t="s">
        <v>6539</v>
      </c>
      <c r="D1760" s="394">
        <v>132.88</v>
      </c>
    </row>
    <row r="1761" spans="1:4" ht="15" x14ac:dyDescent="0.25">
      <c r="A1761">
        <v>40386</v>
      </c>
      <c r="B1761" t="s">
        <v>9250</v>
      </c>
      <c r="C1761" t="s">
        <v>6539</v>
      </c>
      <c r="D1761" s="394">
        <v>39.28</v>
      </c>
    </row>
    <row r="1762" spans="1:4" ht="15" x14ac:dyDescent="0.25">
      <c r="A1762">
        <v>40384</v>
      </c>
      <c r="B1762" t="s">
        <v>9251</v>
      </c>
      <c r="C1762" t="s">
        <v>6539</v>
      </c>
      <c r="D1762" s="394">
        <v>26.89</v>
      </c>
    </row>
    <row r="1763" spans="1:4" ht="15" x14ac:dyDescent="0.25">
      <c r="A1763">
        <v>40379</v>
      </c>
      <c r="B1763" t="s">
        <v>9252</v>
      </c>
      <c r="C1763" t="s">
        <v>6539</v>
      </c>
      <c r="D1763" s="394">
        <v>9.2899999999999991</v>
      </c>
    </row>
    <row r="1764" spans="1:4" ht="15" x14ac:dyDescent="0.25">
      <c r="A1764">
        <v>40423</v>
      </c>
      <c r="B1764" t="s">
        <v>9253</v>
      </c>
      <c r="C1764" t="s">
        <v>6539</v>
      </c>
      <c r="D1764" s="394">
        <v>17.59</v>
      </c>
    </row>
    <row r="1765" spans="1:4" ht="15" x14ac:dyDescent="0.25">
      <c r="A1765">
        <v>40389</v>
      </c>
      <c r="B1765" t="s">
        <v>9254</v>
      </c>
      <c r="C1765" t="s">
        <v>6539</v>
      </c>
      <c r="D1765" s="394">
        <v>111.58</v>
      </c>
    </row>
    <row r="1766" spans="1:4" ht="15" x14ac:dyDescent="0.25">
      <c r="A1766">
        <v>40388</v>
      </c>
      <c r="B1766" t="s">
        <v>9255</v>
      </c>
      <c r="C1766" t="s">
        <v>6539</v>
      </c>
      <c r="D1766" s="394">
        <v>55.85</v>
      </c>
    </row>
    <row r="1767" spans="1:4" ht="15" x14ac:dyDescent="0.25">
      <c r="A1767">
        <v>40381</v>
      </c>
      <c r="B1767" t="s">
        <v>9256</v>
      </c>
      <c r="C1767" t="s">
        <v>6539</v>
      </c>
      <c r="D1767" s="394">
        <v>12.39</v>
      </c>
    </row>
    <row r="1768" spans="1:4" ht="15" x14ac:dyDescent="0.25">
      <c r="A1768">
        <v>40391</v>
      </c>
      <c r="B1768" t="s">
        <v>9257</v>
      </c>
      <c r="C1768" t="s">
        <v>6539</v>
      </c>
      <c r="D1768" s="394">
        <v>289.60000000000002</v>
      </c>
    </row>
    <row r="1769" spans="1:4" ht="15" x14ac:dyDescent="0.25">
      <c r="A1769">
        <v>40414</v>
      </c>
      <c r="B1769" t="s">
        <v>9258</v>
      </c>
      <c r="C1769" t="s">
        <v>6539</v>
      </c>
      <c r="D1769" s="394">
        <v>11.89</v>
      </c>
    </row>
    <row r="1770" spans="1:4" ht="15" x14ac:dyDescent="0.25">
      <c r="A1770">
        <v>40416</v>
      </c>
      <c r="B1770" t="s">
        <v>9259</v>
      </c>
      <c r="C1770" t="s">
        <v>6539</v>
      </c>
      <c r="D1770" s="394">
        <v>16.43</v>
      </c>
    </row>
    <row r="1771" spans="1:4" ht="15" x14ac:dyDescent="0.25">
      <c r="A1771">
        <v>40418</v>
      </c>
      <c r="B1771" t="s">
        <v>9260</v>
      </c>
      <c r="C1771" t="s">
        <v>6539</v>
      </c>
      <c r="D1771" s="394">
        <v>19.600000000000001</v>
      </c>
    </row>
    <row r="1772" spans="1:4" ht="15" x14ac:dyDescent="0.25">
      <c r="A1772">
        <v>2615</v>
      </c>
      <c r="B1772" t="s">
        <v>9261</v>
      </c>
      <c r="C1772" t="s">
        <v>6539</v>
      </c>
      <c r="D1772" s="394">
        <v>131.44999999999999</v>
      </c>
    </row>
    <row r="1773" spans="1:4" ht="15" x14ac:dyDescent="0.25">
      <c r="A1773">
        <v>2635</v>
      </c>
      <c r="B1773" t="s">
        <v>9262</v>
      </c>
      <c r="C1773" t="s">
        <v>6539</v>
      </c>
      <c r="D1773" s="394">
        <v>3.92</v>
      </c>
    </row>
    <row r="1774" spans="1:4" ht="15" x14ac:dyDescent="0.25">
      <c r="A1774">
        <v>2609</v>
      </c>
      <c r="B1774" t="s">
        <v>9263</v>
      </c>
      <c r="C1774" t="s">
        <v>6539</v>
      </c>
      <c r="D1774" s="394">
        <v>4.41</v>
      </c>
    </row>
    <row r="1775" spans="1:4" ht="15" x14ac:dyDescent="0.25">
      <c r="A1775">
        <v>2634</v>
      </c>
      <c r="B1775" t="s">
        <v>9264</v>
      </c>
      <c r="C1775" t="s">
        <v>6539</v>
      </c>
      <c r="D1775" s="394">
        <v>5.8</v>
      </c>
    </row>
    <row r="1776" spans="1:4" ht="15" x14ac:dyDescent="0.25">
      <c r="A1776">
        <v>2611</v>
      </c>
      <c r="B1776" t="s">
        <v>9265</v>
      </c>
      <c r="C1776" t="s">
        <v>6539</v>
      </c>
      <c r="D1776" s="394">
        <v>16.34</v>
      </c>
    </row>
    <row r="1777" spans="1:4" ht="15" x14ac:dyDescent="0.25">
      <c r="A1777">
        <v>2612</v>
      </c>
      <c r="B1777" t="s">
        <v>9266</v>
      </c>
      <c r="C1777" t="s">
        <v>6539</v>
      </c>
      <c r="D1777" s="394">
        <v>23.77</v>
      </c>
    </row>
    <row r="1778" spans="1:4" ht="15" x14ac:dyDescent="0.25">
      <c r="A1778">
        <v>2613</v>
      </c>
      <c r="B1778" t="s">
        <v>9267</v>
      </c>
      <c r="C1778" t="s">
        <v>6539</v>
      </c>
      <c r="D1778" s="394">
        <v>57.38</v>
      </c>
    </row>
    <row r="1779" spans="1:4" ht="15" x14ac:dyDescent="0.25">
      <c r="A1779">
        <v>2614</v>
      </c>
      <c r="B1779" t="s">
        <v>9268</v>
      </c>
      <c r="C1779" t="s">
        <v>6539</v>
      </c>
      <c r="D1779" s="394">
        <v>79.790000000000006</v>
      </c>
    </row>
    <row r="1780" spans="1:4" ht="15" x14ac:dyDescent="0.25">
      <c r="A1780">
        <v>34359</v>
      </c>
      <c r="B1780" t="s">
        <v>9269</v>
      </c>
      <c r="C1780" t="s">
        <v>6539</v>
      </c>
      <c r="D1780" s="394">
        <v>7.03</v>
      </c>
    </row>
    <row r="1781" spans="1:4" ht="15" x14ac:dyDescent="0.25">
      <c r="A1781">
        <v>1789</v>
      </c>
      <c r="B1781" t="s">
        <v>9270</v>
      </c>
      <c r="C1781" t="s">
        <v>6539</v>
      </c>
      <c r="D1781" s="394">
        <v>42.03</v>
      </c>
    </row>
    <row r="1782" spans="1:4" ht="15" x14ac:dyDescent="0.25">
      <c r="A1782">
        <v>1788</v>
      </c>
      <c r="B1782" t="s">
        <v>9271</v>
      </c>
      <c r="C1782" t="s">
        <v>6539</v>
      </c>
      <c r="D1782" s="394">
        <v>33.69</v>
      </c>
    </row>
    <row r="1783" spans="1:4" ht="15" x14ac:dyDescent="0.25">
      <c r="A1783">
        <v>1786</v>
      </c>
      <c r="B1783" t="s">
        <v>9272</v>
      </c>
      <c r="C1783" t="s">
        <v>6539</v>
      </c>
      <c r="D1783" s="394">
        <v>8.36</v>
      </c>
    </row>
    <row r="1784" spans="1:4" ht="15" x14ac:dyDescent="0.25">
      <c r="A1784">
        <v>1787</v>
      </c>
      <c r="B1784" t="s">
        <v>9273</v>
      </c>
      <c r="C1784" t="s">
        <v>6539</v>
      </c>
      <c r="D1784" s="394">
        <v>20.03</v>
      </c>
    </row>
    <row r="1785" spans="1:4" ht="15" x14ac:dyDescent="0.25">
      <c r="A1785">
        <v>1791</v>
      </c>
      <c r="B1785" t="s">
        <v>9274</v>
      </c>
      <c r="C1785" t="s">
        <v>6539</v>
      </c>
      <c r="D1785" s="394">
        <v>121.49</v>
      </c>
    </row>
    <row r="1786" spans="1:4" ht="15" x14ac:dyDescent="0.25">
      <c r="A1786">
        <v>1790</v>
      </c>
      <c r="B1786" t="s">
        <v>9275</v>
      </c>
      <c r="C1786" t="s">
        <v>6539</v>
      </c>
      <c r="D1786" s="394">
        <v>70</v>
      </c>
    </row>
    <row r="1787" spans="1:4" ht="15" x14ac:dyDescent="0.25">
      <c r="A1787">
        <v>1813</v>
      </c>
      <c r="B1787" t="s">
        <v>9276</v>
      </c>
      <c r="C1787" t="s">
        <v>6539</v>
      </c>
      <c r="D1787" s="394">
        <v>13.28</v>
      </c>
    </row>
    <row r="1788" spans="1:4" ht="15" x14ac:dyDescent="0.25">
      <c r="A1788">
        <v>1792</v>
      </c>
      <c r="B1788" t="s">
        <v>9277</v>
      </c>
      <c r="C1788" t="s">
        <v>6539</v>
      </c>
      <c r="D1788" s="394">
        <v>163.99</v>
      </c>
    </row>
    <row r="1789" spans="1:4" ht="15" x14ac:dyDescent="0.25">
      <c r="A1789">
        <v>1793</v>
      </c>
      <c r="B1789" t="s">
        <v>9278</v>
      </c>
      <c r="C1789" t="s">
        <v>6539</v>
      </c>
      <c r="D1789" s="394">
        <v>331.37</v>
      </c>
    </row>
    <row r="1790" spans="1:4" ht="15" x14ac:dyDescent="0.25">
      <c r="A1790">
        <v>1809</v>
      </c>
      <c r="B1790" t="s">
        <v>9279</v>
      </c>
      <c r="C1790" t="s">
        <v>6539</v>
      </c>
      <c r="D1790" s="394">
        <v>39.409999999999997</v>
      </c>
    </row>
    <row r="1791" spans="1:4" ht="15" x14ac:dyDescent="0.25">
      <c r="A1791">
        <v>1814</v>
      </c>
      <c r="B1791" t="s">
        <v>9280</v>
      </c>
      <c r="C1791" t="s">
        <v>6539</v>
      </c>
      <c r="D1791" s="394">
        <v>32.369999999999997</v>
      </c>
    </row>
    <row r="1792" spans="1:4" ht="15" x14ac:dyDescent="0.25">
      <c r="A1792">
        <v>1803</v>
      </c>
      <c r="B1792" t="s">
        <v>9281</v>
      </c>
      <c r="C1792" t="s">
        <v>6539</v>
      </c>
      <c r="D1792" s="394">
        <v>8.18</v>
      </c>
    </row>
    <row r="1793" spans="1:4" ht="15" x14ac:dyDescent="0.25">
      <c r="A1793">
        <v>1805</v>
      </c>
      <c r="B1793" t="s">
        <v>9282</v>
      </c>
      <c r="C1793" t="s">
        <v>6539</v>
      </c>
      <c r="D1793" s="394">
        <v>18.79</v>
      </c>
    </row>
    <row r="1794" spans="1:4" ht="15" x14ac:dyDescent="0.25">
      <c r="A1794">
        <v>1821</v>
      </c>
      <c r="B1794" t="s">
        <v>9283</v>
      </c>
      <c r="C1794" t="s">
        <v>6539</v>
      </c>
      <c r="D1794" s="394">
        <v>111</v>
      </c>
    </row>
    <row r="1795" spans="1:4" ht="15" x14ac:dyDescent="0.25">
      <c r="A1795">
        <v>1806</v>
      </c>
      <c r="B1795" t="s">
        <v>9284</v>
      </c>
      <c r="C1795" t="s">
        <v>6539</v>
      </c>
      <c r="D1795" s="394">
        <v>66.06</v>
      </c>
    </row>
    <row r="1796" spans="1:4" ht="15" x14ac:dyDescent="0.25">
      <c r="A1796">
        <v>1804</v>
      </c>
      <c r="B1796" t="s">
        <v>9285</v>
      </c>
      <c r="C1796" t="s">
        <v>6539</v>
      </c>
      <c r="D1796" s="394">
        <v>11.64</v>
      </c>
    </row>
    <row r="1797" spans="1:4" ht="15" x14ac:dyDescent="0.25">
      <c r="A1797">
        <v>1807</v>
      </c>
      <c r="B1797" t="s">
        <v>9286</v>
      </c>
      <c r="C1797" t="s">
        <v>6539</v>
      </c>
      <c r="D1797" s="394">
        <v>158.74</v>
      </c>
    </row>
    <row r="1798" spans="1:4" ht="15" x14ac:dyDescent="0.25">
      <c r="A1798">
        <v>1808</v>
      </c>
      <c r="B1798" t="s">
        <v>9287</v>
      </c>
      <c r="C1798" t="s">
        <v>6539</v>
      </c>
      <c r="D1798" s="394">
        <v>318.25</v>
      </c>
    </row>
    <row r="1799" spans="1:4" ht="15" x14ac:dyDescent="0.25">
      <c r="A1799">
        <v>1797</v>
      </c>
      <c r="B1799" t="s">
        <v>9288</v>
      </c>
      <c r="C1799" t="s">
        <v>6539</v>
      </c>
      <c r="D1799" s="394">
        <v>47.73</v>
      </c>
    </row>
    <row r="1800" spans="1:4" ht="15" x14ac:dyDescent="0.25">
      <c r="A1800">
        <v>1796</v>
      </c>
      <c r="B1800" t="s">
        <v>9289</v>
      </c>
      <c r="C1800" t="s">
        <v>6539</v>
      </c>
      <c r="D1800" s="394">
        <v>36.61</v>
      </c>
    </row>
    <row r="1801" spans="1:4" ht="15" x14ac:dyDescent="0.25">
      <c r="A1801">
        <v>1794</v>
      </c>
      <c r="B1801" t="s">
        <v>9290</v>
      </c>
      <c r="C1801" t="s">
        <v>6539</v>
      </c>
      <c r="D1801" s="394">
        <v>8.74</v>
      </c>
    </row>
    <row r="1802" spans="1:4" ht="15" x14ac:dyDescent="0.25">
      <c r="A1802">
        <v>1816</v>
      </c>
      <c r="B1802" t="s">
        <v>9291</v>
      </c>
      <c r="C1802" t="s">
        <v>6539</v>
      </c>
      <c r="D1802" s="394">
        <v>19.71</v>
      </c>
    </row>
    <row r="1803" spans="1:4" ht="15" x14ac:dyDescent="0.25">
      <c r="A1803">
        <v>1815</v>
      </c>
      <c r="B1803" t="s">
        <v>9292</v>
      </c>
      <c r="C1803" t="s">
        <v>6539</v>
      </c>
      <c r="D1803" s="394">
        <v>151.34</v>
      </c>
    </row>
    <row r="1804" spans="1:4" ht="15" x14ac:dyDescent="0.25">
      <c r="A1804">
        <v>1798</v>
      </c>
      <c r="B1804" t="s">
        <v>9293</v>
      </c>
      <c r="C1804" t="s">
        <v>6539</v>
      </c>
      <c r="D1804" s="394">
        <v>67.72</v>
      </c>
    </row>
    <row r="1805" spans="1:4" ht="15" x14ac:dyDescent="0.25">
      <c r="A1805">
        <v>1795</v>
      </c>
      <c r="B1805" t="s">
        <v>9294</v>
      </c>
      <c r="C1805" t="s">
        <v>6539</v>
      </c>
      <c r="D1805" s="394">
        <v>12.11</v>
      </c>
    </row>
    <row r="1806" spans="1:4" ht="15" x14ac:dyDescent="0.25">
      <c r="A1806">
        <v>1799</v>
      </c>
      <c r="B1806" t="s">
        <v>9295</v>
      </c>
      <c r="C1806" t="s">
        <v>6539</v>
      </c>
      <c r="D1806" s="394">
        <v>197.11</v>
      </c>
    </row>
    <row r="1807" spans="1:4" ht="15" x14ac:dyDescent="0.25">
      <c r="A1807">
        <v>1800</v>
      </c>
      <c r="B1807" t="s">
        <v>9296</v>
      </c>
      <c r="C1807" t="s">
        <v>6539</v>
      </c>
      <c r="D1807" s="394">
        <v>376.32</v>
      </c>
    </row>
    <row r="1808" spans="1:4" ht="15" x14ac:dyDescent="0.25">
      <c r="A1808">
        <v>1802</v>
      </c>
      <c r="B1808" t="s">
        <v>9297</v>
      </c>
      <c r="C1808" t="s">
        <v>6539</v>
      </c>
      <c r="D1808" s="394">
        <v>941.32</v>
      </c>
    </row>
    <row r="1809" spans="1:4" ht="15" x14ac:dyDescent="0.25">
      <c r="A1809">
        <v>40385</v>
      </c>
      <c r="B1809" t="s">
        <v>9298</v>
      </c>
      <c r="C1809" t="s">
        <v>6539</v>
      </c>
      <c r="D1809" s="394">
        <v>39.28</v>
      </c>
    </row>
    <row r="1810" spans="1:4" ht="15" x14ac:dyDescent="0.25">
      <c r="A1810">
        <v>40383</v>
      </c>
      <c r="B1810" t="s">
        <v>9299</v>
      </c>
      <c r="C1810" t="s">
        <v>6539</v>
      </c>
      <c r="D1810" s="394">
        <v>26.89</v>
      </c>
    </row>
    <row r="1811" spans="1:4" ht="15" x14ac:dyDescent="0.25">
      <c r="A1811">
        <v>40378</v>
      </c>
      <c r="B1811" t="s">
        <v>9300</v>
      </c>
      <c r="C1811" t="s">
        <v>6539</v>
      </c>
      <c r="D1811" s="394">
        <v>9.2899999999999991</v>
      </c>
    </row>
    <row r="1812" spans="1:4" ht="15" x14ac:dyDescent="0.25">
      <c r="A1812">
        <v>40382</v>
      </c>
      <c r="B1812" t="s">
        <v>9301</v>
      </c>
      <c r="C1812" t="s">
        <v>6539</v>
      </c>
      <c r="D1812" s="394">
        <v>17.59</v>
      </c>
    </row>
    <row r="1813" spans="1:4" ht="15" x14ac:dyDescent="0.25">
      <c r="A1813">
        <v>40422</v>
      </c>
      <c r="B1813" t="s">
        <v>9302</v>
      </c>
      <c r="C1813" t="s">
        <v>6539</v>
      </c>
      <c r="D1813" s="394">
        <v>119.86</v>
      </c>
    </row>
    <row r="1814" spans="1:4" ht="15" x14ac:dyDescent="0.25">
      <c r="A1814">
        <v>40387</v>
      </c>
      <c r="B1814" t="s">
        <v>9303</v>
      </c>
      <c r="C1814" t="s">
        <v>6539</v>
      </c>
      <c r="D1814" s="394">
        <v>61.03</v>
      </c>
    </row>
    <row r="1815" spans="1:4" ht="15" x14ac:dyDescent="0.25">
      <c r="A1815">
        <v>40380</v>
      </c>
      <c r="B1815" t="s">
        <v>9304</v>
      </c>
      <c r="C1815" t="s">
        <v>6539</v>
      </c>
      <c r="D1815" s="394">
        <v>12.39</v>
      </c>
    </row>
    <row r="1816" spans="1:4" ht="15" x14ac:dyDescent="0.25">
      <c r="A1816">
        <v>40390</v>
      </c>
      <c r="B1816" t="s">
        <v>9305</v>
      </c>
      <c r="C1816" t="s">
        <v>6539</v>
      </c>
      <c r="D1816" s="394">
        <v>252.44</v>
      </c>
    </row>
    <row r="1817" spans="1:4" ht="15" x14ac:dyDescent="0.25">
      <c r="A1817">
        <v>40413</v>
      </c>
      <c r="B1817" t="s">
        <v>9306</v>
      </c>
      <c r="C1817" t="s">
        <v>6539</v>
      </c>
      <c r="D1817" s="394">
        <v>12.91</v>
      </c>
    </row>
    <row r="1818" spans="1:4" ht="15" x14ac:dyDescent="0.25">
      <c r="A1818">
        <v>40415</v>
      </c>
      <c r="B1818" t="s">
        <v>9307</v>
      </c>
      <c r="C1818" t="s">
        <v>6539</v>
      </c>
      <c r="D1818" s="394">
        <v>18.399999999999999</v>
      </c>
    </row>
    <row r="1819" spans="1:4" ht="15" x14ac:dyDescent="0.25">
      <c r="A1819">
        <v>40417</v>
      </c>
      <c r="B1819" t="s">
        <v>9308</v>
      </c>
      <c r="C1819" t="s">
        <v>6539</v>
      </c>
      <c r="D1819" s="394">
        <v>21.71</v>
      </c>
    </row>
    <row r="1820" spans="1:4" ht="15" x14ac:dyDescent="0.25">
      <c r="A1820">
        <v>39271</v>
      </c>
      <c r="B1820" t="s">
        <v>9309</v>
      </c>
      <c r="C1820" t="s">
        <v>6539</v>
      </c>
      <c r="D1820" s="394">
        <v>1.43</v>
      </c>
    </row>
    <row r="1821" spans="1:4" ht="15" x14ac:dyDescent="0.25">
      <c r="A1821">
        <v>39273</v>
      </c>
      <c r="B1821" t="s">
        <v>9310</v>
      </c>
      <c r="C1821" t="s">
        <v>6539</v>
      </c>
      <c r="D1821" s="394">
        <v>2.42</v>
      </c>
    </row>
    <row r="1822" spans="1:4" ht="15" x14ac:dyDescent="0.25">
      <c r="A1822">
        <v>39272</v>
      </c>
      <c r="B1822" t="s">
        <v>9311</v>
      </c>
      <c r="C1822" t="s">
        <v>6539</v>
      </c>
      <c r="D1822" s="394">
        <v>1.75</v>
      </c>
    </row>
    <row r="1823" spans="1:4" ht="15" x14ac:dyDescent="0.25">
      <c r="A1823">
        <v>1875</v>
      </c>
      <c r="B1823" t="s">
        <v>9312</v>
      </c>
      <c r="C1823" t="s">
        <v>6539</v>
      </c>
      <c r="D1823" s="394">
        <v>3.88</v>
      </c>
    </row>
    <row r="1824" spans="1:4" ht="15" x14ac:dyDescent="0.25">
      <c r="A1824">
        <v>1874</v>
      </c>
      <c r="B1824" t="s">
        <v>9313</v>
      </c>
      <c r="C1824" t="s">
        <v>6539</v>
      </c>
      <c r="D1824" s="394">
        <v>3.2</v>
      </c>
    </row>
    <row r="1825" spans="1:4" ht="15" x14ac:dyDescent="0.25">
      <c r="A1825">
        <v>1870</v>
      </c>
      <c r="B1825" t="s">
        <v>9314</v>
      </c>
      <c r="C1825" t="s">
        <v>6539</v>
      </c>
      <c r="D1825" s="394">
        <v>1.85</v>
      </c>
    </row>
    <row r="1826" spans="1:4" ht="15" x14ac:dyDescent="0.25">
      <c r="A1826">
        <v>1884</v>
      </c>
      <c r="B1826" t="s">
        <v>9315</v>
      </c>
      <c r="C1826" t="s">
        <v>6539</v>
      </c>
      <c r="D1826" s="394">
        <v>2.84</v>
      </c>
    </row>
    <row r="1827" spans="1:4" ht="15" x14ac:dyDescent="0.25">
      <c r="A1827">
        <v>1887</v>
      </c>
      <c r="B1827" t="s">
        <v>9316</v>
      </c>
      <c r="C1827" t="s">
        <v>6539</v>
      </c>
      <c r="D1827" s="394">
        <v>16.079999999999998</v>
      </c>
    </row>
    <row r="1828" spans="1:4" ht="15" x14ac:dyDescent="0.25">
      <c r="A1828">
        <v>1876</v>
      </c>
      <c r="B1828" t="s">
        <v>9317</v>
      </c>
      <c r="C1828" t="s">
        <v>6539</v>
      </c>
      <c r="D1828" s="394">
        <v>6.3</v>
      </c>
    </row>
    <row r="1829" spans="1:4" ht="15" x14ac:dyDescent="0.25">
      <c r="A1829">
        <v>1879</v>
      </c>
      <c r="B1829" t="s">
        <v>9318</v>
      </c>
      <c r="C1829" t="s">
        <v>6539</v>
      </c>
      <c r="D1829" s="394">
        <v>1.87</v>
      </c>
    </row>
    <row r="1830" spans="1:4" ht="15" x14ac:dyDescent="0.25">
      <c r="A1830">
        <v>1877</v>
      </c>
      <c r="B1830" t="s">
        <v>9319</v>
      </c>
      <c r="C1830" t="s">
        <v>6539</v>
      </c>
      <c r="D1830" s="394">
        <v>16.100000000000001</v>
      </c>
    </row>
    <row r="1831" spans="1:4" ht="15" x14ac:dyDescent="0.25">
      <c r="A1831">
        <v>1878</v>
      </c>
      <c r="B1831" t="s">
        <v>9320</v>
      </c>
      <c r="C1831" t="s">
        <v>6539</v>
      </c>
      <c r="D1831" s="394">
        <v>32.36</v>
      </c>
    </row>
    <row r="1832" spans="1:4" ht="15" x14ac:dyDescent="0.25">
      <c r="A1832">
        <v>2621</v>
      </c>
      <c r="B1832" t="s">
        <v>9321</v>
      </c>
      <c r="C1832" t="s">
        <v>6539</v>
      </c>
      <c r="D1832" s="394">
        <v>139.82</v>
      </c>
    </row>
    <row r="1833" spans="1:4" ht="15" x14ac:dyDescent="0.25">
      <c r="A1833">
        <v>2616</v>
      </c>
      <c r="B1833" t="s">
        <v>9322</v>
      </c>
      <c r="C1833" t="s">
        <v>6539</v>
      </c>
      <c r="D1833" s="394">
        <v>3.95</v>
      </c>
    </row>
    <row r="1834" spans="1:4" ht="15" x14ac:dyDescent="0.25">
      <c r="A1834">
        <v>2633</v>
      </c>
      <c r="B1834" t="s">
        <v>9323</v>
      </c>
      <c r="C1834" t="s">
        <v>6539</v>
      </c>
      <c r="D1834" s="394">
        <v>4.47</v>
      </c>
    </row>
    <row r="1835" spans="1:4" ht="15" x14ac:dyDescent="0.25">
      <c r="A1835">
        <v>2617</v>
      </c>
      <c r="B1835" t="s">
        <v>9324</v>
      </c>
      <c r="C1835" t="s">
        <v>6539</v>
      </c>
      <c r="D1835" s="394">
        <v>6.08</v>
      </c>
    </row>
    <row r="1836" spans="1:4" ht="15" x14ac:dyDescent="0.25">
      <c r="A1836">
        <v>2618</v>
      </c>
      <c r="B1836" t="s">
        <v>9325</v>
      </c>
      <c r="C1836" t="s">
        <v>6539</v>
      </c>
      <c r="D1836" s="394">
        <v>13.85</v>
      </c>
    </row>
    <row r="1837" spans="1:4" ht="15" x14ac:dyDescent="0.25">
      <c r="A1837">
        <v>2632</v>
      </c>
      <c r="B1837" t="s">
        <v>9326</v>
      </c>
      <c r="C1837" t="s">
        <v>6539</v>
      </c>
      <c r="D1837" s="394">
        <v>16.89</v>
      </c>
    </row>
    <row r="1838" spans="1:4" ht="15" x14ac:dyDescent="0.25">
      <c r="A1838">
        <v>2631</v>
      </c>
      <c r="B1838" t="s">
        <v>9327</v>
      </c>
      <c r="C1838" t="s">
        <v>6539</v>
      </c>
      <c r="D1838" s="394">
        <v>24.8</v>
      </c>
    </row>
    <row r="1839" spans="1:4" ht="15" x14ac:dyDescent="0.25">
      <c r="A1839">
        <v>2619</v>
      </c>
      <c r="B1839" t="s">
        <v>9328</v>
      </c>
      <c r="C1839" t="s">
        <v>6539</v>
      </c>
      <c r="D1839" s="394">
        <v>62.79</v>
      </c>
    </row>
    <row r="1840" spans="1:4" ht="15" x14ac:dyDescent="0.25">
      <c r="A1840">
        <v>2620</v>
      </c>
      <c r="B1840" t="s">
        <v>9329</v>
      </c>
      <c r="C1840" t="s">
        <v>6539</v>
      </c>
      <c r="D1840" s="394">
        <v>82.44</v>
      </c>
    </row>
    <row r="1841" spans="1:4" ht="15" x14ac:dyDescent="0.25">
      <c r="A1841">
        <v>25968</v>
      </c>
      <c r="B1841" t="s">
        <v>9330</v>
      </c>
      <c r="C1841" t="s">
        <v>6539</v>
      </c>
      <c r="D1841" s="394">
        <v>38.33</v>
      </c>
    </row>
    <row r="1842" spans="1:4" ht="15" x14ac:dyDescent="0.25">
      <c r="A1842">
        <v>38369</v>
      </c>
      <c r="B1842" t="s">
        <v>9331</v>
      </c>
      <c r="C1842" t="s">
        <v>6539</v>
      </c>
      <c r="D1842" s="394">
        <v>13.16</v>
      </c>
    </row>
    <row r="1843" spans="1:4" ht="15" x14ac:dyDescent="0.25">
      <c r="A1843">
        <v>38370</v>
      </c>
      <c r="B1843" t="s">
        <v>9332</v>
      </c>
      <c r="C1843" t="s">
        <v>6539</v>
      </c>
      <c r="D1843" s="394">
        <v>13.16</v>
      </c>
    </row>
    <row r="1844" spans="1:4" ht="15" x14ac:dyDescent="0.25">
      <c r="A1844">
        <v>38372</v>
      </c>
      <c r="B1844" t="s">
        <v>9333</v>
      </c>
      <c r="C1844" t="s">
        <v>6539</v>
      </c>
      <c r="D1844" s="394">
        <v>15.49</v>
      </c>
    </row>
    <row r="1845" spans="1:4" ht="15" x14ac:dyDescent="0.25">
      <c r="A1845">
        <v>2357</v>
      </c>
      <c r="B1845" t="s">
        <v>9334</v>
      </c>
      <c r="C1845" t="s">
        <v>6541</v>
      </c>
      <c r="D1845" s="394">
        <v>42.62</v>
      </c>
    </row>
    <row r="1846" spans="1:4" ht="15" x14ac:dyDescent="0.25">
      <c r="A1846">
        <v>40806</v>
      </c>
      <c r="B1846" t="s">
        <v>9335</v>
      </c>
      <c r="C1846" t="s">
        <v>6548</v>
      </c>
      <c r="D1846" s="395">
        <v>7456.35</v>
      </c>
    </row>
    <row r="1847" spans="1:4" ht="15" x14ac:dyDescent="0.25">
      <c r="A1847">
        <v>2355</v>
      </c>
      <c r="B1847" t="s">
        <v>9336</v>
      </c>
      <c r="C1847" t="s">
        <v>6541</v>
      </c>
      <c r="D1847" s="394">
        <v>56.5</v>
      </c>
    </row>
    <row r="1848" spans="1:4" ht="15" x14ac:dyDescent="0.25">
      <c r="A1848">
        <v>40805</v>
      </c>
      <c r="B1848" t="s">
        <v>9337</v>
      </c>
      <c r="C1848" t="s">
        <v>6548</v>
      </c>
      <c r="D1848" s="395">
        <v>9885.18</v>
      </c>
    </row>
    <row r="1849" spans="1:4" ht="15" x14ac:dyDescent="0.25">
      <c r="A1849">
        <v>2358</v>
      </c>
      <c r="B1849" t="s">
        <v>9338</v>
      </c>
      <c r="C1849" t="s">
        <v>6541</v>
      </c>
      <c r="D1849" s="394">
        <v>35.47</v>
      </c>
    </row>
    <row r="1850" spans="1:4" ht="15" x14ac:dyDescent="0.25">
      <c r="A1850">
        <v>40807</v>
      </c>
      <c r="B1850" t="s">
        <v>9339</v>
      </c>
      <c r="C1850" t="s">
        <v>6548</v>
      </c>
      <c r="D1850" s="395">
        <v>6206.38</v>
      </c>
    </row>
    <row r="1851" spans="1:4" ht="15" x14ac:dyDescent="0.25">
      <c r="A1851">
        <v>2359</v>
      </c>
      <c r="B1851" t="s">
        <v>9340</v>
      </c>
      <c r="C1851" t="s">
        <v>6541</v>
      </c>
      <c r="D1851" s="394">
        <v>49.86</v>
      </c>
    </row>
    <row r="1852" spans="1:4" ht="15" x14ac:dyDescent="0.25">
      <c r="A1852">
        <v>40808</v>
      </c>
      <c r="B1852" t="s">
        <v>9341</v>
      </c>
      <c r="C1852" t="s">
        <v>6548</v>
      </c>
      <c r="D1852" s="395">
        <v>8723.33</v>
      </c>
    </row>
    <row r="1853" spans="1:4" ht="15" x14ac:dyDescent="0.25">
      <c r="A1853">
        <v>39397</v>
      </c>
      <c r="B1853" t="s">
        <v>9342</v>
      </c>
      <c r="C1853" t="s">
        <v>6544</v>
      </c>
      <c r="D1853" s="394">
        <v>14.68</v>
      </c>
    </row>
    <row r="1854" spans="1:4" ht="15" x14ac:dyDescent="0.25">
      <c r="A1854">
        <v>2692</v>
      </c>
      <c r="B1854" t="s">
        <v>9343</v>
      </c>
      <c r="C1854" t="s">
        <v>6544</v>
      </c>
      <c r="D1854" s="394">
        <v>6.95</v>
      </c>
    </row>
    <row r="1855" spans="1:4" ht="15" x14ac:dyDescent="0.25">
      <c r="A1855">
        <v>6</v>
      </c>
      <c r="B1855" t="s">
        <v>9344</v>
      </c>
      <c r="C1855" t="s">
        <v>6544</v>
      </c>
      <c r="D1855" s="394">
        <v>2.99</v>
      </c>
    </row>
    <row r="1856" spans="1:4" ht="15" x14ac:dyDescent="0.25">
      <c r="A1856">
        <v>5330</v>
      </c>
      <c r="B1856" t="s">
        <v>9345</v>
      </c>
      <c r="C1856" t="s">
        <v>6544</v>
      </c>
      <c r="D1856" s="394">
        <v>31.35</v>
      </c>
    </row>
    <row r="1857" spans="1:4" ht="15" x14ac:dyDescent="0.25">
      <c r="A1857">
        <v>26017</v>
      </c>
      <c r="B1857" t="s">
        <v>9346</v>
      </c>
      <c r="C1857" t="s">
        <v>6539</v>
      </c>
      <c r="D1857" s="394">
        <v>22.21</v>
      </c>
    </row>
    <row r="1858" spans="1:4" ht="15" x14ac:dyDescent="0.25">
      <c r="A1858">
        <v>25931</v>
      </c>
      <c r="B1858" t="s">
        <v>9347</v>
      </c>
      <c r="C1858" t="s">
        <v>6539</v>
      </c>
      <c r="D1858" s="394">
        <v>70.59</v>
      </c>
    </row>
    <row r="1859" spans="1:4" ht="15" x14ac:dyDescent="0.25">
      <c r="A1859">
        <v>38140</v>
      </c>
      <c r="B1859" t="s">
        <v>9348</v>
      </c>
      <c r="C1859" t="s">
        <v>6539</v>
      </c>
      <c r="D1859" s="394">
        <v>17.12</v>
      </c>
    </row>
    <row r="1860" spans="1:4" ht="15" x14ac:dyDescent="0.25">
      <c r="A1860">
        <v>13887</v>
      </c>
      <c r="B1860" t="s">
        <v>9349</v>
      </c>
      <c r="C1860" t="s">
        <v>6539</v>
      </c>
      <c r="D1860" s="394">
        <v>405.32</v>
      </c>
    </row>
    <row r="1861" spans="1:4" ht="15" x14ac:dyDescent="0.25">
      <c r="A1861">
        <v>26018</v>
      </c>
      <c r="B1861" t="s">
        <v>9350</v>
      </c>
      <c r="C1861" t="s">
        <v>6539</v>
      </c>
      <c r="D1861" s="394">
        <v>18.04</v>
      </c>
    </row>
    <row r="1862" spans="1:4" ht="15" x14ac:dyDescent="0.25">
      <c r="A1862">
        <v>26019</v>
      </c>
      <c r="B1862" t="s">
        <v>9351</v>
      </c>
      <c r="C1862" t="s">
        <v>6539</v>
      </c>
      <c r="D1862" s="394">
        <v>17.04</v>
      </c>
    </row>
    <row r="1863" spans="1:4" ht="15" x14ac:dyDescent="0.25">
      <c r="A1863">
        <v>26020</v>
      </c>
      <c r="B1863" t="s">
        <v>9352</v>
      </c>
      <c r="C1863" t="s">
        <v>6539</v>
      </c>
      <c r="D1863" s="394">
        <v>4.4400000000000004</v>
      </c>
    </row>
    <row r="1864" spans="1:4" ht="15" x14ac:dyDescent="0.25">
      <c r="A1864">
        <v>34544</v>
      </c>
      <c r="B1864" t="s">
        <v>9353</v>
      </c>
      <c r="C1864" t="s">
        <v>6539</v>
      </c>
      <c r="D1864" s="395">
        <v>1162.95</v>
      </c>
    </row>
    <row r="1865" spans="1:4" ht="15" x14ac:dyDescent="0.25">
      <c r="A1865">
        <v>34729</v>
      </c>
      <c r="B1865" t="s">
        <v>9354</v>
      </c>
      <c r="C1865" t="s">
        <v>6539</v>
      </c>
      <c r="D1865" s="394">
        <v>914.84</v>
      </c>
    </row>
    <row r="1866" spans="1:4" ht="15" x14ac:dyDescent="0.25">
      <c r="A1866">
        <v>34734</v>
      </c>
      <c r="B1866" t="s">
        <v>9355</v>
      </c>
      <c r="C1866" t="s">
        <v>6539</v>
      </c>
      <c r="D1866" s="395">
        <v>1416.47</v>
      </c>
    </row>
    <row r="1867" spans="1:4" ht="15" x14ac:dyDescent="0.25">
      <c r="A1867">
        <v>34738</v>
      </c>
      <c r="B1867" t="s">
        <v>9356</v>
      </c>
      <c r="C1867" t="s">
        <v>6539</v>
      </c>
      <c r="D1867" s="395">
        <v>3309.32</v>
      </c>
    </row>
    <row r="1868" spans="1:4" ht="15" x14ac:dyDescent="0.25">
      <c r="A1868">
        <v>2391</v>
      </c>
      <c r="B1868" t="s">
        <v>9357</v>
      </c>
      <c r="C1868" t="s">
        <v>6539</v>
      </c>
      <c r="D1868" s="394">
        <v>269.14999999999998</v>
      </c>
    </row>
    <row r="1869" spans="1:4" ht="15" x14ac:dyDescent="0.25">
      <c r="A1869">
        <v>2374</v>
      </c>
      <c r="B1869" t="s">
        <v>9358</v>
      </c>
      <c r="C1869" t="s">
        <v>6539</v>
      </c>
      <c r="D1869" s="394">
        <v>305.35000000000002</v>
      </c>
    </row>
    <row r="1870" spans="1:4" ht="15" x14ac:dyDescent="0.25">
      <c r="A1870">
        <v>2377</v>
      </c>
      <c r="B1870" t="s">
        <v>9359</v>
      </c>
      <c r="C1870" t="s">
        <v>6539</v>
      </c>
      <c r="D1870" s="394">
        <v>428.53</v>
      </c>
    </row>
    <row r="1871" spans="1:4" ht="15" x14ac:dyDescent="0.25">
      <c r="A1871">
        <v>2393</v>
      </c>
      <c r="B1871" t="s">
        <v>9360</v>
      </c>
      <c r="C1871" t="s">
        <v>6539</v>
      </c>
      <c r="D1871" s="394">
        <v>717.62</v>
      </c>
    </row>
    <row r="1872" spans="1:4" ht="15" x14ac:dyDescent="0.25">
      <c r="A1872">
        <v>34705</v>
      </c>
      <c r="B1872" t="s">
        <v>9361</v>
      </c>
      <c r="C1872" t="s">
        <v>6539</v>
      </c>
      <c r="D1872" s="394">
        <v>627.66</v>
      </c>
    </row>
    <row r="1873" spans="1:4" ht="15" x14ac:dyDescent="0.25">
      <c r="A1873">
        <v>34707</v>
      </c>
      <c r="B1873" t="s">
        <v>9362</v>
      </c>
      <c r="C1873" t="s">
        <v>6539</v>
      </c>
      <c r="D1873" s="395">
        <v>1163.07</v>
      </c>
    </row>
    <row r="1874" spans="1:4" ht="15" x14ac:dyDescent="0.25">
      <c r="A1874">
        <v>2378</v>
      </c>
      <c r="B1874" t="s">
        <v>9363</v>
      </c>
      <c r="C1874" t="s">
        <v>6539</v>
      </c>
      <c r="D1874" s="394">
        <v>985.75</v>
      </c>
    </row>
    <row r="1875" spans="1:4" ht="15" x14ac:dyDescent="0.25">
      <c r="A1875">
        <v>2379</v>
      </c>
      <c r="B1875" t="s">
        <v>9364</v>
      </c>
      <c r="C1875" t="s">
        <v>6539</v>
      </c>
      <c r="D1875" s="394">
        <v>985.75</v>
      </c>
    </row>
    <row r="1876" spans="1:4" ht="15" x14ac:dyDescent="0.25">
      <c r="A1876">
        <v>2376</v>
      </c>
      <c r="B1876" t="s">
        <v>9365</v>
      </c>
      <c r="C1876" t="s">
        <v>6539</v>
      </c>
      <c r="D1876" s="395">
        <v>1623.53</v>
      </c>
    </row>
    <row r="1877" spans="1:4" ht="15" x14ac:dyDescent="0.25">
      <c r="A1877">
        <v>2394</v>
      </c>
      <c r="B1877" t="s">
        <v>9366</v>
      </c>
      <c r="C1877" t="s">
        <v>6539</v>
      </c>
      <c r="D1877" s="395">
        <v>3470.81</v>
      </c>
    </row>
    <row r="1878" spans="1:4" ht="15" x14ac:dyDescent="0.25">
      <c r="A1878">
        <v>34686</v>
      </c>
      <c r="B1878" t="s">
        <v>9367</v>
      </c>
      <c r="C1878" t="s">
        <v>6539</v>
      </c>
      <c r="D1878" s="394">
        <v>10.42</v>
      </c>
    </row>
    <row r="1879" spans="1:4" ht="15" x14ac:dyDescent="0.25">
      <c r="A1879">
        <v>34616</v>
      </c>
      <c r="B1879" t="s">
        <v>9368</v>
      </c>
      <c r="C1879" t="s">
        <v>6539</v>
      </c>
      <c r="D1879" s="394">
        <v>40.270000000000003</v>
      </c>
    </row>
    <row r="1880" spans="1:4" ht="15" x14ac:dyDescent="0.25">
      <c r="A1880">
        <v>34623</v>
      </c>
      <c r="B1880" t="s">
        <v>9369</v>
      </c>
      <c r="C1880" t="s">
        <v>6539</v>
      </c>
      <c r="D1880" s="394">
        <v>39.65</v>
      </c>
    </row>
    <row r="1881" spans="1:4" ht="15" x14ac:dyDescent="0.25">
      <c r="A1881">
        <v>34628</v>
      </c>
      <c r="B1881" t="s">
        <v>9370</v>
      </c>
      <c r="C1881" t="s">
        <v>6539</v>
      </c>
      <c r="D1881" s="394">
        <v>56.8</v>
      </c>
    </row>
    <row r="1882" spans="1:4" ht="15" x14ac:dyDescent="0.25">
      <c r="A1882">
        <v>34653</v>
      </c>
      <c r="B1882" t="s">
        <v>9371</v>
      </c>
      <c r="C1882" t="s">
        <v>6539</v>
      </c>
      <c r="D1882" s="394">
        <v>7.02</v>
      </c>
    </row>
    <row r="1883" spans="1:4" ht="15" x14ac:dyDescent="0.25">
      <c r="A1883">
        <v>34688</v>
      </c>
      <c r="B1883" t="s">
        <v>9372</v>
      </c>
      <c r="C1883" t="s">
        <v>6539</v>
      </c>
      <c r="D1883" s="394">
        <v>12.73</v>
      </c>
    </row>
    <row r="1884" spans="1:4" ht="15" x14ac:dyDescent="0.25">
      <c r="A1884">
        <v>34709</v>
      </c>
      <c r="B1884" t="s">
        <v>9373</v>
      </c>
      <c r="C1884" t="s">
        <v>6539</v>
      </c>
      <c r="D1884" s="394">
        <v>49.34</v>
      </c>
    </row>
    <row r="1885" spans="1:4" ht="15" x14ac:dyDescent="0.25">
      <c r="A1885">
        <v>34714</v>
      </c>
      <c r="B1885" t="s">
        <v>9374</v>
      </c>
      <c r="C1885" t="s">
        <v>6539</v>
      </c>
      <c r="D1885" s="394">
        <v>58.93</v>
      </c>
    </row>
    <row r="1886" spans="1:4" ht="15" x14ac:dyDescent="0.25">
      <c r="A1886">
        <v>2388</v>
      </c>
      <c r="B1886" t="s">
        <v>9375</v>
      </c>
      <c r="C1886" t="s">
        <v>6539</v>
      </c>
      <c r="D1886" s="394">
        <v>48.97</v>
      </c>
    </row>
    <row r="1887" spans="1:4" ht="15" x14ac:dyDescent="0.25">
      <c r="A1887">
        <v>34606</v>
      </c>
      <c r="B1887" t="s">
        <v>9376</v>
      </c>
      <c r="C1887" t="s">
        <v>6539</v>
      </c>
      <c r="D1887" s="394">
        <v>75.12</v>
      </c>
    </row>
    <row r="1888" spans="1:4" ht="15" x14ac:dyDescent="0.25">
      <c r="A1888">
        <v>34689</v>
      </c>
      <c r="B1888" t="s">
        <v>9377</v>
      </c>
      <c r="C1888" t="s">
        <v>6539</v>
      </c>
      <c r="D1888" s="394">
        <v>23.91</v>
      </c>
    </row>
    <row r="1889" spans="1:4" ht="15" x14ac:dyDescent="0.25">
      <c r="A1889">
        <v>2370</v>
      </c>
      <c r="B1889" t="s">
        <v>9378</v>
      </c>
      <c r="C1889" t="s">
        <v>6539</v>
      </c>
      <c r="D1889" s="394">
        <v>9.1</v>
      </c>
    </row>
    <row r="1890" spans="1:4" ht="15" x14ac:dyDescent="0.25">
      <c r="A1890">
        <v>2386</v>
      </c>
      <c r="B1890" t="s">
        <v>9379</v>
      </c>
      <c r="C1890" t="s">
        <v>6539</v>
      </c>
      <c r="D1890" s="394">
        <v>15.26</v>
      </c>
    </row>
    <row r="1891" spans="1:4" ht="15" x14ac:dyDescent="0.25">
      <c r="A1891">
        <v>2392</v>
      </c>
      <c r="B1891" t="s">
        <v>9380</v>
      </c>
      <c r="C1891" t="s">
        <v>6539</v>
      </c>
      <c r="D1891" s="394">
        <v>61.08</v>
      </c>
    </row>
    <row r="1892" spans="1:4" ht="15" x14ac:dyDescent="0.25">
      <c r="A1892">
        <v>2373</v>
      </c>
      <c r="B1892" t="s">
        <v>9381</v>
      </c>
      <c r="C1892" t="s">
        <v>6539</v>
      </c>
      <c r="D1892" s="394">
        <v>86.06</v>
      </c>
    </row>
    <row r="1893" spans="1:4" ht="15" x14ac:dyDescent="0.25">
      <c r="A1893">
        <v>39465</v>
      </c>
      <c r="B1893" t="s">
        <v>9382</v>
      </c>
      <c r="C1893" t="s">
        <v>6539</v>
      </c>
      <c r="D1893" s="394">
        <v>52.57</v>
      </c>
    </row>
    <row r="1894" spans="1:4" ht="15" x14ac:dyDescent="0.25">
      <c r="A1894">
        <v>39466</v>
      </c>
      <c r="B1894" t="s">
        <v>9383</v>
      </c>
      <c r="C1894" t="s">
        <v>6539</v>
      </c>
      <c r="D1894" s="394">
        <v>59.15</v>
      </c>
    </row>
    <row r="1895" spans="1:4" ht="15" x14ac:dyDescent="0.25">
      <c r="A1895">
        <v>39467</v>
      </c>
      <c r="B1895" t="s">
        <v>9384</v>
      </c>
      <c r="C1895" t="s">
        <v>6539</v>
      </c>
      <c r="D1895" s="394">
        <v>75.66</v>
      </c>
    </row>
    <row r="1896" spans="1:4" ht="15" x14ac:dyDescent="0.25">
      <c r="A1896">
        <v>39468</v>
      </c>
      <c r="B1896" t="s">
        <v>9385</v>
      </c>
      <c r="C1896" t="s">
        <v>6539</v>
      </c>
      <c r="D1896" s="394">
        <v>134.47999999999999</v>
      </c>
    </row>
    <row r="1897" spans="1:4" ht="15" x14ac:dyDescent="0.25">
      <c r="A1897">
        <v>39469</v>
      </c>
      <c r="B1897" t="s">
        <v>9386</v>
      </c>
      <c r="C1897" t="s">
        <v>6539</v>
      </c>
      <c r="D1897" s="394">
        <v>54.78</v>
      </c>
    </row>
    <row r="1898" spans="1:4" ht="15" x14ac:dyDescent="0.25">
      <c r="A1898">
        <v>39470</v>
      </c>
      <c r="B1898" t="s">
        <v>9387</v>
      </c>
      <c r="C1898" t="s">
        <v>6539</v>
      </c>
      <c r="D1898" s="394">
        <v>67.3</v>
      </c>
    </row>
    <row r="1899" spans="1:4" ht="15" x14ac:dyDescent="0.25">
      <c r="A1899">
        <v>39471</v>
      </c>
      <c r="B1899" t="s">
        <v>9388</v>
      </c>
      <c r="C1899" t="s">
        <v>6539</v>
      </c>
      <c r="D1899" s="394">
        <v>80.88</v>
      </c>
    </row>
    <row r="1900" spans="1:4" ht="15" x14ac:dyDescent="0.25">
      <c r="A1900">
        <v>39472</v>
      </c>
      <c r="B1900" t="s">
        <v>9389</v>
      </c>
      <c r="C1900" t="s">
        <v>6539</v>
      </c>
      <c r="D1900" s="394">
        <v>140.54</v>
      </c>
    </row>
    <row r="1901" spans="1:4" ht="15" x14ac:dyDescent="0.25">
      <c r="A1901">
        <v>39473</v>
      </c>
      <c r="B1901" t="s">
        <v>9390</v>
      </c>
      <c r="C1901" t="s">
        <v>6539</v>
      </c>
      <c r="D1901" s="394">
        <v>90.79</v>
      </c>
    </row>
    <row r="1902" spans="1:4" ht="15" x14ac:dyDescent="0.25">
      <c r="A1902">
        <v>39474</v>
      </c>
      <c r="B1902" t="s">
        <v>9391</v>
      </c>
      <c r="C1902" t="s">
        <v>6539</v>
      </c>
      <c r="D1902" s="394">
        <v>96.78</v>
      </c>
    </row>
    <row r="1903" spans="1:4" ht="15" x14ac:dyDescent="0.25">
      <c r="A1903">
        <v>39475</v>
      </c>
      <c r="B1903" t="s">
        <v>9392</v>
      </c>
      <c r="C1903" t="s">
        <v>6539</v>
      </c>
      <c r="D1903" s="394">
        <v>109.81</v>
      </c>
    </row>
    <row r="1904" spans="1:4" ht="15" x14ac:dyDescent="0.25">
      <c r="A1904">
        <v>39476</v>
      </c>
      <c r="B1904" t="s">
        <v>9393</v>
      </c>
      <c r="C1904" t="s">
        <v>6539</v>
      </c>
      <c r="D1904" s="394">
        <v>206.72</v>
      </c>
    </row>
    <row r="1905" spans="1:4" ht="15" x14ac:dyDescent="0.25">
      <c r="A1905">
        <v>39477</v>
      </c>
      <c r="B1905" t="s">
        <v>9394</v>
      </c>
      <c r="C1905" t="s">
        <v>6539</v>
      </c>
      <c r="D1905" s="394">
        <v>101.28</v>
      </c>
    </row>
    <row r="1906" spans="1:4" ht="15" x14ac:dyDescent="0.25">
      <c r="A1906">
        <v>39478</v>
      </c>
      <c r="B1906" t="s">
        <v>9395</v>
      </c>
      <c r="C1906" t="s">
        <v>6539</v>
      </c>
      <c r="D1906" s="394">
        <v>104.42</v>
      </c>
    </row>
    <row r="1907" spans="1:4" ht="15" x14ac:dyDescent="0.25">
      <c r="A1907">
        <v>39479</v>
      </c>
      <c r="B1907" t="s">
        <v>9396</v>
      </c>
      <c r="C1907" t="s">
        <v>6539</v>
      </c>
      <c r="D1907" s="394">
        <v>123.03</v>
      </c>
    </row>
    <row r="1908" spans="1:4" ht="15" x14ac:dyDescent="0.25">
      <c r="A1908">
        <v>39480</v>
      </c>
      <c r="B1908" t="s">
        <v>9397</v>
      </c>
      <c r="C1908" t="s">
        <v>6539</v>
      </c>
      <c r="D1908" s="394">
        <v>253.86</v>
      </c>
    </row>
    <row r="1909" spans="1:4" ht="15" x14ac:dyDescent="0.25">
      <c r="A1909">
        <v>39459</v>
      </c>
      <c r="B1909" t="s">
        <v>9398</v>
      </c>
      <c r="C1909" t="s">
        <v>6539</v>
      </c>
      <c r="D1909" s="394">
        <v>215.47</v>
      </c>
    </row>
    <row r="1910" spans="1:4" ht="15" x14ac:dyDescent="0.25">
      <c r="A1910">
        <v>39445</v>
      </c>
      <c r="B1910" t="s">
        <v>9399</v>
      </c>
      <c r="C1910" t="s">
        <v>6539</v>
      </c>
      <c r="D1910" s="394">
        <v>108.18</v>
      </c>
    </row>
    <row r="1911" spans="1:4" ht="15" x14ac:dyDescent="0.25">
      <c r="A1911">
        <v>39446</v>
      </c>
      <c r="B1911" t="s">
        <v>9400</v>
      </c>
      <c r="C1911" t="s">
        <v>6539</v>
      </c>
      <c r="D1911" s="394">
        <v>110.11</v>
      </c>
    </row>
    <row r="1912" spans="1:4" ht="15" x14ac:dyDescent="0.25">
      <c r="A1912">
        <v>39447</v>
      </c>
      <c r="B1912" t="s">
        <v>9401</v>
      </c>
      <c r="C1912" t="s">
        <v>6539</v>
      </c>
      <c r="D1912" s="394">
        <v>117.75</v>
      </c>
    </row>
    <row r="1913" spans="1:4" ht="15" x14ac:dyDescent="0.25">
      <c r="A1913">
        <v>39448</v>
      </c>
      <c r="B1913" t="s">
        <v>9402</v>
      </c>
      <c r="C1913" t="s">
        <v>6539</v>
      </c>
      <c r="D1913" s="394">
        <v>200.79</v>
      </c>
    </row>
    <row r="1914" spans="1:4" ht="15" x14ac:dyDescent="0.25">
      <c r="A1914">
        <v>39450</v>
      </c>
      <c r="B1914" t="s">
        <v>9403</v>
      </c>
      <c r="C1914" t="s">
        <v>6539</v>
      </c>
      <c r="D1914" s="394">
        <v>122.5</v>
      </c>
    </row>
    <row r="1915" spans="1:4" ht="15" x14ac:dyDescent="0.25">
      <c r="A1915">
        <v>39451</v>
      </c>
      <c r="B1915" t="s">
        <v>9404</v>
      </c>
      <c r="C1915" t="s">
        <v>6539</v>
      </c>
      <c r="D1915" s="394">
        <v>133.61000000000001</v>
      </c>
    </row>
    <row r="1916" spans="1:4" ht="15" x14ac:dyDescent="0.25">
      <c r="A1916">
        <v>39452</v>
      </c>
      <c r="B1916" t="s">
        <v>9405</v>
      </c>
      <c r="C1916" t="s">
        <v>6539</v>
      </c>
      <c r="D1916" s="394">
        <v>134.41</v>
      </c>
    </row>
    <row r="1917" spans="1:4" ht="15" x14ac:dyDescent="0.25">
      <c r="A1917">
        <v>39523</v>
      </c>
      <c r="B1917" t="s">
        <v>9406</v>
      </c>
      <c r="C1917" t="s">
        <v>6539</v>
      </c>
      <c r="D1917" s="394">
        <v>224.94</v>
      </c>
    </row>
    <row r="1918" spans="1:4" ht="15" x14ac:dyDescent="0.25">
      <c r="A1918">
        <v>39449</v>
      </c>
      <c r="B1918" t="s">
        <v>9407</v>
      </c>
      <c r="C1918" t="s">
        <v>6539</v>
      </c>
      <c r="D1918" s="394">
        <v>249.1</v>
      </c>
    </row>
    <row r="1919" spans="1:4" ht="15" x14ac:dyDescent="0.25">
      <c r="A1919">
        <v>39455</v>
      </c>
      <c r="B1919" t="s">
        <v>9408</v>
      </c>
      <c r="C1919" t="s">
        <v>6539</v>
      </c>
      <c r="D1919" s="394">
        <v>123.26</v>
      </c>
    </row>
    <row r="1920" spans="1:4" ht="15" x14ac:dyDescent="0.25">
      <c r="A1920">
        <v>39456</v>
      </c>
      <c r="B1920" t="s">
        <v>9409</v>
      </c>
      <c r="C1920" t="s">
        <v>6539</v>
      </c>
      <c r="D1920" s="394">
        <v>123.35</v>
      </c>
    </row>
    <row r="1921" spans="1:4" ht="15" x14ac:dyDescent="0.25">
      <c r="A1921">
        <v>39457</v>
      </c>
      <c r="B1921" t="s">
        <v>9410</v>
      </c>
      <c r="C1921" t="s">
        <v>6539</v>
      </c>
      <c r="D1921" s="394">
        <v>134.47</v>
      </c>
    </row>
    <row r="1922" spans="1:4" ht="15" x14ac:dyDescent="0.25">
      <c r="A1922">
        <v>39458</v>
      </c>
      <c r="B1922" t="s">
        <v>9411</v>
      </c>
      <c r="C1922" t="s">
        <v>6539</v>
      </c>
      <c r="D1922" s="394">
        <v>250.94</v>
      </c>
    </row>
    <row r="1923" spans="1:4" ht="15" x14ac:dyDescent="0.25">
      <c r="A1923">
        <v>39464</v>
      </c>
      <c r="B1923" t="s">
        <v>9412</v>
      </c>
      <c r="C1923" t="s">
        <v>6539</v>
      </c>
      <c r="D1923" s="394">
        <v>403.53</v>
      </c>
    </row>
    <row r="1924" spans="1:4" ht="15" x14ac:dyDescent="0.25">
      <c r="A1924">
        <v>39460</v>
      </c>
      <c r="B1924" t="s">
        <v>9413</v>
      </c>
      <c r="C1924" t="s">
        <v>6539</v>
      </c>
      <c r="D1924" s="394">
        <v>153.05000000000001</v>
      </c>
    </row>
    <row r="1925" spans="1:4" ht="15" x14ac:dyDescent="0.25">
      <c r="A1925">
        <v>39461</v>
      </c>
      <c r="B1925" t="s">
        <v>9414</v>
      </c>
      <c r="C1925" t="s">
        <v>6539</v>
      </c>
      <c r="D1925" s="394">
        <v>179.34</v>
      </c>
    </row>
    <row r="1926" spans="1:4" ht="15" x14ac:dyDescent="0.25">
      <c r="A1926">
        <v>39462</v>
      </c>
      <c r="B1926" t="s">
        <v>9415</v>
      </c>
      <c r="C1926" t="s">
        <v>6539</v>
      </c>
      <c r="D1926" s="394">
        <v>172.83</v>
      </c>
    </row>
    <row r="1927" spans="1:4" ht="15" x14ac:dyDescent="0.25">
      <c r="A1927">
        <v>39463</v>
      </c>
      <c r="B1927" t="s">
        <v>9416</v>
      </c>
      <c r="C1927" t="s">
        <v>6539</v>
      </c>
      <c r="D1927" s="394">
        <v>400.4</v>
      </c>
    </row>
    <row r="1928" spans="1:4" ht="15" x14ac:dyDescent="0.25">
      <c r="A1928">
        <v>26039</v>
      </c>
      <c r="B1928" t="s">
        <v>9417</v>
      </c>
      <c r="C1928" t="s">
        <v>6539</v>
      </c>
      <c r="D1928" s="395">
        <v>249588.52</v>
      </c>
    </row>
    <row r="1929" spans="1:4" ht="15" x14ac:dyDescent="0.25">
      <c r="A1929">
        <v>2401</v>
      </c>
      <c r="B1929" t="s">
        <v>9418</v>
      </c>
      <c r="C1929" t="s">
        <v>6539</v>
      </c>
      <c r="D1929" s="395">
        <v>57408.12</v>
      </c>
    </row>
    <row r="1930" spans="1:4" ht="15" x14ac:dyDescent="0.25">
      <c r="A1930">
        <v>38870</v>
      </c>
      <c r="B1930" t="s">
        <v>9419</v>
      </c>
      <c r="C1930" t="s">
        <v>6539</v>
      </c>
      <c r="D1930" s="394">
        <v>36.450000000000003</v>
      </c>
    </row>
    <row r="1931" spans="1:4" ht="15" x14ac:dyDescent="0.25">
      <c r="A1931">
        <v>38869</v>
      </c>
      <c r="B1931" t="s">
        <v>9420</v>
      </c>
      <c r="C1931" t="s">
        <v>6539</v>
      </c>
      <c r="D1931" s="394">
        <v>32.15</v>
      </c>
    </row>
    <row r="1932" spans="1:4" ht="15" x14ac:dyDescent="0.25">
      <c r="A1932">
        <v>38872</v>
      </c>
      <c r="B1932" t="s">
        <v>9421</v>
      </c>
      <c r="C1932" t="s">
        <v>6539</v>
      </c>
      <c r="D1932" s="394">
        <v>49.79</v>
      </c>
    </row>
    <row r="1933" spans="1:4" ht="15" x14ac:dyDescent="0.25">
      <c r="A1933">
        <v>38871</v>
      </c>
      <c r="B1933" t="s">
        <v>9422</v>
      </c>
      <c r="C1933" t="s">
        <v>6539</v>
      </c>
      <c r="D1933" s="394">
        <v>40.049999999999997</v>
      </c>
    </row>
    <row r="1934" spans="1:4" ht="15" x14ac:dyDescent="0.25">
      <c r="A1934">
        <v>39283</v>
      </c>
      <c r="B1934" t="s">
        <v>9423</v>
      </c>
      <c r="C1934" t="s">
        <v>6539</v>
      </c>
      <c r="D1934" s="394">
        <v>124.76</v>
      </c>
    </row>
    <row r="1935" spans="1:4" ht="15" x14ac:dyDescent="0.25">
      <c r="A1935">
        <v>39284</v>
      </c>
      <c r="B1935" t="s">
        <v>9424</v>
      </c>
      <c r="C1935" t="s">
        <v>6539</v>
      </c>
      <c r="D1935" s="394">
        <v>135.19999999999999</v>
      </c>
    </row>
    <row r="1936" spans="1:4" ht="15" x14ac:dyDescent="0.25">
      <c r="A1936">
        <v>39285</v>
      </c>
      <c r="B1936" t="s">
        <v>9425</v>
      </c>
      <c r="C1936" t="s">
        <v>6539</v>
      </c>
      <c r="D1936" s="394">
        <v>137.15</v>
      </c>
    </row>
    <row r="1937" spans="1:4" ht="15" x14ac:dyDescent="0.25">
      <c r="A1937">
        <v>39286</v>
      </c>
      <c r="B1937" t="s">
        <v>9426</v>
      </c>
      <c r="C1937" t="s">
        <v>6539</v>
      </c>
      <c r="D1937" s="394">
        <v>134.16</v>
      </c>
    </row>
    <row r="1938" spans="1:4" ht="15" x14ac:dyDescent="0.25">
      <c r="A1938">
        <v>39287</v>
      </c>
      <c r="B1938" t="s">
        <v>9427</v>
      </c>
      <c r="C1938" t="s">
        <v>6539</v>
      </c>
      <c r="D1938" s="394">
        <v>157.53</v>
      </c>
    </row>
    <row r="1939" spans="1:4" ht="15" x14ac:dyDescent="0.25">
      <c r="A1939">
        <v>39288</v>
      </c>
      <c r="B1939" t="s">
        <v>9428</v>
      </c>
      <c r="C1939" t="s">
        <v>6539</v>
      </c>
      <c r="D1939" s="394">
        <v>168.12</v>
      </c>
    </row>
    <row r="1940" spans="1:4" ht="15" x14ac:dyDescent="0.25">
      <c r="A1940">
        <v>2414</v>
      </c>
      <c r="B1940" t="s">
        <v>9429</v>
      </c>
      <c r="C1940" t="s">
        <v>6540</v>
      </c>
      <c r="D1940" s="394">
        <v>95.49</v>
      </c>
    </row>
    <row r="1941" spans="1:4" ht="15" x14ac:dyDescent="0.25">
      <c r="A1941">
        <v>2413</v>
      </c>
      <c r="B1941" t="s">
        <v>9430</v>
      </c>
      <c r="C1941" t="s">
        <v>6540</v>
      </c>
      <c r="D1941" s="394">
        <v>91.87</v>
      </c>
    </row>
    <row r="1942" spans="1:4" ht="15" x14ac:dyDescent="0.25">
      <c r="A1942">
        <v>2405</v>
      </c>
      <c r="B1942" t="s">
        <v>9431</v>
      </c>
      <c r="C1942" t="s">
        <v>6540</v>
      </c>
      <c r="D1942" s="394">
        <v>106.93</v>
      </c>
    </row>
    <row r="1943" spans="1:4" ht="15" x14ac:dyDescent="0.25">
      <c r="A1943">
        <v>13361</v>
      </c>
      <c r="B1943" t="s">
        <v>9432</v>
      </c>
      <c r="C1943" t="s">
        <v>6540</v>
      </c>
      <c r="D1943" s="394">
        <v>89.45</v>
      </c>
    </row>
    <row r="1944" spans="1:4" ht="15" x14ac:dyDescent="0.25">
      <c r="A1944">
        <v>11987</v>
      </c>
      <c r="B1944" t="s">
        <v>9433</v>
      </c>
      <c r="C1944" t="s">
        <v>6540</v>
      </c>
      <c r="D1944" s="394">
        <v>239.35</v>
      </c>
    </row>
    <row r="1945" spans="1:4" ht="15" x14ac:dyDescent="0.25">
      <c r="A1945">
        <v>2416</v>
      </c>
      <c r="B1945" t="s">
        <v>9434</v>
      </c>
      <c r="C1945" t="s">
        <v>6540</v>
      </c>
      <c r="D1945" s="394">
        <v>105.89</v>
      </c>
    </row>
    <row r="1946" spans="1:4" ht="15" x14ac:dyDescent="0.25">
      <c r="A1946">
        <v>2412</v>
      </c>
      <c r="B1946" t="s">
        <v>9435</v>
      </c>
      <c r="C1946" t="s">
        <v>6540</v>
      </c>
      <c r="D1946" s="394">
        <v>102.26</v>
      </c>
    </row>
    <row r="1947" spans="1:4" ht="15" x14ac:dyDescent="0.25">
      <c r="A1947">
        <v>2411</v>
      </c>
      <c r="B1947" t="s">
        <v>9436</v>
      </c>
      <c r="C1947" t="s">
        <v>6540</v>
      </c>
      <c r="D1947" s="394">
        <v>89.45</v>
      </c>
    </row>
    <row r="1948" spans="1:4" ht="15" x14ac:dyDescent="0.25">
      <c r="A1948">
        <v>2406</v>
      </c>
      <c r="B1948" t="s">
        <v>9437</v>
      </c>
      <c r="C1948" t="s">
        <v>6540</v>
      </c>
      <c r="D1948" s="394">
        <v>87.03</v>
      </c>
    </row>
    <row r="1949" spans="1:4" ht="15" x14ac:dyDescent="0.25">
      <c r="A1949">
        <v>10571</v>
      </c>
      <c r="B1949" t="s">
        <v>9438</v>
      </c>
      <c r="C1949" t="s">
        <v>6540</v>
      </c>
      <c r="D1949" s="394">
        <v>212.75</v>
      </c>
    </row>
    <row r="1950" spans="1:4" ht="15" x14ac:dyDescent="0.25">
      <c r="A1950">
        <v>11985</v>
      </c>
      <c r="B1950" t="s">
        <v>9439</v>
      </c>
      <c r="C1950" t="s">
        <v>6540</v>
      </c>
      <c r="D1950" s="394">
        <v>205.5</v>
      </c>
    </row>
    <row r="1951" spans="1:4" ht="15" x14ac:dyDescent="0.25">
      <c r="A1951">
        <v>2410</v>
      </c>
      <c r="B1951" t="s">
        <v>9440</v>
      </c>
      <c r="C1951" t="s">
        <v>6540</v>
      </c>
      <c r="D1951" s="394">
        <v>90.66</v>
      </c>
    </row>
    <row r="1952" spans="1:4" ht="15" x14ac:dyDescent="0.25">
      <c r="A1952">
        <v>2417</v>
      </c>
      <c r="B1952" t="s">
        <v>9441</v>
      </c>
      <c r="C1952" t="s">
        <v>6540</v>
      </c>
      <c r="D1952" s="394">
        <v>96.7</v>
      </c>
    </row>
    <row r="1953" spans="1:4" ht="15" x14ac:dyDescent="0.25">
      <c r="A1953">
        <v>2415</v>
      </c>
      <c r="B1953" t="s">
        <v>9442</v>
      </c>
      <c r="C1953" t="s">
        <v>6540</v>
      </c>
      <c r="D1953" s="394">
        <v>77.36</v>
      </c>
    </row>
    <row r="1954" spans="1:4" ht="15" x14ac:dyDescent="0.25">
      <c r="A1954">
        <v>13360</v>
      </c>
      <c r="B1954" t="s">
        <v>9443</v>
      </c>
      <c r="C1954" t="s">
        <v>6540</v>
      </c>
      <c r="D1954" s="394">
        <v>77.36</v>
      </c>
    </row>
    <row r="1955" spans="1:4" ht="15" x14ac:dyDescent="0.25">
      <c r="A1955">
        <v>11983</v>
      </c>
      <c r="B1955" t="s">
        <v>9444</v>
      </c>
      <c r="C1955" t="s">
        <v>6540</v>
      </c>
      <c r="D1955" s="394">
        <v>188.58</v>
      </c>
    </row>
    <row r="1956" spans="1:4" ht="15" x14ac:dyDescent="0.25">
      <c r="A1956">
        <v>11986</v>
      </c>
      <c r="B1956" t="s">
        <v>9445</v>
      </c>
      <c r="C1956" t="s">
        <v>6540</v>
      </c>
      <c r="D1956" s="394">
        <v>229.68</v>
      </c>
    </row>
    <row r="1957" spans="1:4" ht="15" x14ac:dyDescent="0.25">
      <c r="A1957">
        <v>25976</v>
      </c>
      <c r="B1957" t="s">
        <v>9446</v>
      </c>
      <c r="C1957" t="s">
        <v>6540</v>
      </c>
      <c r="D1957" s="394">
        <v>476.79</v>
      </c>
    </row>
    <row r="1958" spans="1:4" ht="15" x14ac:dyDescent="0.25">
      <c r="A1958">
        <v>10629</v>
      </c>
      <c r="B1958" t="s">
        <v>9447</v>
      </c>
      <c r="C1958" t="s">
        <v>6540</v>
      </c>
      <c r="D1958" s="394">
        <v>533.5</v>
      </c>
    </row>
    <row r="1959" spans="1:4" ht="15" x14ac:dyDescent="0.25">
      <c r="A1959">
        <v>10698</v>
      </c>
      <c r="B1959" t="s">
        <v>9448</v>
      </c>
      <c r="C1959" t="s">
        <v>6540</v>
      </c>
      <c r="D1959" s="394">
        <v>153.04</v>
      </c>
    </row>
    <row r="1960" spans="1:4" ht="15" x14ac:dyDescent="0.25">
      <c r="A1960">
        <v>40521</v>
      </c>
      <c r="B1960" t="s">
        <v>9449</v>
      </c>
      <c r="C1960" t="s">
        <v>6539</v>
      </c>
      <c r="D1960" s="395">
        <v>83387.240000000005</v>
      </c>
    </row>
    <row r="1961" spans="1:4" ht="15" x14ac:dyDescent="0.25">
      <c r="A1961">
        <v>2432</v>
      </c>
      <c r="B1961" t="s">
        <v>9450</v>
      </c>
      <c r="C1961" t="s">
        <v>6539</v>
      </c>
      <c r="D1961" s="394">
        <v>28.02</v>
      </c>
    </row>
    <row r="1962" spans="1:4" ht="15" x14ac:dyDescent="0.25">
      <c r="A1962">
        <v>2418</v>
      </c>
      <c r="B1962" t="s">
        <v>9451</v>
      </c>
      <c r="C1962" t="s">
        <v>6539</v>
      </c>
      <c r="D1962" s="394">
        <v>13</v>
      </c>
    </row>
    <row r="1963" spans="1:4" ht="15" x14ac:dyDescent="0.25">
      <c r="A1963">
        <v>2433</v>
      </c>
      <c r="B1963" t="s">
        <v>9452</v>
      </c>
      <c r="C1963" t="s">
        <v>6539</v>
      </c>
      <c r="D1963" s="394">
        <v>9.49</v>
      </c>
    </row>
    <row r="1964" spans="1:4" ht="15" x14ac:dyDescent="0.25">
      <c r="A1964">
        <v>2420</v>
      </c>
      <c r="B1964" t="s">
        <v>9453</v>
      </c>
      <c r="C1964" t="s">
        <v>6539</v>
      </c>
      <c r="D1964" s="394">
        <v>16.3</v>
      </c>
    </row>
    <row r="1965" spans="1:4" ht="15" x14ac:dyDescent="0.25">
      <c r="A1965">
        <v>2421</v>
      </c>
      <c r="B1965" t="s">
        <v>9454</v>
      </c>
      <c r="C1965" t="s">
        <v>6539</v>
      </c>
      <c r="D1965" s="394">
        <v>35.57</v>
      </c>
    </row>
    <row r="1966" spans="1:4" ht="15" x14ac:dyDescent="0.25">
      <c r="A1966">
        <v>11447</v>
      </c>
      <c r="B1966" t="s">
        <v>9455</v>
      </c>
      <c r="C1966" t="s">
        <v>6539</v>
      </c>
      <c r="D1966" s="394">
        <v>32.22</v>
      </c>
    </row>
    <row r="1967" spans="1:4" ht="15" x14ac:dyDescent="0.25">
      <c r="A1967">
        <v>2429</v>
      </c>
      <c r="B1967" t="s">
        <v>9456</v>
      </c>
      <c r="C1967" t="s">
        <v>6539</v>
      </c>
      <c r="D1967" s="394">
        <v>81.55</v>
      </c>
    </row>
    <row r="1968" spans="1:4" ht="15" x14ac:dyDescent="0.25">
      <c r="A1968">
        <v>11449</v>
      </c>
      <c r="B1968" t="s">
        <v>9457</v>
      </c>
      <c r="C1968" t="s">
        <v>6539</v>
      </c>
      <c r="D1968" s="394">
        <v>87.85</v>
      </c>
    </row>
    <row r="1969" spans="1:4" ht="15" x14ac:dyDescent="0.25">
      <c r="A1969">
        <v>11451</v>
      </c>
      <c r="B1969" t="s">
        <v>9458</v>
      </c>
      <c r="C1969" t="s">
        <v>6539</v>
      </c>
      <c r="D1969" s="394">
        <v>86.38</v>
      </c>
    </row>
    <row r="1970" spans="1:4" ht="15" x14ac:dyDescent="0.25">
      <c r="A1970">
        <v>11116</v>
      </c>
      <c r="B1970" t="s">
        <v>9459</v>
      </c>
      <c r="C1970" t="s">
        <v>6539</v>
      </c>
      <c r="D1970" s="394">
        <v>444.59</v>
      </c>
    </row>
    <row r="1971" spans="1:4" ht="15" x14ac:dyDescent="0.25">
      <c r="A1971">
        <v>38411</v>
      </c>
      <c r="B1971" t="s">
        <v>9460</v>
      </c>
      <c r="C1971" t="s">
        <v>6539</v>
      </c>
      <c r="D1971" s="394">
        <v>993.92</v>
      </c>
    </row>
    <row r="1972" spans="1:4" ht="15" x14ac:dyDescent="0.25">
      <c r="A1972">
        <v>1370</v>
      </c>
      <c r="B1972" t="s">
        <v>9461</v>
      </c>
      <c r="C1972" t="s">
        <v>6539</v>
      </c>
      <c r="D1972" s="394">
        <v>78.98</v>
      </c>
    </row>
    <row r="1973" spans="1:4" ht="15" x14ac:dyDescent="0.25">
      <c r="A1973">
        <v>38189</v>
      </c>
      <c r="B1973" t="s">
        <v>9462</v>
      </c>
      <c r="C1973" t="s">
        <v>6539</v>
      </c>
      <c r="D1973" s="394">
        <v>163</v>
      </c>
    </row>
    <row r="1974" spans="1:4" ht="15" x14ac:dyDescent="0.25">
      <c r="A1974">
        <v>38190</v>
      </c>
      <c r="B1974" t="s">
        <v>9463</v>
      </c>
      <c r="C1974" t="s">
        <v>6539</v>
      </c>
      <c r="D1974" s="394">
        <v>366.54</v>
      </c>
    </row>
    <row r="1975" spans="1:4" ht="15" x14ac:dyDescent="0.25">
      <c r="A1975">
        <v>36516</v>
      </c>
      <c r="B1975" t="s">
        <v>9464</v>
      </c>
      <c r="C1975" t="s">
        <v>6539</v>
      </c>
      <c r="D1975" s="395">
        <v>82448.27</v>
      </c>
    </row>
    <row r="1976" spans="1:4" ht="15" x14ac:dyDescent="0.25">
      <c r="A1976">
        <v>34777</v>
      </c>
      <c r="B1976" t="s">
        <v>9465</v>
      </c>
      <c r="C1976" t="s">
        <v>6539</v>
      </c>
      <c r="D1976" s="394">
        <v>1.24</v>
      </c>
    </row>
    <row r="1977" spans="1:4" ht="15" x14ac:dyDescent="0.25">
      <c r="A1977">
        <v>7273</v>
      </c>
      <c r="B1977" t="s">
        <v>9466</v>
      </c>
      <c r="C1977" t="s">
        <v>6539</v>
      </c>
      <c r="D1977" s="394">
        <v>2.0299999999999998</v>
      </c>
    </row>
    <row r="1978" spans="1:4" ht="15" x14ac:dyDescent="0.25">
      <c r="A1978">
        <v>7272</v>
      </c>
      <c r="B1978" t="s">
        <v>9467</v>
      </c>
      <c r="C1978" t="s">
        <v>6539</v>
      </c>
      <c r="D1978" s="394">
        <v>2.83</v>
      </c>
    </row>
    <row r="1979" spans="1:4" ht="15" x14ac:dyDescent="0.25">
      <c r="A1979">
        <v>10605</v>
      </c>
      <c r="B1979" t="s">
        <v>9468</v>
      </c>
      <c r="C1979" t="s">
        <v>6539</v>
      </c>
      <c r="D1979" s="394">
        <v>2.74</v>
      </c>
    </row>
    <row r="1980" spans="1:4" ht="15" x14ac:dyDescent="0.25">
      <c r="A1980">
        <v>10604</v>
      </c>
      <c r="B1980" t="s">
        <v>9469</v>
      </c>
      <c r="C1980" t="s">
        <v>6539</v>
      </c>
      <c r="D1980" s="394">
        <v>5.46</v>
      </c>
    </row>
    <row r="1981" spans="1:4" ht="15" x14ac:dyDescent="0.25">
      <c r="A1981">
        <v>672</v>
      </c>
      <c r="B1981" t="s">
        <v>9470</v>
      </c>
      <c r="C1981" t="s">
        <v>6539</v>
      </c>
      <c r="D1981" s="394">
        <v>5.51</v>
      </c>
    </row>
    <row r="1982" spans="1:4" ht="15" x14ac:dyDescent="0.25">
      <c r="A1982">
        <v>668</v>
      </c>
      <c r="B1982" t="s">
        <v>9471</v>
      </c>
      <c r="C1982" t="s">
        <v>6539</v>
      </c>
      <c r="D1982" s="394">
        <v>8.69</v>
      </c>
    </row>
    <row r="1983" spans="1:4" ht="15" x14ac:dyDescent="0.25">
      <c r="A1983">
        <v>10578</v>
      </c>
      <c r="B1983" t="s">
        <v>9472</v>
      </c>
      <c r="C1983" t="s">
        <v>6539</v>
      </c>
      <c r="D1983" s="394">
        <v>15.15</v>
      </c>
    </row>
    <row r="1984" spans="1:4" ht="15" x14ac:dyDescent="0.25">
      <c r="A1984">
        <v>666</v>
      </c>
      <c r="B1984" t="s">
        <v>9473</v>
      </c>
      <c r="C1984" t="s">
        <v>6539</v>
      </c>
      <c r="D1984" s="394">
        <v>15.05</v>
      </c>
    </row>
    <row r="1985" spans="1:4" ht="15" x14ac:dyDescent="0.25">
      <c r="A1985">
        <v>665</v>
      </c>
      <c r="B1985" t="s">
        <v>9474</v>
      </c>
      <c r="C1985" t="s">
        <v>6539</v>
      </c>
      <c r="D1985" s="394">
        <v>28.19</v>
      </c>
    </row>
    <row r="1986" spans="1:4" ht="15" x14ac:dyDescent="0.25">
      <c r="A1986">
        <v>10577</v>
      </c>
      <c r="B1986" t="s">
        <v>9475</v>
      </c>
      <c r="C1986" t="s">
        <v>6539</v>
      </c>
      <c r="D1986" s="394">
        <v>22.07</v>
      </c>
    </row>
    <row r="1987" spans="1:4" ht="15" x14ac:dyDescent="0.25">
      <c r="A1987">
        <v>10583</v>
      </c>
      <c r="B1987" t="s">
        <v>9476</v>
      </c>
      <c r="C1987" t="s">
        <v>6539</v>
      </c>
      <c r="D1987" s="394">
        <v>12.37</v>
      </c>
    </row>
    <row r="1988" spans="1:4" ht="15" x14ac:dyDescent="0.25">
      <c r="A1988">
        <v>10579</v>
      </c>
      <c r="B1988" t="s">
        <v>9477</v>
      </c>
      <c r="C1988" t="s">
        <v>6539</v>
      </c>
      <c r="D1988" s="394">
        <v>20.18</v>
      </c>
    </row>
    <row r="1989" spans="1:4" ht="15" x14ac:dyDescent="0.25">
      <c r="A1989">
        <v>10582</v>
      </c>
      <c r="B1989" t="s">
        <v>9478</v>
      </c>
      <c r="C1989" t="s">
        <v>6539</v>
      </c>
      <c r="D1989" s="394">
        <v>7.06</v>
      </c>
    </row>
    <row r="1990" spans="1:4" ht="15" x14ac:dyDescent="0.25">
      <c r="A1990">
        <v>2436</v>
      </c>
      <c r="B1990" t="s">
        <v>9479</v>
      </c>
      <c r="C1990" t="s">
        <v>6541</v>
      </c>
      <c r="D1990" s="394">
        <v>13.71</v>
      </c>
    </row>
    <row r="1991" spans="1:4" ht="15" x14ac:dyDescent="0.25">
      <c r="A1991">
        <v>40918</v>
      </c>
      <c r="B1991" t="s">
        <v>9480</v>
      </c>
      <c r="C1991" t="s">
        <v>6548</v>
      </c>
      <c r="D1991" s="395">
        <v>2399.19</v>
      </c>
    </row>
    <row r="1992" spans="1:4" ht="15" x14ac:dyDescent="0.25">
      <c r="A1992">
        <v>2439</v>
      </c>
      <c r="B1992" t="s">
        <v>9481</v>
      </c>
      <c r="C1992" t="s">
        <v>6541</v>
      </c>
      <c r="D1992" s="394">
        <v>24.72</v>
      </c>
    </row>
    <row r="1993" spans="1:4" ht="15" x14ac:dyDescent="0.25">
      <c r="A1993">
        <v>40923</v>
      </c>
      <c r="B1993" t="s">
        <v>9482</v>
      </c>
      <c r="C1993" t="s">
        <v>6548</v>
      </c>
      <c r="D1993" s="395">
        <v>4326.82</v>
      </c>
    </row>
    <row r="1994" spans="1:4" ht="15" x14ac:dyDescent="0.25">
      <c r="A1994">
        <v>10998</v>
      </c>
      <c r="B1994" t="s">
        <v>9483</v>
      </c>
      <c r="C1994" t="s">
        <v>6543</v>
      </c>
      <c r="D1994" s="394">
        <v>18.28</v>
      </c>
    </row>
    <row r="1995" spans="1:4" ht="15" x14ac:dyDescent="0.25">
      <c r="A1995">
        <v>11002</v>
      </c>
      <c r="B1995" t="s">
        <v>9484</v>
      </c>
      <c r="C1995" t="s">
        <v>6543</v>
      </c>
      <c r="D1995" s="394">
        <v>16.739999999999998</v>
      </c>
    </row>
    <row r="1996" spans="1:4" ht="15" x14ac:dyDescent="0.25">
      <c r="A1996">
        <v>10999</v>
      </c>
      <c r="B1996" t="s">
        <v>9485</v>
      </c>
      <c r="C1996" t="s">
        <v>6543</v>
      </c>
      <c r="D1996" s="394">
        <v>16.09</v>
      </c>
    </row>
    <row r="1997" spans="1:4" ht="15" x14ac:dyDescent="0.25">
      <c r="A1997">
        <v>10997</v>
      </c>
      <c r="B1997" t="s">
        <v>9486</v>
      </c>
      <c r="C1997" t="s">
        <v>6543</v>
      </c>
      <c r="D1997" s="394">
        <v>17.440000000000001</v>
      </c>
    </row>
    <row r="1998" spans="1:4" ht="15" x14ac:dyDescent="0.25">
      <c r="A1998">
        <v>2685</v>
      </c>
      <c r="B1998" t="s">
        <v>9487</v>
      </c>
      <c r="C1998" t="s">
        <v>6542</v>
      </c>
      <c r="D1998" s="394">
        <v>4.3899999999999997</v>
      </c>
    </row>
    <row r="1999" spans="1:4" ht="15" x14ac:dyDescent="0.25">
      <c r="A1999">
        <v>2680</v>
      </c>
      <c r="B1999" t="s">
        <v>9488</v>
      </c>
      <c r="C1999" t="s">
        <v>6542</v>
      </c>
      <c r="D1999" s="394">
        <v>6.43</v>
      </c>
    </row>
    <row r="2000" spans="1:4" ht="15" x14ac:dyDescent="0.25">
      <c r="A2000">
        <v>2684</v>
      </c>
      <c r="B2000" t="s">
        <v>9489</v>
      </c>
      <c r="C2000" t="s">
        <v>6542</v>
      </c>
      <c r="D2000" s="394">
        <v>5.85</v>
      </c>
    </row>
    <row r="2001" spans="1:4" ht="15" x14ac:dyDescent="0.25">
      <c r="A2001">
        <v>2673</v>
      </c>
      <c r="B2001" t="s">
        <v>9490</v>
      </c>
      <c r="C2001" t="s">
        <v>6542</v>
      </c>
      <c r="D2001" s="394">
        <v>2.2599999999999998</v>
      </c>
    </row>
    <row r="2002" spans="1:4" ht="15" x14ac:dyDescent="0.25">
      <c r="A2002">
        <v>2681</v>
      </c>
      <c r="B2002" t="s">
        <v>9491</v>
      </c>
      <c r="C2002" t="s">
        <v>6542</v>
      </c>
      <c r="D2002" s="394">
        <v>10.51</v>
      </c>
    </row>
    <row r="2003" spans="1:4" ht="15" x14ac:dyDescent="0.25">
      <c r="A2003">
        <v>2682</v>
      </c>
      <c r="B2003" t="s">
        <v>9492</v>
      </c>
      <c r="C2003" t="s">
        <v>6542</v>
      </c>
      <c r="D2003" s="394">
        <v>15.34</v>
      </c>
    </row>
    <row r="2004" spans="1:4" ht="15" x14ac:dyDescent="0.25">
      <c r="A2004">
        <v>2686</v>
      </c>
      <c r="B2004" t="s">
        <v>9493</v>
      </c>
      <c r="C2004" t="s">
        <v>6542</v>
      </c>
      <c r="D2004" s="394">
        <v>19.239999999999998</v>
      </c>
    </row>
    <row r="2005" spans="1:4" ht="15" x14ac:dyDescent="0.25">
      <c r="A2005">
        <v>2674</v>
      </c>
      <c r="B2005" t="s">
        <v>9494</v>
      </c>
      <c r="C2005" t="s">
        <v>6542</v>
      </c>
      <c r="D2005" s="394">
        <v>2.81</v>
      </c>
    </row>
    <row r="2006" spans="1:4" ht="15" x14ac:dyDescent="0.25">
      <c r="A2006">
        <v>2683</v>
      </c>
      <c r="B2006" t="s">
        <v>9495</v>
      </c>
      <c r="C2006" t="s">
        <v>6542</v>
      </c>
      <c r="D2006" s="394">
        <v>30.32</v>
      </c>
    </row>
    <row r="2007" spans="1:4" ht="15" x14ac:dyDescent="0.25">
      <c r="A2007">
        <v>2676</v>
      </c>
      <c r="B2007" t="s">
        <v>9496</v>
      </c>
      <c r="C2007" t="s">
        <v>6542</v>
      </c>
      <c r="D2007" s="394">
        <v>1.31</v>
      </c>
    </row>
    <row r="2008" spans="1:4" ht="15" x14ac:dyDescent="0.25">
      <c r="A2008">
        <v>2678</v>
      </c>
      <c r="B2008" t="s">
        <v>9497</v>
      </c>
      <c r="C2008" t="s">
        <v>6542</v>
      </c>
      <c r="D2008" s="394">
        <v>1.64</v>
      </c>
    </row>
    <row r="2009" spans="1:4" ht="15" x14ac:dyDescent="0.25">
      <c r="A2009">
        <v>2679</v>
      </c>
      <c r="B2009" t="s">
        <v>9498</v>
      </c>
      <c r="C2009" t="s">
        <v>6542</v>
      </c>
      <c r="D2009" s="394">
        <v>2.5299999999999998</v>
      </c>
    </row>
    <row r="2010" spans="1:4" ht="15" x14ac:dyDescent="0.25">
      <c r="A2010">
        <v>12070</v>
      </c>
      <c r="B2010" t="s">
        <v>9499</v>
      </c>
      <c r="C2010" t="s">
        <v>6542</v>
      </c>
      <c r="D2010" s="394">
        <v>3.53</v>
      </c>
    </row>
    <row r="2011" spans="1:4" ht="15" x14ac:dyDescent="0.25">
      <c r="A2011">
        <v>2675</v>
      </c>
      <c r="B2011" t="s">
        <v>9500</v>
      </c>
      <c r="C2011" t="s">
        <v>6542</v>
      </c>
      <c r="D2011" s="394">
        <v>4.59</v>
      </c>
    </row>
    <row r="2012" spans="1:4" ht="15" x14ac:dyDescent="0.25">
      <c r="A2012">
        <v>12067</v>
      </c>
      <c r="B2012" t="s">
        <v>9501</v>
      </c>
      <c r="C2012" t="s">
        <v>6542</v>
      </c>
      <c r="D2012" s="394">
        <v>6.23</v>
      </c>
    </row>
    <row r="2013" spans="1:4" ht="15" x14ac:dyDescent="0.25">
      <c r="A2013">
        <v>40401</v>
      </c>
      <c r="B2013" t="s">
        <v>9502</v>
      </c>
      <c r="C2013" t="s">
        <v>6542</v>
      </c>
      <c r="D2013" s="394">
        <v>2.15</v>
      </c>
    </row>
    <row r="2014" spans="1:4" ht="15" x14ac:dyDescent="0.25">
      <c r="A2014">
        <v>40402</v>
      </c>
      <c r="B2014" t="s">
        <v>9503</v>
      </c>
      <c r="C2014" t="s">
        <v>6542</v>
      </c>
      <c r="D2014" s="394">
        <v>2.76</v>
      </c>
    </row>
    <row r="2015" spans="1:4" ht="15" x14ac:dyDescent="0.25">
      <c r="A2015">
        <v>40400</v>
      </c>
      <c r="B2015" t="s">
        <v>9504</v>
      </c>
      <c r="C2015" t="s">
        <v>6542</v>
      </c>
      <c r="D2015" s="394">
        <v>1.46</v>
      </c>
    </row>
    <row r="2016" spans="1:4" ht="15" x14ac:dyDescent="0.25">
      <c r="A2016">
        <v>2504</v>
      </c>
      <c r="B2016" t="s">
        <v>9505</v>
      </c>
      <c r="C2016" t="s">
        <v>6542</v>
      </c>
      <c r="D2016" s="394">
        <v>10.16</v>
      </c>
    </row>
    <row r="2017" spans="1:4" ht="15" x14ac:dyDescent="0.25">
      <c r="A2017">
        <v>2501</v>
      </c>
      <c r="B2017" t="s">
        <v>9506</v>
      </c>
      <c r="C2017" t="s">
        <v>6542</v>
      </c>
      <c r="D2017" s="394">
        <v>13.33</v>
      </c>
    </row>
    <row r="2018" spans="1:4" ht="15" x14ac:dyDescent="0.25">
      <c r="A2018">
        <v>2502</v>
      </c>
      <c r="B2018" t="s">
        <v>9507</v>
      </c>
      <c r="C2018" t="s">
        <v>6542</v>
      </c>
      <c r="D2018" s="394">
        <v>20.11</v>
      </c>
    </row>
    <row r="2019" spans="1:4" ht="15" x14ac:dyDescent="0.25">
      <c r="A2019">
        <v>2503</v>
      </c>
      <c r="B2019" t="s">
        <v>9508</v>
      </c>
      <c r="C2019" t="s">
        <v>6542</v>
      </c>
      <c r="D2019" s="394">
        <v>25.88</v>
      </c>
    </row>
    <row r="2020" spans="1:4" ht="15" x14ac:dyDescent="0.25">
      <c r="A2020">
        <v>2500</v>
      </c>
      <c r="B2020" t="s">
        <v>9509</v>
      </c>
      <c r="C2020" t="s">
        <v>6542</v>
      </c>
      <c r="D2020" s="394">
        <v>34.479999999999997</v>
      </c>
    </row>
    <row r="2021" spans="1:4" ht="15" x14ac:dyDescent="0.25">
      <c r="A2021">
        <v>2505</v>
      </c>
      <c r="B2021" t="s">
        <v>9510</v>
      </c>
      <c r="C2021" t="s">
        <v>6542</v>
      </c>
      <c r="D2021" s="394">
        <v>53.73</v>
      </c>
    </row>
    <row r="2022" spans="1:4" ht="15" x14ac:dyDescent="0.25">
      <c r="A2022">
        <v>12056</v>
      </c>
      <c r="B2022" t="s">
        <v>9511</v>
      </c>
      <c r="C2022" t="s">
        <v>6542</v>
      </c>
      <c r="D2022" s="394">
        <v>21.71</v>
      </c>
    </row>
    <row r="2023" spans="1:4" ht="15" x14ac:dyDescent="0.25">
      <c r="A2023">
        <v>12057</v>
      </c>
      <c r="B2023" t="s">
        <v>9512</v>
      </c>
      <c r="C2023" t="s">
        <v>6542</v>
      </c>
      <c r="D2023" s="394">
        <v>18.440000000000001</v>
      </c>
    </row>
    <row r="2024" spans="1:4" ht="15" x14ac:dyDescent="0.25">
      <c r="A2024">
        <v>12059</v>
      </c>
      <c r="B2024" t="s">
        <v>9513</v>
      </c>
      <c r="C2024" t="s">
        <v>6542</v>
      </c>
      <c r="D2024" s="394">
        <v>6.47</v>
      </c>
    </row>
    <row r="2025" spans="1:4" ht="15" x14ac:dyDescent="0.25">
      <c r="A2025">
        <v>12058</v>
      </c>
      <c r="B2025" t="s">
        <v>9514</v>
      </c>
      <c r="C2025" t="s">
        <v>6542</v>
      </c>
      <c r="D2025" s="394">
        <v>11.49</v>
      </c>
    </row>
    <row r="2026" spans="1:4" ht="15" x14ac:dyDescent="0.25">
      <c r="A2026">
        <v>12060</v>
      </c>
      <c r="B2026" t="s">
        <v>9515</v>
      </c>
      <c r="C2026" t="s">
        <v>6542</v>
      </c>
      <c r="D2026" s="394">
        <v>47.91</v>
      </c>
    </row>
    <row r="2027" spans="1:4" ht="15" x14ac:dyDescent="0.25">
      <c r="A2027">
        <v>12061</v>
      </c>
      <c r="B2027" t="s">
        <v>9516</v>
      </c>
      <c r="C2027" t="s">
        <v>6542</v>
      </c>
      <c r="D2027" s="394">
        <v>29.25</v>
      </c>
    </row>
    <row r="2028" spans="1:4" ht="15" x14ac:dyDescent="0.25">
      <c r="A2028">
        <v>12062</v>
      </c>
      <c r="B2028" t="s">
        <v>9517</v>
      </c>
      <c r="C2028" t="s">
        <v>6542</v>
      </c>
      <c r="D2028" s="394">
        <v>53.95</v>
      </c>
    </row>
    <row r="2029" spans="1:4" ht="15" x14ac:dyDescent="0.25">
      <c r="A2029">
        <v>21137</v>
      </c>
      <c r="B2029" t="s">
        <v>9518</v>
      </c>
      <c r="C2029" t="s">
        <v>6542</v>
      </c>
      <c r="D2029" s="394">
        <v>9.3699999999999992</v>
      </c>
    </row>
    <row r="2030" spans="1:4" ht="15" x14ac:dyDescent="0.25">
      <c r="A2030">
        <v>2687</v>
      </c>
      <c r="B2030" t="s">
        <v>9519</v>
      </c>
      <c r="C2030" t="s">
        <v>6542</v>
      </c>
      <c r="D2030" s="394">
        <v>1.1399999999999999</v>
      </c>
    </row>
    <row r="2031" spans="1:4" ht="15" x14ac:dyDescent="0.25">
      <c r="A2031">
        <v>2689</v>
      </c>
      <c r="B2031" t="s">
        <v>9520</v>
      </c>
      <c r="C2031" t="s">
        <v>6542</v>
      </c>
      <c r="D2031" s="394">
        <v>1.36</v>
      </c>
    </row>
    <row r="2032" spans="1:4" ht="15" x14ac:dyDescent="0.25">
      <c r="A2032">
        <v>2688</v>
      </c>
      <c r="B2032" t="s">
        <v>9521</v>
      </c>
      <c r="C2032" t="s">
        <v>6542</v>
      </c>
      <c r="D2032" s="394">
        <v>1.48</v>
      </c>
    </row>
    <row r="2033" spans="1:4" ht="15" x14ac:dyDescent="0.25">
      <c r="A2033">
        <v>2690</v>
      </c>
      <c r="B2033" t="s">
        <v>9522</v>
      </c>
      <c r="C2033" t="s">
        <v>6542</v>
      </c>
      <c r="D2033" s="394">
        <v>2.5299999999999998</v>
      </c>
    </row>
    <row r="2034" spans="1:4" ht="15" x14ac:dyDescent="0.25">
      <c r="A2034">
        <v>39243</v>
      </c>
      <c r="B2034" t="s">
        <v>9523</v>
      </c>
      <c r="C2034" t="s">
        <v>6542</v>
      </c>
      <c r="D2034" s="394">
        <v>1.67</v>
      </c>
    </row>
    <row r="2035" spans="1:4" ht="15" x14ac:dyDescent="0.25">
      <c r="A2035">
        <v>39244</v>
      </c>
      <c r="B2035" t="s">
        <v>9524</v>
      </c>
      <c r="C2035" t="s">
        <v>6542</v>
      </c>
      <c r="D2035" s="394">
        <v>2.25</v>
      </c>
    </row>
    <row r="2036" spans="1:4" ht="15" x14ac:dyDescent="0.25">
      <c r="A2036">
        <v>39245</v>
      </c>
      <c r="B2036" t="s">
        <v>9525</v>
      </c>
      <c r="C2036" t="s">
        <v>6542</v>
      </c>
      <c r="D2036" s="394">
        <v>4.34</v>
      </c>
    </row>
    <row r="2037" spans="1:4" ht="15" x14ac:dyDescent="0.25">
      <c r="A2037">
        <v>39254</v>
      </c>
      <c r="B2037" t="s">
        <v>9526</v>
      </c>
      <c r="C2037" t="s">
        <v>6542</v>
      </c>
      <c r="D2037" s="394">
        <v>6.49</v>
      </c>
    </row>
    <row r="2038" spans="1:4" ht="15" x14ac:dyDescent="0.25">
      <c r="A2038">
        <v>39255</v>
      </c>
      <c r="B2038" t="s">
        <v>9527</v>
      </c>
      <c r="C2038" t="s">
        <v>6542</v>
      </c>
      <c r="D2038" s="394">
        <v>12.01</v>
      </c>
    </row>
    <row r="2039" spans="1:4" ht="15" x14ac:dyDescent="0.25">
      <c r="A2039">
        <v>39253</v>
      </c>
      <c r="B2039" t="s">
        <v>9528</v>
      </c>
      <c r="C2039" t="s">
        <v>6542</v>
      </c>
      <c r="D2039" s="394">
        <v>8.27</v>
      </c>
    </row>
    <row r="2040" spans="1:4" ht="15" x14ac:dyDescent="0.25">
      <c r="A2040">
        <v>2446</v>
      </c>
      <c r="B2040" t="s">
        <v>9529</v>
      </c>
      <c r="C2040" t="s">
        <v>6542</v>
      </c>
      <c r="D2040" s="394">
        <v>5.37</v>
      </c>
    </row>
    <row r="2041" spans="1:4" ht="15" x14ac:dyDescent="0.25">
      <c r="A2041">
        <v>2442</v>
      </c>
      <c r="B2041" t="s">
        <v>9530</v>
      </c>
      <c r="C2041" t="s">
        <v>6542</v>
      </c>
      <c r="D2041" s="394">
        <v>7.52</v>
      </c>
    </row>
    <row r="2042" spans="1:4" ht="15" x14ac:dyDescent="0.25">
      <c r="A2042">
        <v>39246</v>
      </c>
      <c r="B2042" t="s">
        <v>9531</v>
      </c>
      <c r="C2042" t="s">
        <v>6542</v>
      </c>
      <c r="D2042" s="394">
        <v>3.74</v>
      </c>
    </row>
    <row r="2043" spans="1:4" ht="15" x14ac:dyDescent="0.25">
      <c r="A2043">
        <v>39247</v>
      </c>
      <c r="B2043" t="s">
        <v>9532</v>
      </c>
      <c r="C2043" t="s">
        <v>6542</v>
      </c>
      <c r="D2043" s="394">
        <v>3.26</v>
      </c>
    </row>
    <row r="2044" spans="1:4" ht="15" x14ac:dyDescent="0.25">
      <c r="A2044">
        <v>39248</v>
      </c>
      <c r="B2044" t="s">
        <v>9533</v>
      </c>
      <c r="C2044" t="s">
        <v>6542</v>
      </c>
      <c r="D2044" s="394">
        <v>10.48</v>
      </c>
    </row>
    <row r="2045" spans="1:4" ht="15" x14ac:dyDescent="0.25">
      <c r="A2045">
        <v>2438</v>
      </c>
      <c r="B2045" t="s">
        <v>9534</v>
      </c>
      <c r="C2045" t="s">
        <v>6541</v>
      </c>
      <c r="D2045" s="394">
        <v>17.059999999999999</v>
      </c>
    </row>
    <row r="2046" spans="1:4" ht="15" x14ac:dyDescent="0.25">
      <c r="A2046">
        <v>40922</v>
      </c>
      <c r="B2046" t="s">
        <v>9535</v>
      </c>
      <c r="C2046" t="s">
        <v>6548</v>
      </c>
      <c r="D2046" s="395">
        <v>2986.44</v>
      </c>
    </row>
    <row r="2047" spans="1:4" ht="15" x14ac:dyDescent="0.25">
      <c r="A2047">
        <v>36486</v>
      </c>
      <c r="B2047" t="s">
        <v>9536</v>
      </c>
      <c r="C2047" t="s">
        <v>6539</v>
      </c>
      <c r="D2047" s="395">
        <v>35157.769999999997</v>
      </c>
    </row>
    <row r="2048" spans="1:4" ht="15" x14ac:dyDescent="0.25">
      <c r="A2048">
        <v>37777</v>
      </c>
      <c r="B2048" t="s">
        <v>9537</v>
      </c>
      <c r="C2048" t="s">
        <v>6539</v>
      </c>
      <c r="D2048" s="395">
        <v>165522.10999999999</v>
      </c>
    </row>
    <row r="2049" spans="1:4" ht="15" x14ac:dyDescent="0.25">
      <c r="A2049">
        <v>12624</v>
      </c>
      <c r="B2049" t="s">
        <v>9538</v>
      </c>
      <c r="C2049" t="s">
        <v>6539</v>
      </c>
      <c r="D2049" s="394">
        <v>10.26</v>
      </c>
    </row>
    <row r="2050" spans="1:4" ht="15" x14ac:dyDescent="0.25">
      <c r="A2050">
        <v>10638</v>
      </c>
      <c r="B2050" t="s">
        <v>9539</v>
      </c>
      <c r="C2050" t="s">
        <v>6539</v>
      </c>
      <c r="D2050" s="395">
        <v>321401.8</v>
      </c>
    </row>
    <row r="2051" spans="1:4" ht="15" x14ac:dyDescent="0.25">
      <c r="A2051">
        <v>10635</v>
      </c>
      <c r="B2051" t="s">
        <v>9540</v>
      </c>
      <c r="C2051" t="s">
        <v>6539</v>
      </c>
      <c r="D2051" s="395">
        <v>111092.81</v>
      </c>
    </row>
    <row r="2052" spans="1:4" ht="15" x14ac:dyDescent="0.25">
      <c r="A2052">
        <v>10634</v>
      </c>
      <c r="B2052" t="s">
        <v>9541</v>
      </c>
      <c r="C2052" t="s">
        <v>6539</v>
      </c>
      <c r="D2052" s="395">
        <v>95129.5</v>
      </c>
    </row>
    <row r="2053" spans="1:4" ht="15" x14ac:dyDescent="0.25">
      <c r="A2053">
        <v>10636</v>
      </c>
      <c r="B2053" t="s">
        <v>9542</v>
      </c>
      <c r="C2053" t="s">
        <v>6539</v>
      </c>
      <c r="D2053" s="395">
        <v>209498.45</v>
      </c>
    </row>
    <row r="2054" spans="1:4" ht="15" x14ac:dyDescent="0.25">
      <c r="A2054">
        <v>10637</v>
      </c>
      <c r="B2054" t="s">
        <v>9543</v>
      </c>
      <c r="C2054" t="s">
        <v>6539</v>
      </c>
      <c r="D2054" s="395">
        <v>219137.59</v>
      </c>
    </row>
    <row r="2055" spans="1:4" ht="15" x14ac:dyDescent="0.25">
      <c r="A2055">
        <v>517</v>
      </c>
      <c r="B2055" t="s">
        <v>9544</v>
      </c>
      <c r="C2055" t="s">
        <v>6544</v>
      </c>
      <c r="D2055" s="394">
        <v>6.8</v>
      </c>
    </row>
    <row r="2056" spans="1:4" ht="15" x14ac:dyDescent="0.25">
      <c r="A2056">
        <v>41904</v>
      </c>
      <c r="B2056" t="s">
        <v>9545</v>
      </c>
      <c r="C2056" t="s">
        <v>6553</v>
      </c>
      <c r="D2056" s="395">
        <v>2725.17</v>
      </c>
    </row>
    <row r="2057" spans="1:4" ht="15" x14ac:dyDescent="0.25">
      <c r="A2057">
        <v>41905</v>
      </c>
      <c r="B2057" t="s">
        <v>9546</v>
      </c>
      <c r="C2057" t="s">
        <v>6543</v>
      </c>
      <c r="D2057" s="394">
        <v>2.23</v>
      </c>
    </row>
    <row r="2058" spans="1:4" ht="15" x14ac:dyDescent="0.25">
      <c r="A2058">
        <v>41903</v>
      </c>
      <c r="B2058" t="s">
        <v>9547</v>
      </c>
      <c r="C2058" t="s">
        <v>6543</v>
      </c>
      <c r="D2058" s="394">
        <v>2.61</v>
      </c>
    </row>
    <row r="2059" spans="1:4" ht="15" x14ac:dyDescent="0.25">
      <c r="A2059">
        <v>37534</v>
      </c>
      <c r="B2059" t="s">
        <v>9548</v>
      </c>
      <c r="C2059" t="s">
        <v>6543</v>
      </c>
      <c r="D2059" s="394">
        <v>15.19</v>
      </c>
    </row>
    <row r="2060" spans="1:4" ht="15" x14ac:dyDescent="0.25">
      <c r="A2060">
        <v>37535</v>
      </c>
      <c r="B2060" t="s">
        <v>9549</v>
      </c>
      <c r="C2060" t="s">
        <v>6543</v>
      </c>
      <c r="D2060" s="394">
        <v>15.19</v>
      </c>
    </row>
    <row r="2061" spans="1:4" ht="15" x14ac:dyDescent="0.25">
      <c r="A2061">
        <v>37533</v>
      </c>
      <c r="B2061" t="s">
        <v>9550</v>
      </c>
      <c r="C2061" t="s">
        <v>6543</v>
      </c>
      <c r="D2061" s="394">
        <v>15.19</v>
      </c>
    </row>
    <row r="2062" spans="1:4" ht="15" x14ac:dyDescent="0.25">
      <c r="A2062">
        <v>37537</v>
      </c>
      <c r="B2062" t="s">
        <v>9551</v>
      </c>
      <c r="C2062" t="s">
        <v>6543</v>
      </c>
      <c r="D2062" s="394">
        <v>11.5</v>
      </c>
    </row>
    <row r="2063" spans="1:4" ht="15" x14ac:dyDescent="0.25">
      <c r="A2063">
        <v>37536</v>
      </c>
      <c r="B2063" t="s">
        <v>9552</v>
      </c>
      <c r="C2063" t="s">
        <v>6543</v>
      </c>
      <c r="D2063" s="394">
        <v>11.5</v>
      </c>
    </row>
    <row r="2064" spans="1:4" ht="15" x14ac:dyDescent="0.25">
      <c r="A2064">
        <v>37532</v>
      </c>
      <c r="B2064" t="s">
        <v>9553</v>
      </c>
      <c r="C2064" t="s">
        <v>6543</v>
      </c>
      <c r="D2064" s="394">
        <v>11.5</v>
      </c>
    </row>
    <row r="2065" spans="1:4" ht="15" x14ac:dyDescent="0.25">
      <c r="A2065">
        <v>2696</v>
      </c>
      <c r="B2065" t="s">
        <v>9554</v>
      </c>
      <c r="C2065" t="s">
        <v>6541</v>
      </c>
      <c r="D2065" s="394">
        <v>12.99</v>
      </c>
    </row>
    <row r="2066" spans="1:4" ht="15" x14ac:dyDescent="0.25">
      <c r="A2066">
        <v>40928</v>
      </c>
      <c r="B2066" t="s">
        <v>9555</v>
      </c>
      <c r="C2066" t="s">
        <v>6548</v>
      </c>
      <c r="D2066" s="395">
        <v>2272.5700000000002</v>
      </c>
    </row>
    <row r="2067" spans="1:4" ht="15" x14ac:dyDescent="0.25">
      <c r="A2067">
        <v>4083</v>
      </c>
      <c r="B2067" t="s">
        <v>9556</v>
      </c>
      <c r="C2067" t="s">
        <v>6541</v>
      </c>
      <c r="D2067" s="394">
        <v>14.94</v>
      </c>
    </row>
    <row r="2068" spans="1:4" ht="15" x14ac:dyDescent="0.25">
      <c r="A2068">
        <v>40818</v>
      </c>
      <c r="B2068" t="s">
        <v>9557</v>
      </c>
      <c r="C2068" t="s">
        <v>6548</v>
      </c>
      <c r="D2068" s="395">
        <v>2613.46</v>
      </c>
    </row>
    <row r="2069" spans="1:4" ht="15" x14ac:dyDescent="0.25">
      <c r="A2069">
        <v>2705</v>
      </c>
      <c r="B2069" t="s">
        <v>9558</v>
      </c>
      <c r="C2069" t="s">
        <v>6557</v>
      </c>
      <c r="D2069" s="394">
        <v>0.64</v>
      </c>
    </row>
    <row r="2070" spans="1:4" ht="15" x14ac:dyDescent="0.25">
      <c r="A2070">
        <v>14250</v>
      </c>
      <c r="B2070" t="s">
        <v>9559</v>
      </c>
      <c r="C2070" t="s">
        <v>6557</v>
      </c>
      <c r="D2070" s="394">
        <v>0.65</v>
      </c>
    </row>
    <row r="2071" spans="1:4" ht="15" x14ac:dyDescent="0.25">
      <c r="A2071">
        <v>11683</v>
      </c>
      <c r="B2071" t="s">
        <v>9560</v>
      </c>
      <c r="C2071" t="s">
        <v>6539</v>
      </c>
      <c r="D2071" s="394">
        <v>21.21</v>
      </c>
    </row>
    <row r="2072" spans="1:4" ht="15" x14ac:dyDescent="0.25">
      <c r="A2072">
        <v>11684</v>
      </c>
      <c r="B2072" t="s">
        <v>9561</v>
      </c>
      <c r="C2072" t="s">
        <v>6539</v>
      </c>
      <c r="D2072" s="394">
        <v>23.21</v>
      </c>
    </row>
    <row r="2073" spans="1:4" ht="15" x14ac:dyDescent="0.25">
      <c r="A2073">
        <v>6141</v>
      </c>
      <c r="B2073" t="s">
        <v>9562</v>
      </c>
      <c r="C2073" t="s">
        <v>6539</v>
      </c>
      <c r="D2073" s="394">
        <v>3.21</v>
      </c>
    </row>
    <row r="2074" spans="1:4" ht="15" x14ac:dyDescent="0.25">
      <c r="A2074">
        <v>11681</v>
      </c>
      <c r="B2074" t="s">
        <v>9563</v>
      </c>
      <c r="C2074" t="s">
        <v>6539</v>
      </c>
      <c r="D2074" s="394">
        <v>6.37</v>
      </c>
    </row>
    <row r="2075" spans="1:4" ht="15" x14ac:dyDescent="0.25">
      <c r="A2075">
        <v>2706</v>
      </c>
      <c r="B2075" t="s">
        <v>9564</v>
      </c>
      <c r="C2075" t="s">
        <v>6541</v>
      </c>
      <c r="D2075" s="394">
        <v>71.58</v>
      </c>
    </row>
    <row r="2076" spans="1:4" ht="15" x14ac:dyDescent="0.25">
      <c r="A2076">
        <v>40811</v>
      </c>
      <c r="B2076" t="s">
        <v>9565</v>
      </c>
      <c r="C2076" t="s">
        <v>6548</v>
      </c>
      <c r="D2076" s="395">
        <v>12518.65</v>
      </c>
    </row>
    <row r="2077" spans="1:4" ht="15" x14ac:dyDescent="0.25">
      <c r="A2077">
        <v>2707</v>
      </c>
      <c r="B2077" t="s">
        <v>9566</v>
      </c>
      <c r="C2077" t="s">
        <v>6541</v>
      </c>
      <c r="D2077" s="394">
        <v>81.45</v>
      </c>
    </row>
    <row r="2078" spans="1:4" ht="15" x14ac:dyDescent="0.25">
      <c r="A2078">
        <v>40813</v>
      </c>
      <c r="B2078" t="s">
        <v>9567</v>
      </c>
      <c r="C2078" t="s">
        <v>6548</v>
      </c>
      <c r="D2078" s="395">
        <v>14248.81</v>
      </c>
    </row>
    <row r="2079" spans="1:4" ht="15" x14ac:dyDescent="0.25">
      <c r="A2079">
        <v>2708</v>
      </c>
      <c r="B2079" t="s">
        <v>9568</v>
      </c>
      <c r="C2079" t="s">
        <v>6541</v>
      </c>
      <c r="D2079" s="394">
        <v>111.36</v>
      </c>
    </row>
    <row r="2080" spans="1:4" ht="15" x14ac:dyDescent="0.25">
      <c r="A2080">
        <v>40814</v>
      </c>
      <c r="B2080" t="s">
        <v>9569</v>
      </c>
      <c r="C2080" t="s">
        <v>6548</v>
      </c>
      <c r="D2080" s="395">
        <v>19477.73</v>
      </c>
    </row>
    <row r="2081" spans="1:4" ht="15" x14ac:dyDescent="0.25">
      <c r="A2081">
        <v>34779</v>
      </c>
      <c r="B2081" t="s">
        <v>9570</v>
      </c>
      <c r="C2081" t="s">
        <v>6541</v>
      </c>
      <c r="D2081" s="394">
        <v>72.62</v>
      </c>
    </row>
    <row r="2082" spans="1:4" ht="15" x14ac:dyDescent="0.25">
      <c r="A2082">
        <v>40936</v>
      </c>
      <c r="B2082" t="s">
        <v>9571</v>
      </c>
      <c r="C2082" t="s">
        <v>6548</v>
      </c>
      <c r="D2082" s="395">
        <v>12701.27</v>
      </c>
    </row>
    <row r="2083" spans="1:4" ht="15" x14ac:dyDescent="0.25">
      <c r="A2083">
        <v>34780</v>
      </c>
      <c r="B2083" t="s">
        <v>9572</v>
      </c>
      <c r="C2083" t="s">
        <v>6541</v>
      </c>
      <c r="D2083" s="394">
        <v>81.92</v>
      </c>
    </row>
    <row r="2084" spans="1:4" ht="15" x14ac:dyDescent="0.25">
      <c r="A2084">
        <v>40937</v>
      </c>
      <c r="B2084" t="s">
        <v>9573</v>
      </c>
      <c r="C2084" t="s">
        <v>6548</v>
      </c>
      <c r="D2084" s="395">
        <v>14329.54</v>
      </c>
    </row>
    <row r="2085" spans="1:4" ht="15" x14ac:dyDescent="0.25">
      <c r="A2085">
        <v>34782</v>
      </c>
      <c r="B2085" t="s">
        <v>9574</v>
      </c>
      <c r="C2085" t="s">
        <v>6541</v>
      </c>
      <c r="D2085" s="394">
        <v>112.27</v>
      </c>
    </row>
    <row r="2086" spans="1:4" ht="15" x14ac:dyDescent="0.25">
      <c r="A2086">
        <v>40938</v>
      </c>
      <c r="B2086" t="s">
        <v>9575</v>
      </c>
      <c r="C2086" t="s">
        <v>6548</v>
      </c>
      <c r="D2086" s="395">
        <v>19637.28</v>
      </c>
    </row>
    <row r="2087" spans="1:4" ht="15" x14ac:dyDescent="0.25">
      <c r="A2087">
        <v>34783</v>
      </c>
      <c r="B2087" t="s">
        <v>9576</v>
      </c>
      <c r="C2087" t="s">
        <v>6541</v>
      </c>
      <c r="D2087" s="394">
        <v>103.8</v>
      </c>
    </row>
    <row r="2088" spans="1:4" ht="15" x14ac:dyDescent="0.25">
      <c r="A2088">
        <v>40939</v>
      </c>
      <c r="B2088" t="s">
        <v>9577</v>
      </c>
      <c r="C2088" t="s">
        <v>6548</v>
      </c>
      <c r="D2088" s="395">
        <v>18156.79</v>
      </c>
    </row>
    <row r="2089" spans="1:4" ht="15" x14ac:dyDescent="0.25">
      <c r="A2089">
        <v>34785</v>
      </c>
      <c r="B2089" t="s">
        <v>9578</v>
      </c>
      <c r="C2089" t="s">
        <v>6541</v>
      </c>
      <c r="D2089" s="394">
        <v>101.39</v>
      </c>
    </row>
    <row r="2090" spans="1:4" ht="15" x14ac:dyDescent="0.25">
      <c r="A2090">
        <v>40940</v>
      </c>
      <c r="B2090" t="s">
        <v>9579</v>
      </c>
      <c r="C2090" t="s">
        <v>6548</v>
      </c>
      <c r="D2090" s="395">
        <v>17734.75</v>
      </c>
    </row>
    <row r="2091" spans="1:4" ht="15" x14ac:dyDescent="0.25">
      <c r="A2091">
        <v>38403</v>
      </c>
      <c r="B2091" t="s">
        <v>9580</v>
      </c>
      <c r="C2091" t="s">
        <v>6539</v>
      </c>
      <c r="D2091" s="394">
        <v>32.58</v>
      </c>
    </row>
    <row r="2092" spans="1:4" ht="15" x14ac:dyDescent="0.25">
      <c r="A2092">
        <v>43494</v>
      </c>
      <c r="B2092" t="s">
        <v>9581</v>
      </c>
      <c r="C2092" t="s">
        <v>6548</v>
      </c>
      <c r="D2092" s="394">
        <v>112.27</v>
      </c>
    </row>
    <row r="2093" spans="1:4" ht="15" x14ac:dyDescent="0.25">
      <c r="A2093">
        <v>43482</v>
      </c>
      <c r="B2093" t="s">
        <v>9581</v>
      </c>
      <c r="C2093" t="s">
        <v>6541</v>
      </c>
      <c r="D2093" s="394">
        <v>0.6</v>
      </c>
    </row>
    <row r="2094" spans="1:4" ht="15" x14ac:dyDescent="0.25">
      <c r="A2094">
        <v>43483</v>
      </c>
      <c r="B2094" t="s">
        <v>9582</v>
      </c>
      <c r="C2094" t="s">
        <v>6541</v>
      </c>
      <c r="D2094" s="394">
        <v>1.07</v>
      </c>
    </row>
    <row r="2095" spans="1:4" ht="15" x14ac:dyDescent="0.25">
      <c r="A2095">
        <v>43495</v>
      </c>
      <c r="B2095" t="s">
        <v>9583</v>
      </c>
      <c r="C2095" t="s">
        <v>6548</v>
      </c>
      <c r="D2095" s="394">
        <v>201.17</v>
      </c>
    </row>
    <row r="2096" spans="1:4" ht="15" x14ac:dyDescent="0.25">
      <c r="A2096">
        <v>43484</v>
      </c>
      <c r="B2096" t="s">
        <v>9584</v>
      </c>
      <c r="C2096" t="s">
        <v>6541</v>
      </c>
      <c r="D2096" s="394">
        <v>0.94</v>
      </c>
    </row>
    <row r="2097" spans="1:4" ht="15" x14ac:dyDescent="0.25">
      <c r="A2097">
        <v>43496</v>
      </c>
      <c r="B2097" t="s">
        <v>9585</v>
      </c>
      <c r="C2097" t="s">
        <v>6548</v>
      </c>
      <c r="D2097" s="394">
        <v>176.6</v>
      </c>
    </row>
    <row r="2098" spans="1:4" ht="15" x14ac:dyDescent="0.25">
      <c r="A2098">
        <v>43485</v>
      </c>
      <c r="B2098" t="s">
        <v>9586</v>
      </c>
      <c r="C2098" t="s">
        <v>6541</v>
      </c>
      <c r="D2098" s="394">
        <v>0.84</v>
      </c>
    </row>
    <row r="2099" spans="1:4" ht="15" x14ac:dyDescent="0.25">
      <c r="A2099">
        <v>43497</v>
      </c>
      <c r="B2099" t="s">
        <v>9587</v>
      </c>
      <c r="C2099" t="s">
        <v>6548</v>
      </c>
      <c r="D2099" s="394">
        <v>158.03</v>
      </c>
    </row>
    <row r="2100" spans="1:4" ht="15" x14ac:dyDescent="0.25">
      <c r="A2100">
        <v>43499</v>
      </c>
      <c r="B2100" t="s">
        <v>9588</v>
      </c>
      <c r="C2100" t="s">
        <v>6548</v>
      </c>
      <c r="D2100" s="394">
        <v>177.3</v>
      </c>
    </row>
    <row r="2101" spans="1:4" ht="15" x14ac:dyDescent="0.25">
      <c r="A2101">
        <v>43487</v>
      </c>
      <c r="B2101" t="s">
        <v>9588</v>
      </c>
      <c r="C2101" t="s">
        <v>6541</v>
      </c>
      <c r="D2101" s="394">
        <v>0.94</v>
      </c>
    </row>
    <row r="2102" spans="1:4" ht="15" x14ac:dyDescent="0.25">
      <c r="A2102">
        <v>43486</v>
      </c>
      <c r="B2102" t="s">
        <v>9589</v>
      </c>
      <c r="C2102" t="s">
        <v>6541</v>
      </c>
      <c r="D2102" s="394">
        <v>0.56000000000000005</v>
      </c>
    </row>
    <row r="2103" spans="1:4" ht="15" x14ac:dyDescent="0.25">
      <c r="A2103">
        <v>43498</v>
      </c>
      <c r="B2103" t="s">
        <v>9590</v>
      </c>
      <c r="C2103" t="s">
        <v>6548</v>
      </c>
      <c r="D2103" s="394">
        <v>106.47</v>
      </c>
    </row>
    <row r="2104" spans="1:4" ht="15" x14ac:dyDescent="0.25">
      <c r="A2104">
        <v>43488</v>
      </c>
      <c r="B2104" t="s">
        <v>9591</v>
      </c>
      <c r="C2104" t="s">
        <v>6541</v>
      </c>
      <c r="D2104" s="394">
        <v>0.65</v>
      </c>
    </row>
    <row r="2105" spans="1:4" ht="15" x14ac:dyDescent="0.25">
      <c r="A2105">
        <v>43500</v>
      </c>
      <c r="B2105" t="s">
        <v>9592</v>
      </c>
      <c r="C2105" t="s">
        <v>6548</v>
      </c>
      <c r="D2105" s="394">
        <v>123.35</v>
      </c>
    </row>
    <row r="2106" spans="1:4" ht="15" x14ac:dyDescent="0.25">
      <c r="A2106">
        <v>43489</v>
      </c>
      <c r="B2106" t="s">
        <v>9593</v>
      </c>
      <c r="C2106" t="s">
        <v>6541</v>
      </c>
      <c r="D2106" s="394">
        <v>0.97</v>
      </c>
    </row>
    <row r="2107" spans="1:4" ht="15" x14ac:dyDescent="0.25">
      <c r="A2107">
        <v>43501</v>
      </c>
      <c r="B2107" t="s">
        <v>9594</v>
      </c>
      <c r="C2107" t="s">
        <v>6548</v>
      </c>
      <c r="D2107" s="394">
        <v>183.18</v>
      </c>
    </row>
    <row r="2108" spans="1:4" ht="15" x14ac:dyDescent="0.25">
      <c r="A2108">
        <v>43490</v>
      </c>
      <c r="B2108" t="s">
        <v>9595</v>
      </c>
      <c r="C2108" t="s">
        <v>6541</v>
      </c>
      <c r="D2108" s="394">
        <v>1.48</v>
      </c>
    </row>
    <row r="2109" spans="1:4" ht="15" x14ac:dyDescent="0.25">
      <c r="A2109">
        <v>43502</v>
      </c>
      <c r="B2109" t="s">
        <v>9596</v>
      </c>
      <c r="C2109" t="s">
        <v>6548</v>
      </c>
      <c r="D2109" s="394">
        <v>279.94</v>
      </c>
    </row>
    <row r="2110" spans="1:4" ht="15" x14ac:dyDescent="0.25">
      <c r="A2110">
        <v>43491</v>
      </c>
      <c r="B2110" t="s">
        <v>9597</v>
      </c>
      <c r="C2110" t="s">
        <v>6541</v>
      </c>
      <c r="D2110" s="394">
        <v>1.02</v>
      </c>
    </row>
    <row r="2111" spans="1:4" ht="15" x14ac:dyDescent="0.25">
      <c r="A2111">
        <v>43503</v>
      </c>
      <c r="B2111" t="s">
        <v>9598</v>
      </c>
      <c r="C2111" t="s">
        <v>6548</v>
      </c>
      <c r="D2111" s="394">
        <v>192.92</v>
      </c>
    </row>
    <row r="2112" spans="1:4" ht="15" x14ac:dyDescent="0.25">
      <c r="A2112">
        <v>43492</v>
      </c>
      <c r="B2112" t="s">
        <v>9599</v>
      </c>
      <c r="C2112" t="s">
        <v>6541</v>
      </c>
      <c r="D2112" s="394">
        <v>1.4</v>
      </c>
    </row>
    <row r="2113" spans="1:4" ht="15" x14ac:dyDescent="0.25">
      <c r="A2113">
        <v>43504</v>
      </c>
      <c r="B2113" t="s">
        <v>9600</v>
      </c>
      <c r="C2113" t="s">
        <v>6548</v>
      </c>
      <c r="D2113" s="394">
        <v>264.54000000000002</v>
      </c>
    </row>
    <row r="2114" spans="1:4" ht="15" x14ac:dyDescent="0.25">
      <c r="A2114">
        <v>43493</v>
      </c>
      <c r="B2114" t="s">
        <v>9601</v>
      </c>
      <c r="C2114" t="s">
        <v>6541</v>
      </c>
      <c r="D2114" s="394">
        <v>0.54</v>
      </c>
    </row>
    <row r="2115" spans="1:4" ht="15" x14ac:dyDescent="0.25">
      <c r="A2115">
        <v>43505</v>
      </c>
      <c r="B2115" t="s">
        <v>9602</v>
      </c>
      <c r="C2115" t="s">
        <v>6548</v>
      </c>
      <c r="D2115" s="394">
        <v>101.06</v>
      </c>
    </row>
    <row r="2116" spans="1:4" ht="15" x14ac:dyDescent="0.25">
      <c r="A2116">
        <v>37774</v>
      </c>
      <c r="B2116" t="s">
        <v>9603</v>
      </c>
      <c r="C2116" t="s">
        <v>6539</v>
      </c>
      <c r="D2116" s="395">
        <v>188694.18</v>
      </c>
    </row>
    <row r="2117" spans="1:4" ht="15" x14ac:dyDescent="0.25">
      <c r="A2117">
        <v>38630</v>
      </c>
      <c r="B2117" t="s">
        <v>9604</v>
      </c>
      <c r="C2117" t="s">
        <v>6539</v>
      </c>
      <c r="D2117" s="395">
        <v>972265.62</v>
      </c>
    </row>
    <row r="2118" spans="1:4" ht="15" x14ac:dyDescent="0.25">
      <c r="A2118">
        <v>38629</v>
      </c>
      <c r="B2118" t="s">
        <v>9605</v>
      </c>
      <c r="C2118" t="s">
        <v>6539</v>
      </c>
      <c r="D2118" s="395">
        <v>1447265.62</v>
      </c>
    </row>
    <row r="2119" spans="1:4" ht="15" x14ac:dyDescent="0.25">
      <c r="A2119">
        <v>38476</v>
      </c>
      <c r="B2119" t="s">
        <v>9606</v>
      </c>
      <c r="C2119" t="s">
        <v>6539</v>
      </c>
      <c r="D2119" s="394">
        <v>244.87</v>
      </c>
    </row>
    <row r="2120" spans="1:4" ht="15" x14ac:dyDescent="0.25">
      <c r="A2120">
        <v>38477</v>
      </c>
      <c r="B2120" t="s">
        <v>9607</v>
      </c>
      <c r="C2120" t="s">
        <v>6539</v>
      </c>
      <c r="D2120" s="394">
        <v>693.47</v>
      </c>
    </row>
    <row r="2121" spans="1:4" ht="15" x14ac:dyDescent="0.25">
      <c r="A2121">
        <v>40635</v>
      </c>
      <c r="B2121" t="s">
        <v>9608</v>
      </c>
      <c r="C2121" t="s">
        <v>6539</v>
      </c>
      <c r="D2121" s="395">
        <v>553756.76</v>
      </c>
    </row>
    <row r="2122" spans="1:4" ht="15" x14ac:dyDescent="0.25">
      <c r="A2122">
        <v>36483</v>
      </c>
      <c r="B2122" t="s">
        <v>9609</v>
      </c>
      <c r="C2122" t="s">
        <v>6539</v>
      </c>
      <c r="D2122" s="395">
        <v>501792.33</v>
      </c>
    </row>
    <row r="2123" spans="1:4" ht="15" x14ac:dyDescent="0.25">
      <c r="A2123">
        <v>14525</v>
      </c>
      <c r="B2123" t="s">
        <v>9610</v>
      </c>
      <c r="C2123" t="s">
        <v>6539</v>
      </c>
      <c r="D2123" s="395">
        <v>525406.09</v>
      </c>
    </row>
    <row r="2124" spans="1:4" ht="15" x14ac:dyDescent="0.25">
      <c r="A2124">
        <v>36482</v>
      </c>
      <c r="B2124" t="s">
        <v>9611</v>
      </c>
      <c r="C2124" t="s">
        <v>6539</v>
      </c>
      <c r="D2124" s="395">
        <v>450608.9</v>
      </c>
    </row>
    <row r="2125" spans="1:4" ht="15" x14ac:dyDescent="0.25">
      <c r="A2125">
        <v>36408</v>
      </c>
      <c r="B2125" t="s">
        <v>9612</v>
      </c>
      <c r="C2125" t="s">
        <v>6539</v>
      </c>
      <c r="D2125" s="395">
        <v>538393.65</v>
      </c>
    </row>
    <row r="2126" spans="1:4" ht="15" x14ac:dyDescent="0.25">
      <c r="A2126">
        <v>2723</v>
      </c>
      <c r="B2126" t="s">
        <v>9613</v>
      </c>
      <c r="C2126" t="s">
        <v>6539</v>
      </c>
      <c r="D2126" s="395">
        <v>413240.74</v>
      </c>
    </row>
    <row r="2127" spans="1:4" ht="15" x14ac:dyDescent="0.25">
      <c r="A2127">
        <v>36481</v>
      </c>
      <c r="B2127" t="s">
        <v>9614</v>
      </c>
      <c r="C2127" t="s">
        <v>6539</v>
      </c>
      <c r="D2127" s="395">
        <v>492937.17</v>
      </c>
    </row>
    <row r="2128" spans="1:4" ht="15" x14ac:dyDescent="0.25">
      <c r="A2128">
        <v>10685</v>
      </c>
      <c r="B2128" t="s">
        <v>9615</v>
      </c>
      <c r="C2128" t="s">
        <v>6539</v>
      </c>
      <c r="D2128" s="395">
        <v>472275.14</v>
      </c>
    </row>
    <row r="2129" spans="1:4" ht="15" x14ac:dyDescent="0.25">
      <c r="A2129">
        <v>40636</v>
      </c>
      <c r="B2129" t="s">
        <v>9616</v>
      </c>
      <c r="C2129" t="s">
        <v>6539</v>
      </c>
      <c r="D2129" s="395">
        <v>533094.73</v>
      </c>
    </row>
    <row r="2130" spans="1:4" ht="15" x14ac:dyDescent="0.25">
      <c r="A2130">
        <v>4111</v>
      </c>
      <c r="B2130" t="s">
        <v>9617</v>
      </c>
      <c r="C2130" t="s">
        <v>6539</v>
      </c>
      <c r="D2130" s="394">
        <v>28.13</v>
      </c>
    </row>
    <row r="2131" spans="1:4" ht="15" x14ac:dyDescent="0.25">
      <c r="A2131">
        <v>26021</v>
      </c>
      <c r="B2131" t="s">
        <v>9618</v>
      </c>
      <c r="C2131" t="s">
        <v>6539</v>
      </c>
      <c r="D2131" s="394">
        <v>41.01</v>
      </c>
    </row>
    <row r="2132" spans="1:4" ht="15" x14ac:dyDescent="0.25">
      <c r="A2132">
        <v>12</v>
      </c>
      <c r="B2132" t="s">
        <v>9619</v>
      </c>
      <c r="C2132" t="s">
        <v>6539</v>
      </c>
      <c r="D2132" s="394">
        <v>6.13</v>
      </c>
    </row>
    <row r="2133" spans="1:4" ht="15" x14ac:dyDescent="0.25">
      <c r="A2133">
        <v>37554</v>
      </c>
      <c r="B2133" t="s">
        <v>9620</v>
      </c>
      <c r="C2133" t="s">
        <v>6539</v>
      </c>
      <c r="D2133" s="394">
        <v>147.97</v>
      </c>
    </row>
    <row r="2134" spans="1:4" ht="15" x14ac:dyDescent="0.25">
      <c r="A2134">
        <v>37555</v>
      </c>
      <c r="B2134" t="s">
        <v>9621</v>
      </c>
      <c r="C2134" t="s">
        <v>6539</v>
      </c>
      <c r="D2134" s="394">
        <v>179.99</v>
      </c>
    </row>
    <row r="2135" spans="1:4" ht="15" x14ac:dyDescent="0.25">
      <c r="A2135">
        <v>10902</v>
      </c>
      <c r="B2135" t="s">
        <v>9622</v>
      </c>
      <c r="C2135" t="s">
        <v>6539</v>
      </c>
      <c r="D2135" s="394">
        <v>45.16</v>
      </c>
    </row>
    <row r="2136" spans="1:4" ht="15" x14ac:dyDescent="0.25">
      <c r="A2136">
        <v>20965</v>
      </c>
      <c r="B2136" t="s">
        <v>9623</v>
      </c>
      <c r="C2136" t="s">
        <v>6539</v>
      </c>
      <c r="D2136" s="394">
        <v>45.58</v>
      </c>
    </row>
    <row r="2137" spans="1:4" ht="15" x14ac:dyDescent="0.25">
      <c r="A2137">
        <v>20966</v>
      </c>
      <c r="B2137" t="s">
        <v>9624</v>
      </c>
      <c r="C2137" t="s">
        <v>6539</v>
      </c>
      <c r="D2137" s="394">
        <v>49.08</v>
      </c>
    </row>
    <row r="2138" spans="1:4" ht="15" x14ac:dyDescent="0.25">
      <c r="A2138">
        <v>10903</v>
      </c>
      <c r="B2138" t="s">
        <v>9625</v>
      </c>
      <c r="C2138" t="s">
        <v>6539</v>
      </c>
      <c r="D2138" s="394">
        <v>74.39</v>
      </c>
    </row>
    <row r="2139" spans="1:4" ht="15" x14ac:dyDescent="0.25">
      <c r="A2139">
        <v>20967</v>
      </c>
      <c r="B2139" t="s">
        <v>9626</v>
      </c>
      <c r="C2139" t="s">
        <v>6539</v>
      </c>
      <c r="D2139" s="394">
        <v>74.39</v>
      </c>
    </row>
    <row r="2140" spans="1:4" ht="15" x14ac:dyDescent="0.25">
      <c r="A2140">
        <v>20968</v>
      </c>
      <c r="B2140" t="s">
        <v>9627</v>
      </c>
      <c r="C2140" t="s">
        <v>6539</v>
      </c>
      <c r="D2140" s="394">
        <v>81.59</v>
      </c>
    </row>
    <row r="2141" spans="1:4" ht="15" x14ac:dyDescent="0.25">
      <c r="A2141">
        <v>11359</v>
      </c>
      <c r="B2141" t="s">
        <v>9628</v>
      </c>
      <c r="C2141" t="s">
        <v>6539</v>
      </c>
      <c r="D2141" s="394">
        <v>690.83</v>
      </c>
    </row>
    <row r="2142" spans="1:4" ht="15" x14ac:dyDescent="0.25">
      <c r="A2142">
        <v>39017</v>
      </c>
      <c r="B2142" t="s">
        <v>9629</v>
      </c>
      <c r="C2142" t="s">
        <v>6539</v>
      </c>
      <c r="D2142" s="394">
        <v>0.14000000000000001</v>
      </c>
    </row>
    <row r="2143" spans="1:4" ht="15" x14ac:dyDescent="0.25">
      <c r="A2143">
        <v>39315</v>
      </c>
      <c r="B2143" t="s">
        <v>9630</v>
      </c>
      <c r="C2143" t="s">
        <v>6539</v>
      </c>
      <c r="D2143" s="394">
        <v>0.23</v>
      </c>
    </row>
    <row r="2144" spans="1:4" ht="15" x14ac:dyDescent="0.25">
      <c r="A2144">
        <v>39016</v>
      </c>
      <c r="B2144" t="s">
        <v>9631</v>
      </c>
      <c r="C2144" t="s">
        <v>6539</v>
      </c>
      <c r="D2144" s="394">
        <v>0.23</v>
      </c>
    </row>
    <row r="2145" spans="1:4" ht="15" x14ac:dyDescent="0.25">
      <c r="A2145">
        <v>40432</v>
      </c>
      <c r="B2145" t="s">
        <v>9632</v>
      </c>
      <c r="C2145" t="s">
        <v>6539</v>
      </c>
      <c r="D2145" s="394">
        <v>1.82</v>
      </c>
    </row>
    <row r="2146" spans="1:4" ht="15" x14ac:dyDescent="0.25">
      <c r="A2146">
        <v>39481</v>
      </c>
      <c r="B2146" t="s">
        <v>9633</v>
      </c>
      <c r="C2146" t="s">
        <v>6539</v>
      </c>
      <c r="D2146" s="394">
        <v>1.1499999999999999</v>
      </c>
    </row>
    <row r="2147" spans="1:4" ht="15" x14ac:dyDescent="0.25">
      <c r="A2147">
        <v>40433</v>
      </c>
      <c r="B2147" t="s">
        <v>9634</v>
      </c>
      <c r="C2147" t="s">
        <v>6539</v>
      </c>
      <c r="D2147" s="394">
        <v>1.01</v>
      </c>
    </row>
    <row r="2148" spans="1:4" ht="15" x14ac:dyDescent="0.25">
      <c r="A2148">
        <v>20219</v>
      </c>
      <c r="B2148" t="s">
        <v>9635</v>
      </c>
      <c r="C2148" t="s">
        <v>6539</v>
      </c>
      <c r="D2148" s="395">
        <v>74000</v>
      </c>
    </row>
    <row r="2149" spans="1:4" ht="15" x14ac:dyDescent="0.25">
      <c r="A2149">
        <v>36484</v>
      </c>
      <c r="B2149" t="s">
        <v>9636</v>
      </c>
      <c r="C2149" t="s">
        <v>6539</v>
      </c>
      <c r="D2149" s="395">
        <v>157088.51999999999</v>
      </c>
    </row>
    <row r="2150" spans="1:4" ht="15" x14ac:dyDescent="0.25">
      <c r="A2150">
        <v>38367</v>
      </c>
      <c r="B2150" t="s">
        <v>9637</v>
      </c>
      <c r="C2150" t="s">
        <v>6539</v>
      </c>
      <c r="D2150" s="394">
        <v>13.15</v>
      </c>
    </row>
    <row r="2151" spans="1:4" ht="15" x14ac:dyDescent="0.25">
      <c r="A2151">
        <v>38368</v>
      </c>
      <c r="B2151" t="s">
        <v>9638</v>
      </c>
      <c r="C2151" t="s">
        <v>6539</v>
      </c>
      <c r="D2151" s="394">
        <v>6.02</v>
      </c>
    </row>
    <row r="2152" spans="1:4" ht="15" x14ac:dyDescent="0.25">
      <c r="A2152">
        <v>38091</v>
      </c>
      <c r="B2152" t="s">
        <v>9639</v>
      </c>
      <c r="C2152" t="s">
        <v>6539</v>
      </c>
      <c r="D2152" s="394">
        <v>2</v>
      </c>
    </row>
    <row r="2153" spans="1:4" ht="15" x14ac:dyDescent="0.25">
      <c r="A2153">
        <v>38095</v>
      </c>
      <c r="B2153" t="s">
        <v>9640</v>
      </c>
      <c r="C2153" t="s">
        <v>6539</v>
      </c>
      <c r="D2153" s="394">
        <v>4.22</v>
      </c>
    </row>
    <row r="2154" spans="1:4" ht="15" x14ac:dyDescent="0.25">
      <c r="A2154">
        <v>38092</v>
      </c>
      <c r="B2154" t="s">
        <v>9641</v>
      </c>
      <c r="C2154" t="s">
        <v>6539</v>
      </c>
      <c r="D2154" s="394">
        <v>1.89</v>
      </c>
    </row>
    <row r="2155" spans="1:4" ht="15" x14ac:dyDescent="0.25">
      <c r="A2155">
        <v>38093</v>
      </c>
      <c r="B2155" t="s">
        <v>9642</v>
      </c>
      <c r="C2155" t="s">
        <v>6539</v>
      </c>
      <c r="D2155" s="394">
        <v>1.96</v>
      </c>
    </row>
    <row r="2156" spans="1:4" ht="15" x14ac:dyDescent="0.25">
      <c r="A2156">
        <v>38096</v>
      </c>
      <c r="B2156" t="s">
        <v>9643</v>
      </c>
      <c r="C2156" t="s">
        <v>6539</v>
      </c>
      <c r="D2156" s="394">
        <v>4.54</v>
      </c>
    </row>
    <row r="2157" spans="1:4" ht="15" x14ac:dyDescent="0.25">
      <c r="A2157">
        <v>38094</v>
      </c>
      <c r="B2157" t="s">
        <v>9644</v>
      </c>
      <c r="C2157" t="s">
        <v>6539</v>
      </c>
      <c r="D2157" s="394">
        <v>2.4</v>
      </c>
    </row>
    <row r="2158" spans="1:4" ht="15" x14ac:dyDescent="0.25">
      <c r="A2158">
        <v>38097</v>
      </c>
      <c r="B2158" t="s">
        <v>9645</v>
      </c>
      <c r="C2158" t="s">
        <v>6539</v>
      </c>
      <c r="D2158" s="394">
        <v>4.87</v>
      </c>
    </row>
    <row r="2159" spans="1:4" ht="15" x14ac:dyDescent="0.25">
      <c r="A2159">
        <v>38098</v>
      </c>
      <c r="B2159" t="s">
        <v>9646</v>
      </c>
      <c r="C2159" t="s">
        <v>6539</v>
      </c>
      <c r="D2159" s="394">
        <v>4.87</v>
      </c>
    </row>
    <row r="2160" spans="1:4" ht="15" x14ac:dyDescent="0.25">
      <c r="A2160">
        <v>11186</v>
      </c>
      <c r="B2160" t="s">
        <v>9647</v>
      </c>
      <c r="C2160" t="s">
        <v>6540</v>
      </c>
      <c r="D2160" s="394">
        <v>439.55</v>
      </c>
    </row>
    <row r="2161" spans="1:4" ht="15" x14ac:dyDescent="0.25">
      <c r="A2161">
        <v>11558</v>
      </c>
      <c r="B2161" t="s">
        <v>9648</v>
      </c>
      <c r="C2161" t="s">
        <v>6550</v>
      </c>
      <c r="D2161" s="394">
        <v>11.43</v>
      </c>
    </row>
    <row r="2162" spans="1:4" ht="15" x14ac:dyDescent="0.25">
      <c r="A2162">
        <v>11557</v>
      </c>
      <c r="B2162" t="s">
        <v>9649</v>
      </c>
      <c r="C2162" t="s">
        <v>6550</v>
      </c>
      <c r="D2162" s="394">
        <v>28.94</v>
      </c>
    </row>
    <row r="2163" spans="1:4" ht="15" x14ac:dyDescent="0.25">
      <c r="A2163">
        <v>2759</v>
      </c>
      <c r="B2163" t="s">
        <v>9650</v>
      </c>
      <c r="C2163" t="s">
        <v>6539</v>
      </c>
      <c r="D2163" s="394">
        <v>4.8</v>
      </c>
    </row>
    <row r="2164" spans="1:4" ht="15" x14ac:dyDescent="0.25">
      <c r="A2164">
        <v>38124</v>
      </c>
      <c r="B2164" t="s">
        <v>9651</v>
      </c>
      <c r="C2164" t="s">
        <v>6539</v>
      </c>
      <c r="D2164" s="394">
        <v>27.5</v>
      </c>
    </row>
    <row r="2165" spans="1:4" ht="15" x14ac:dyDescent="0.25">
      <c r="A2165">
        <v>38380</v>
      </c>
      <c r="B2165" t="s">
        <v>9652</v>
      </c>
      <c r="C2165" t="s">
        <v>6539</v>
      </c>
      <c r="D2165" s="394">
        <v>20.9</v>
      </c>
    </row>
    <row r="2166" spans="1:4" ht="15" x14ac:dyDescent="0.25">
      <c r="A2166">
        <v>20059</v>
      </c>
      <c r="B2166" t="s">
        <v>9653</v>
      </c>
      <c r="C2166" t="s">
        <v>6539</v>
      </c>
      <c r="D2166" s="394">
        <v>14.56</v>
      </c>
    </row>
    <row r="2167" spans="1:4" ht="15" x14ac:dyDescent="0.25">
      <c r="A2167">
        <v>42429</v>
      </c>
      <c r="B2167" t="s">
        <v>9654</v>
      </c>
      <c r="C2167" t="s">
        <v>6539</v>
      </c>
      <c r="D2167" s="395">
        <v>3422.44</v>
      </c>
    </row>
    <row r="2168" spans="1:4" ht="15" x14ac:dyDescent="0.25">
      <c r="A2168">
        <v>38538</v>
      </c>
      <c r="B2168" t="s">
        <v>9655</v>
      </c>
      <c r="C2168" t="s">
        <v>6542</v>
      </c>
      <c r="D2168" s="394">
        <v>40</v>
      </c>
    </row>
    <row r="2169" spans="1:4" ht="15" x14ac:dyDescent="0.25">
      <c r="A2169">
        <v>38539</v>
      </c>
      <c r="B2169" t="s">
        <v>9656</v>
      </c>
      <c r="C2169" t="s">
        <v>6542</v>
      </c>
      <c r="D2169" s="394">
        <v>54.39</v>
      </c>
    </row>
    <row r="2170" spans="1:4" ht="15" x14ac:dyDescent="0.25">
      <c r="A2170">
        <v>38540</v>
      </c>
      <c r="B2170" t="s">
        <v>9657</v>
      </c>
      <c r="C2170" t="s">
        <v>6542</v>
      </c>
      <c r="D2170" s="394">
        <v>139.4</v>
      </c>
    </row>
    <row r="2171" spans="1:4" ht="15" x14ac:dyDescent="0.25">
      <c r="A2171">
        <v>38384</v>
      </c>
      <c r="B2171" t="s">
        <v>9658</v>
      </c>
      <c r="C2171" t="s">
        <v>6539</v>
      </c>
      <c r="D2171" s="394">
        <v>15.61</v>
      </c>
    </row>
    <row r="2172" spans="1:4" ht="15" x14ac:dyDescent="0.25">
      <c r="A2172">
        <v>13</v>
      </c>
      <c r="B2172" t="s">
        <v>9659</v>
      </c>
      <c r="C2172" t="s">
        <v>6543</v>
      </c>
      <c r="D2172" s="394">
        <v>9.43</v>
      </c>
    </row>
    <row r="2173" spans="1:4" ht="15" x14ac:dyDescent="0.25">
      <c r="A2173">
        <v>2762</v>
      </c>
      <c r="B2173" t="s">
        <v>9660</v>
      </c>
      <c r="C2173" t="s">
        <v>6542</v>
      </c>
      <c r="D2173" s="394">
        <v>6</v>
      </c>
    </row>
    <row r="2174" spans="1:4" ht="15" x14ac:dyDescent="0.25">
      <c r="A2174">
        <v>21142</v>
      </c>
      <c r="B2174" t="s">
        <v>9661</v>
      </c>
      <c r="C2174" t="s">
        <v>6539</v>
      </c>
      <c r="D2174" s="394">
        <v>18.38</v>
      </c>
    </row>
    <row r="2175" spans="1:4" ht="15" x14ac:dyDescent="0.25">
      <c r="A2175">
        <v>12865</v>
      </c>
      <c r="B2175" t="s">
        <v>9662</v>
      </c>
      <c r="C2175" t="s">
        <v>6541</v>
      </c>
      <c r="D2175" s="394">
        <v>13.96</v>
      </c>
    </row>
    <row r="2176" spans="1:4" ht="15" x14ac:dyDescent="0.25">
      <c r="A2176">
        <v>41074</v>
      </c>
      <c r="B2176" t="s">
        <v>9663</v>
      </c>
      <c r="C2176" t="s">
        <v>6548</v>
      </c>
      <c r="D2176" s="395">
        <v>2442.3200000000002</v>
      </c>
    </row>
    <row r="2177" spans="1:4" ht="15" x14ac:dyDescent="0.25">
      <c r="A2177">
        <v>4223</v>
      </c>
      <c r="B2177" t="s">
        <v>9664</v>
      </c>
      <c r="C2177" t="s">
        <v>6544</v>
      </c>
      <c r="D2177" s="394">
        <v>3.73</v>
      </c>
    </row>
    <row r="2178" spans="1:4" ht="15" x14ac:dyDescent="0.25">
      <c r="A2178">
        <v>37372</v>
      </c>
      <c r="B2178" t="s">
        <v>9665</v>
      </c>
      <c r="C2178" t="s">
        <v>6541</v>
      </c>
      <c r="D2178" s="394">
        <v>0.34</v>
      </c>
    </row>
    <row r="2179" spans="1:4" ht="15" x14ac:dyDescent="0.25">
      <c r="A2179">
        <v>40863</v>
      </c>
      <c r="B2179" t="s">
        <v>9666</v>
      </c>
      <c r="C2179" t="s">
        <v>6548</v>
      </c>
      <c r="D2179" s="394">
        <v>63.58</v>
      </c>
    </row>
    <row r="2180" spans="1:4" ht="15" x14ac:dyDescent="0.25">
      <c r="A2180">
        <v>38475</v>
      </c>
      <c r="B2180" t="s">
        <v>9667</v>
      </c>
      <c r="C2180" t="s">
        <v>6539</v>
      </c>
      <c r="D2180" s="394">
        <v>27.7</v>
      </c>
    </row>
    <row r="2181" spans="1:4" ht="15" x14ac:dyDescent="0.25">
      <c r="A2181">
        <v>38474</v>
      </c>
      <c r="B2181" t="s">
        <v>9668</v>
      </c>
      <c r="C2181" t="s">
        <v>6539</v>
      </c>
      <c r="D2181" s="394">
        <v>34.25</v>
      </c>
    </row>
    <row r="2182" spans="1:4" ht="15" x14ac:dyDescent="0.25">
      <c r="A2182">
        <v>10886</v>
      </c>
      <c r="B2182" t="s">
        <v>9669</v>
      </c>
      <c r="C2182" t="s">
        <v>6539</v>
      </c>
      <c r="D2182" s="394">
        <v>135.62</v>
      </c>
    </row>
    <row r="2183" spans="1:4" ht="15" x14ac:dyDescent="0.25">
      <c r="A2183">
        <v>10888</v>
      </c>
      <c r="B2183" t="s">
        <v>9670</v>
      </c>
      <c r="C2183" t="s">
        <v>6539</v>
      </c>
      <c r="D2183" s="394">
        <v>429.23</v>
      </c>
    </row>
    <row r="2184" spans="1:4" ht="15" x14ac:dyDescent="0.25">
      <c r="A2184">
        <v>10889</v>
      </c>
      <c r="B2184" t="s">
        <v>9671</v>
      </c>
      <c r="C2184" t="s">
        <v>6539</v>
      </c>
      <c r="D2184" s="394">
        <v>465</v>
      </c>
    </row>
    <row r="2185" spans="1:4" ht="15" x14ac:dyDescent="0.25">
      <c r="A2185">
        <v>10890</v>
      </c>
      <c r="B2185" t="s">
        <v>9672</v>
      </c>
      <c r="C2185" t="s">
        <v>6539</v>
      </c>
      <c r="D2185" s="394">
        <v>214.61</v>
      </c>
    </row>
    <row r="2186" spans="1:4" ht="15" x14ac:dyDescent="0.25">
      <c r="A2186">
        <v>10891</v>
      </c>
      <c r="B2186" t="s">
        <v>9673</v>
      </c>
      <c r="C2186" t="s">
        <v>6539</v>
      </c>
      <c r="D2186" s="394">
        <v>131.15</v>
      </c>
    </row>
    <row r="2187" spans="1:4" ht="15" x14ac:dyDescent="0.25">
      <c r="A2187">
        <v>10892</v>
      </c>
      <c r="B2187" t="s">
        <v>9674</v>
      </c>
      <c r="C2187" t="s">
        <v>6539</v>
      </c>
      <c r="D2187" s="394">
        <v>155</v>
      </c>
    </row>
    <row r="2188" spans="1:4" ht="15" x14ac:dyDescent="0.25">
      <c r="A2188">
        <v>20977</v>
      </c>
      <c r="B2188" t="s">
        <v>9675</v>
      </c>
      <c r="C2188" t="s">
        <v>6539</v>
      </c>
      <c r="D2188" s="394">
        <v>184.8</v>
      </c>
    </row>
    <row r="2189" spans="1:4" ht="15" x14ac:dyDescent="0.25">
      <c r="A2189">
        <v>3073</v>
      </c>
      <c r="B2189" t="s">
        <v>9676</v>
      </c>
      <c r="C2189" t="s">
        <v>6539</v>
      </c>
      <c r="D2189" s="394">
        <v>152.11000000000001</v>
      </c>
    </row>
    <row r="2190" spans="1:4" ht="15" x14ac:dyDescent="0.25">
      <c r="A2190">
        <v>3068</v>
      </c>
      <c r="B2190" t="s">
        <v>9677</v>
      </c>
      <c r="C2190" t="s">
        <v>6539</v>
      </c>
      <c r="D2190" s="394">
        <v>30.41</v>
      </c>
    </row>
    <row r="2191" spans="1:4" ht="15" x14ac:dyDescent="0.25">
      <c r="A2191">
        <v>3074</v>
      </c>
      <c r="B2191" t="s">
        <v>9678</v>
      </c>
      <c r="C2191" t="s">
        <v>6539</v>
      </c>
      <c r="D2191" s="394">
        <v>96.03</v>
      </c>
    </row>
    <row r="2192" spans="1:4" ht="15" x14ac:dyDescent="0.25">
      <c r="A2192">
        <v>3076</v>
      </c>
      <c r="B2192" t="s">
        <v>9679</v>
      </c>
      <c r="C2192" t="s">
        <v>6539</v>
      </c>
      <c r="D2192" s="394">
        <v>125.05</v>
      </c>
    </row>
    <row r="2193" spans="1:4" ht="15" x14ac:dyDescent="0.25">
      <c r="A2193">
        <v>3072</v>
      </c>
      <c r="B2193" t="s">
        <v>9680</v>
      </c>
      <c r="C2193" t="s">
        <v>6539</v>
      </c>
      <c r="D2193" s="394">
        <v>31.5</v>
      </c>
    </row>
    <row r="2194" spans="1:4" ht="15" x14ac:dyDescent="0.25">
      <c r="A2194">
        <v>3075</v>
      </c>
      <c r="B2194" t="s">
        <v>9681</v>
      </c>
      <c r="C2194" t="s">
        <v>6539</v>
      </c>
      <c r="D2194" s="394">
        <v>79.02</v>
      </c>
    </row>
    <row r="2195" spans="1:4" ht="15" x14ac:dyDescent="0.25">
      <c r="A2195">
        <v>10780</v>
      </c>
      <c r="B2195" t="s">
        <v>9682</v>
      </c>
      <c r="C2195" t="s">
        <v>6539</v>
      </c>
      <c r="D2195" s="394">
        <v>6.68</v>
      </c>
    </row>
    <row r="2196" spans="1:4" ht="15" x14ac:dyDescent="0.25">
      <c r="A2196">
        <v>10781</v>
      </c>
      <c r="B2196" t="s">
        <v>9683</v>
      </c>
      <c r="C2196" t="s">
        <v>6539</v>
      </c>
      <c r="D2196" s="394">
        <v>10.71</v>
      </c>
    </row>
    <row r="2197" spans="1:4" ht="15" x14ac:dyDescent="0.25">
      <c r="A2197">
        <v>20106</v>
      </c>
      <c r="B2197" t="s">
        <v>9684</v>
      </c>
      <c r="C2197" t="s">
        <v>6539</v>
      </c>
      <c r="D2197" s="394">
        <v>3.53</v>
      </c>
    </row>
    <row r="2198" spans="1:4" ht="15" x14ac:dyDescent="0.25">
      <c r="A2198">
        <v>20107</v>
      </c>
      <c r="B2198" t="s">
        <v>9685</v>
      </c>
      <c r="C2198" t="s">
        <v>6539</v>
      </c>
      <c r="D2198" s="394">
        <v>4.04</v>
      </c>
    </row>
    <row r="2199" spans="1:4" ht="15" x14ac:dyDescent="0.25">
      <c r="A2199">
        <v>20108</v>
      </c>
      <c r="B2199" t="s">
        <v>9686</v>
      </c>
      <c r="C2199" t="s">
        <v>6539</v>
      </c>
      <c r="D2199" s="394">
        <v>5.34</v>
      </c>
    </row>
    <row r="2200" spans="1:4" ht="15" x14ac:dyDescent="0.25">
      <c r="A2200">
        <v>20109</v>
      </c>
      <c r="B2200" t="s">
        <v>9687</v>
      </c>
      <c r="C2200" t="s">
        <v>6539</v>
      </c>
      <c r="D2200" s="394">
        <v>6.68</v>
      </c>
    </row>
    <row r="2201" spans="1:4" ht="15" x14ac:dyDescent="0.25">
      <c r="A2201">
        <v>34795</v>
      </c>
      <c r="B2201" t="s">
        <v>9688</v>
      </c>
      <c r="C2201" t="s">
        <v>6540</v>
      </c>
      <c r="D2201" s="394">
        <v>234.5</v>
      </c>
    </row>
    <row r="2202" spans="1:4" ht="15" x14ac:dyDescent="0.25">
      <c r="A2202">
        <v>34796</v>
      </c>
      <c r="B2202" t="s">
        <v>9689</v>
      </c>
      <c r="C2202" t="s">
        <v>6542</v>
      </c>
      <c r="D2202" s="394">
        <v>10.29</v>
      </c>
    </row>
    <row r="2203" spans="1:4" ht="15" x14ac:dyDescent="0.25">
      <c r="A2203">
        <v>11474</v>
      </c>
      <c r="B2203" t="s">
        <v>9690</v>
      </c>
      <c r="C2203" t="s">
        <v>6539</v>
      </c>
      <c r="D2203" s="394">
        <v>28.56</v>
      </c>
    </row>
    <row r="2204" spans="1:4" ht="15" x14ac:dyDescent="0.25">
      <c r="A2204">
        <v>11470</v>
      </c>
      <c r="B2204" t="s">
        <v>9691</v>
      </c>
      <c r="C2204" t="s">
        <v>6539</v>
      </c>
      <c r="D2204" s="394">
        <v>18.71</v>
      </c>
    </row>
    <row r="2205" spans="1:4" ht="15" x14ac:dyDescent="0.25">
      <c r="A2205">
        <v>11480</v>
      </c>
      <c r="B2205" t="s">
        <v>9692</v>
      </c>
      <c r="C2205" t="s">
        <v>6555</v>
      </c>
      <c r="D2205" s="394">
        <v>46.71</v>
      </c>
    </row>
    <row r="2206" spans="1:4" ht="15" x14ac:dyDescent="0.25">
      <c r="A2206">
        <v>38154</v>
      </c>
      <c r="B2206" t="s">
        <v>9693</v>
      </c>
      <c r="C2206" t="s">
        <v>6555</v>
      </c>
      <c r="D2206" s="394">
        <v>29.24</v>
      </c>
    </row>
    <row r="2207" spans="1:4" ht="15" x14ac:dyDescent="0.25">
      <c r="A2207">
        <v>11482</v>
      </c>
      <c r="B2207" t="s">
        <v>9694</v>
      </c>
      <c r="C2207" t="s">
        <v>6555</v>
      </c>
      <c r="D2207" s="394">
        <v>42.42</v>
      </c>
    </row>
    <row r="2208" spans="1:4" ht="15" x14ac:dyDescent="0.25">
      <c r="A2208">
        <v>3084</v>
      </c>
      <c r="B2208" t="s">
        <v>9695</v>
      </c>
      <c r="C2208" t="s">
        <v>6555</v>
      </c>
      <c r="D2208" s="394">
        <v>54.54</v>
      </c>
    </row>
    <row r="2209" spans="1:4" ht="15" x14ac:dyDescent="0.25">
      <c r="A2209">
        <v>3103</v>
      </c>
      <c r="B2209" t="s">
        <v>9696</v>
      </c>
      <c r="C2209" t="s">
        <v>6539</v>
      </c>
      <c r="D2209" s="394">
        <v>48.75</v>
      </c>
    </row>
    <row r="2210" spans="1:4" ht="15" x14ac:dyDescent="0.25">
      <c r="A2210">
        <v>11481</v>
      </c>
      <c r="B2210" t="s">
        <v>9697</v>
      </c>
      <c r="C2210" t="s">
        <v>6539</v>
      </c>
      <c r="D2210" s="394">
        <v>14.71</v>
      </c>
    </row>
    <row r="2211" spans="1:4" ht="15" x14ac:dyDescent="0.25">
      <c r="A2211">
        <v>3097</v>
      </c>
      <c r="B2211" t="s">
        <v>9698</v>
      </c>
      <c r="C2211" t="s">
        <v>6555</v>
      </c>
      <c r="D2211" s="394">
        <v>30.21</v>
      </c>
    </row>
    <row r="2212" spans="1:4" ht="15" x14ac:dyDescent="0.25">
      <c r="A2212">
        <v>38153</v>
      </c>
      <c r="B2212" t="s">
        <v>9699</v>
      </c>
      <c r="C2212" t="s">
        <v>6555</v>
      </c>
      <c r="D2212" s="394">
        <v>27.71</v>
      </c>
    </row>
    <row r="2213" spans="1:4" ht="15" x14ac:dyDescent="0.25">
      <c r="A2213">
        <v>3099</v>
      </c>
      <c r="B2213" t="s">
        <v>9700</v>
      </c>
      <c r="C2213" t="s">
        <v>6555</v>
      </c>
      <c r="D2213" s="394">
        <v>48.33</v>
      </c>
    </row>
    <row r="2214" spans="1:4" ht="15" x14ac:dyDescent="0.25">
      <c r="A2214">
        <v>3080</v>
      </c>
      <c r="B2214" t="s">
        <v>9701</v>
      </c>
      <c r="C2214" t="s">
        <v>6555</v>
      </c>
      <c r="D2214" s="394">
        <v>40.380000000000003</v>
      </c>
    </row>
    <row r="2215" spans="1:4" ht="15" x14ac:dyDescent="0.25">
      <c r="A2215">
        <v>3081</v>
      </c>
      <c r="B2215" t="s">
        <v>9702</v>
      </c>
      <c r="C2215" t="s">
        <v>6555</v>
      </c>
      <c r="D2215" s="394">
        <v>61.11</v>
      </c>
    </row>
    <row r="2216" spans="1:4" ht="15" x14ac:dyDescent="0.25">
      <c r="A2216">
        <v>38151</v>
      </c>
      <c r="B2216" t="s">
        <v>9703</v>
      </c>
      <c r="C2216" t="s">
        <v>6555</v>
      </c>
      <c r="D2216" s="394">
        <v>38.26</v>
      </c>
    </row>
    <row r="2217" spans="1:4" ht="15" x14ac:dyDescent="0.25">
      <c r="A2217">
        <v>11479</v>
      </c>
      <c r="B2217" t="s">
        <v>9704</v>
      </c>
      <c r="C2217" t="s">
        <v>6539</v>
      </c>
      <c r="D2217" s="394">
        <v>22.24</v>
      </c>
    </row>
    <row r="2218" spans="1:4" ht="15" x14ac:dyDescent="0.25">
      <c r="A2218">
        <v>38152</v>
      </c>
      <c r="B2218" t="s">
        <v>9705</v>
      </c>
      <c r="C2218" t="s">
        <v>6555</v>
      </c>
      <c r="D2218" s="394">
        <v>55.37</v>
      </c>
    </row>
    <row r="2219" spans="1:4" ht="15" x14ac:dyDescent="0.25">
      <c r="A2219">
        <v>11478</v>
      </c>
      <c r="B2219" t="s">
        <v>9706</v>
      </c>
      <c r="C2219" t="s">
        <v>6539</v>
      </c>
      <c r="D2219" s="394">
        <v>39.03</v>
      </c>
    </row>
    <row r="2220" spans="1:4" ht="15" x14ac:dyDescent="0.25">
      <c r="A2220">
        <v>3090</v>
      </c>
      <c r="B2220" t="s">
        <v>9707</v>
      </c>
      <c r="C2220" t="s">
        <v>6555</v>
      </c>
      <c r="D2220" s="394">
        <v>32.65</v>
      </c>
    </row>
    <row r="2221" spans="1:4" ht="15" x14ac:dyDescent="0.25">
      <c r="A2221">
        <v>3093</v>
      </c>
      <c r="B2221" t="s">
        <v>9708</v>
      </c>
      <c r="C2221" t="s">
        <v>6555</v>
      </c>
      <c r="D2221" s="394">
        <v>54.26</v>
      </c>
    </row>
    <row r="2222" spans="1:4" ht="15" x14ac:dyDescent="0.25">
      <c r="A2222">
        <v>11476</v>
      </c>
      <c r="B2222" t="s">
        <v>9709</v>
      </c>
      <c r="C2222" t="s">
        <v>6539</v>
      </c>
      <c r="D2222" s="394">
        <v>23.38</v>
      </c>
    </row>
    <row r="2223" spans="1:4" ht="15" x14ac:dyDescent="0.25">
      <c r="A2223">
        <v>3082</v>
      </c>
      <c r="B2223" t="s">
        <v>9710</v>
      </c>
      <c r="C2223" t="s">
        <v>6555</v>
      </c>
      <c r="D2223" s="394">
        <v>37.770000000000003</v>
      </c>
    </row>
    <row r="2224" spans="1:4" ht="15" x14ac:dyDescent="0.25">
      <c r="A2224">
        <v>11484</v>
      </c>
      <c r="B2224" t="s">
        <v>9711</v>
      </c>
      <c r="C2224" t="s">
        <v>6539</v>
      </c>
      <c r="D2224" s="394">
        <v>26.94</v>
      </c>
    </row>
    <row r="2225" spans="1:4" ht="15" x14ac:dyDescent="0.25">
      <c r="A2225">
        <v>38155</v>
      </c>
      <c r="B2225" t="s">
        <v>9712</v>
      </c>
      <c r="C2225" t="s">
        <v>6539</v>
      </c>
      <c r="D2225" s="394">
        <v>36.729999999999997</v>
      </c>
    </row>
    <row r="2226" spans="1:4" ht="15" x14ac:dyDescent="0.25">
      <c r="A2226">
        <v>11468</v>
      </c>
      <c r="B2226" t="s">
        <v>9713</v>
      </c>
      <c r="C2226" t="s">
        <v>6539</v>
      </c>
      <c r="D2226" s="394">
        <v>8.24</v>
      </c>
    </row>
    <row r="2227" spans="1:4" ht="15" x14ac:dyDescent="0.25">
      <c r="A2227">
        <v>11469</v>
      </c>
      <c r="B2227" t="s">
        <v>9714</v>
      </c>
      <c r="C2227" t="s">
        <v>6539</v>
      </c>
      <c r="D2227" s="394">
        <v>9.84</v>
      </c>
    </row>
    <row r="2228" spans="1:4" ht="15" x14ac:dyDescent="0.25">
      <c r="A2228">
        <v>11477</v>
      </c>
      <c r="B2228" t="s">
        <v>9715</v>
      </c>
      <c r="C2228" t="s">
        <v>6555</v>
      </c>
      <c r="D2228" s="394">
        <v>44.74</v>
      </c>
    </row>
    <row r="2229" spans="1:4" ht="15" x14ac:dyDescent="0.25">
      <c r="A2229">
        <v>40311</v>
      </c>
      <c r="B2229" t="s">
        <v>9716</v>
      </c>
      <c r="C2229" t="s">
        <v>6555</v>
      </c>
      <c r="D2229" s="394">
        <v>43.21</v>
      </c>
    </row>
    <row r="2230" spans="1:4" ht="15" x14ac:dyDescent="0.25">
      <c r="A2230">
        <v>38165</v>
      </c>
      <c r="B2230" t="s">
        <v>9717</v>
      </c>
      <c r="C2230" t="s">
        <v>6555</v>
      </c>
      <c r="D2230" s="394">
        <v>55</v>
      </c>
    </row>
    <row r="2231" spans="1:4" ht="15" x14ac:dyDescent="0.25">
      <c r="A2231">
        <v>3096</v>
      </c>
      <c r="B2231" t="s">
        <v>9718</v>
      </c>
      <c r="C2231" t="s">
        <v>6555</v>
      </c>
      <c r="D2231" s="394">
        <v>24.84</v>
      </c>
    </row>
    <row r="2232" spans="1:4" ht="15" x14ac:dyDescent="0.25">
      <c r="A2232">
        <v>11456</v>
      </c>
      <c r="B2232" t="s">
        <v>9719</v>
      </c>
      <c r="C2232" t="s">
        <v>6539</v>
      </c>
      <c r="D2232" s="394">
        <v>12.19</v>
      </c>
    </row>
    <row r="2233" spans="1:4" ht="15" x14ac:dyDescent="0.25">
      <c r="A2233">
        <v>3119</v>
      </c>
      <c r="B2233" t="s">
        <v>9720</v>
      </c>
      <c r="C2233" t="s">
        <v>6539</v>
      </c>
      <c r="D2233" s="394">
        <v>1.81</v>
      </c>
    </row>
    <row r="2234" spans="1:4" ht="15" x14ac:dyDescent="0.25">
      <c r="A2234">
        <v>3122</v>
      </c>
      <c r="B2234" t="s">
        <v>9721</v>
      </c>
      <c r="C2234" t="s">
        <v>6539</v>
      </c>
      <c r="D2234" s="394">
        <v>2.54</v>
      </c>
    </row>
    <row r="2235" spans="1:4" ht="15" x14ac:dyDescent="0.25">
      <c r="A2235">
        <v>3121</v>
      </c>
      <c r="B2235" t="s">
        <v>9722</v>
      </c>
      <c r="C2235" t="s">
        <v>6539</v>
      </c>
      <c r="D2235" s="394">
        <v>3.95</v>
      </c>
    </row>
    <row r="2236" spans="1:4" ht="15" x14ac:dyDescent="0.25">
      <c r="A2236">
        <v>3120</v>
      </c>
      <c r="B2236" t="s">
        <v>9723</v>
      </c>
      <c r="C2236" t="s">
        <v>6539</v>
      </c>
      <c r="D2236" s="394">
        <v>6.23</v>
      </c>
    </row>
    <row r="2237" spans="1:4" ht="15" x14ac:dyDescent="0.25">
      <c r="A2237">
        <v>11455</v>
      </c>
      <c r="B2237" t="s">
        <v>9724</v>
      </c>
      <c r="C2237" t="s">
        <v>6539</v>
      </c>
      <c r="D2237" s="394">
        <v>8.73</v>
      </c>
    </row>
    <row r="2238" spans="1:4" ht="15" x14ac:dyDescent="0.25">
      <c r="A2238">
        <v>3111</v>
      </c>
      <c r="B2238" t="s">
        <v>9725</v>
      </c>
      <c r="C2238" t="s">
        <v>6539</v>
      </c>
      <c r="D2238" s="394">
        <v>20.9</v>
      </c>
    </row>
    <row r="2239" spans="1:4" ht="15" x14ac:dyDescent="0.25">
      <c r="A2239">
        <v>3108</v>
      </c>
      <c r="B2239" t="s">
        <v>9726</v>
      </c>
      <c r="C2239" t="s">
        <v>6539</v>
      </c>
      <c r="D2239" s="394">
        <v>21.93</v>
      </c>
    </row>
    <row r="2240" spans="1:4" ht="15" x14ac:dyDescent="0.25">
      <c r="A2240">
        <v>3105</v>
      </c>
      <c r="B2240" t="s">
        <v>9727</v>
      </c>
      <c r="C2240" t="s">
        <v>6539</v>
      </c>
      <c r="D2240" s="394">
        <v>34.08</v>
      </c>
    </row>
    <row r="2241" spans="1:4" ht="15" x14ac:dyDescent="0.25">
      <c r="A2241">
        <v>38178</v>
      </c>
      <c r="B2241" t="s">
        <v>9728</v>
      </c>
      <c r="C2241" t="s">
        <v>6539</v>
      </c>
      <c r="D2241" s="394">
        <v>22.27</v>
      </c>
    </row>
    <row r="2242" spans="1:4" ht="15" x14ac:dyDescent="0.25">
      <c r="A2242">
        <v>11458</v>
      </c>
      <c r="B2242" t="s">
        <v>9729</v>
      </c>
      <c r="C2242" t="s">
        <v>6539</v>
      </c>
      <c r="D2242" s="394">
        <v>19.510000000000002</v>
      </c>
    </row>
    <row r="2243" spans="1:4" ht="15" x14ac:dyDescent="0.25">
      <c r="A2243">
        <v>42481</v>
      </c>
      <c r="B2243" t="s">
        <v>9730</v>
      </c>
      <c r="C2243" t="s">
        <v>6540</v>
      </c>
      <c r="D2243" s="394">
        <v>25.05</v>
      </c>
    </row>
    <row r="2244" spans="1:4" ht="15" x14ac:dyDescent="0.25">
      <c r="A2244">
        <v>43458</v>
      </c>
      <c r="B2244" t="s">
        <v>9731</v>
      </c>
      <c r="C2244" t="s">
        <v>6541</v>
      </c>
      <c r="D2244" s="394">
        <v>0.04</v>
      </c>
    </row>
    <row r="2245" spans="1:4" ht="15" x14ac:dyDescent="0.25">
      <c r="A2245">
        <v>43470</v>
      </c>
      <c r="B2245" t="s">
        <v>9732</v>
      </c>
      <c r="C2245" t="s">
        <v>6548</v>
      </c>
      <c r="D2245" s="394">
        <v>7.37</v>
      </c>
    </row>
    <row r="2246" spans="1:4" ht="15" x14ac:dyDescent="0.25">
      <c r="A2246">
        <v>43459</v>
      </c>
      <c r="B2246" t="s">
        <v>9733</v>
      </c>
      <c r="C2246" t="s">
        <v>6541</v>
      </c>
      <c r="D2246" s="394">
        <v>0.34</v>
      </c>
    </row>
    <row r="2247" spans="1:4" ht="15" x14ac:dyDescent="0.25">
      <c r="A2247">
        <v>43471</v>
      </c>
      <c r="B2247" t="s">
        <v>9734</v>
      </c>
      <c r="C2247" t="s">
        <v>6548</v>
      </c>
      <c r="D2247" s="394">
        <v>64.61</v>
      </c>
    </row>
    <row r="2248" spans="1:4" ht="15" x14ac:dyDescent="0.25">
      <c r="A2248">
        <v>43460</v>
      </c>
      <c r="B2248" t="s">
        <v>9735</v>
      </c>
      <c r="C2248" t="s">
        <v>6541</v>
      </c>
      <c r="D2248" s="394">
        <v>0.55000000000000004</v>
      </c>
    </row>
    <row r="2249" spans="1:4" ht="15" x14ac:dyDescent="0.25">
      <c r="A2249">
        <v>43472</v>
      </c>
      <c r="B2249" t="s">
        <v>9736</v>
      </c>
      <c r="C2249" t="s">
        <v>6548</v>
      </c>
      <c r="D2249" s="394">
        <v>103.26</v>
      </c>
    </row>
    <row r="2250" spans="1:4" ht="15" x14ac:dyDescent="0.25">
      <c r="A2250">
        <v>43461</v>
      </c>
      <c r="B2250" t="s">
        <v>9737</v>
      </c>
      <c r="C2250" t="s">
        <v>6541</v>
      </c>
      <c r="D2250" s="394">
        <v>0.24</v>
      </c>
    </row>
    <row r="2251" spans="1:4" ht="15" x14ac:dyDescent="0.25">
      <c r="A2251">
        <v>43473</v>
      </c>
      <c r="B2251" t="s">
        <v>9738</v>
      </c>
      <c r="C2251" t="s">
        <v>6548</v>
      </c>
      <c r="D2251" s="394">
        <v>45.84</v>
      </c>
    </row>
    <row r="2252" spans="1:4" ht="15" x14ac:dyDescent="0.25">
      <c r="A2252">
        <v>43475</v>
      </c>
      <c r="B2252" t="s">
        <v>9739</v>
      </c>
      <c r="C2252" t="s">
        <v>6548</v>
      </c>
      <c r="D2252" s="394">
        <v>14.2</v>
      </c>
    </row>
    <row r="2253" spans="1:4" ht="15" x14ac:dyDescent="0.25">
      <c r="A2253">
        <v>43463</v>
      </c>
      <c r="B2253" t="s">
        <v>9739</v>
      </c>
      <c r="C2253" t="s">
        <v>6541</v>
      </c>
      <c r="D2253" s="394">
        <v>0.08</v>
      </c>
    </row>
    <row r="2254" spans="1:4" ht="15" x14ac:dyDescent="0.25">
      <c r="A2254">
        <v>43462</v>
      </c>
      <c r="B2254" t="s">
        <v>9740</v>
      </c>
      <c r="C2254" t="s">
        <v>6541</v>
      </c>
      <c r="D2254" s="394">
        <v>0.01</v>
      </c>
    </row>
    <row r="2255" spans="1:4" ht="15" x14ac:dyDescent="0.25">
      <c r="A2255">
        <v>43474</v>
      </c>
      <c r="B2255" t="s">
        <v>9741</v>
      </c>
      <c r="C2255" t="s">
        <v>6548</v>
      </c>
      <c r="D2255" s="394">
        <v>1.46</v>
      </c>
    </row>
    <row r="2256" spans="1:4" ht="15" x14ac:dyDescent="0.25">
      <c r="A2256">
        <v>43464</v>
      </c>
      <c r="B2256" t="s">
        <v>9742</v>
      </c>
      <c r="C2256" t="s">
        <v>6541</v>
      </c>
      <c r="D2256" s="394">
        <v>0.01</v>
      </c>
    </row>
    <row r="2257" spans="1:4" ht="15" x14ac:dyDescent="0.25">
      <c r="A2257">
        <v>43476</v>
      </c>
      <c r="B2257" t="s">
        <v>9743</v>
      </c>
      <c r="C2257" t="s">
        <v>6548</v>
      </c>
      <c r="D2257" s="394">
        <v>0.01</v>
      </c>
    </row>
    <row r="2258" spans="1:4" ht="15" x14ac:dyDescent="0.25">
      <c r="A2258">
        <v>43465</v>
      </c>
      <c r="B2258" t="s">
        <v>9744</v>
      </c>
      <c r="C2258" t="s">
        <v>6541</v>
      </c>
      <c r="D2258" s="394">
        <v>0.48</v>
      </c>
    </row>
    <row r="2259" spans="1:4" ht="15" x14ac:dyDescent="0.25">
      <c r="A2259">
        <v>43477</v>
      </c>
      <c r="B2259" t="s">
        <v>9745</v>
      </c>
      <c r="C2259" t="s">
        <v>6548</v>
      </c>
      <c r="D2259" s="394">
        <v>91.21</v>
      </c>
    </row>
    <row r="2260" spans="1:4" ht="15" x14ac:dyDescent="0.25">
      <c r="A2260">
        <v>43466</v>
      </c>
      <c r="B2260" t="s">
        <v>9746</v>
      </c>
      <c r="C2260" t="s">
        <v>6541</v>
      </c>
      <c r="D2260" s="394">
        <v>1.1599999999999999</v>
      </c>
    </row>
    <row r="2261" spans="1:4" ht="15" x14ac:dyDescent="0.25">
      <c r="A2261">
        <v>43478</v>
      </c>
      <c r="B2261" t="s">
        <v>9747</v>
      </c>
      <c r="C2261" t="s">
        <v>6548</v>
      </c>
      <c r="D2261" s="394">
        <v>219.5</v>
      </c>
    </row>
    <row r="2262" spans="1:4" ht="15" x14ac:dyDescent="0.25">
      <c r="A2262">
        <v>43467</v>
      </c>
      <c r="B2262" t="s">
        <v>9748</v>
      </c>
      <c r="C2262" t="s">
        <v>6541</v>
      </c>
      <c r="D2262" s="394">
        <v>0.34</v>
      </c>
    </row>
    <row r="2263" spans="1:4" ht="15" x14ac:dyDescent="0.25">
      <c r="A2263">
        <v>43479</v>
      </c>
      <c r="B2263" t="s">
        <v>9749</v>
      </c>
      <c r="C2263" t="s">
        <v>6548</v>
      </c>
      <c r="D2263" s="394">
        <v>64.08</v>
      </c>
    </row>
    <row r="2264" spans="1:4" ht="15" x14ac:dyDescent="0.25">
      <c r="A2264">
        <v>43468</v>
      </c>
      <c r="B2264" t="s">
        <v>9750</v>
      </c>
      <c r="C2264" t="s">
        <v>6541</v>
      </c>
      <c r="D2264" s="394">
        <v>0.82</v>
      </c>
    </row>
    <row r="2265" spans="1:4" ht="15" x14ac:dyDescent="0.25">
      <c r="A2265">
        <v>43480</v>
      </c>
      <c r="B2265" t="s">
        <v>9751</v>
      </c>
      <c r="C2265" t="s">
        <v>6548</v>
      </c>
      <c r="D2265" s="394">
        <v>155.5</v>
      </c>
    </row>
    <row r="2266" spans="1:4" ht="15" x14ac:dyDescent="0.25">
      <c r="A2266">
        <v>43469</v>
      </c>
      <c r="B2266" t="s">
        <v>9752</v>
      </c>
      <c r="C2266" t="s">
        <v>6541</v>
      </c>
      <c r="D2266" s="394">
        <v>0.05</v>
      </c>
    </row>
    <row r="2267" spans="1:4" ht="15" x14ac:dyDescent="0.25">
      <c r="A2267">
        <v>43481</v>
      </c>
      <c r="B2267" t="s">
        <v>9753</v>
      </c>
      <c r="C2267" t="s">
        <v>6548</v>
      </c>
      <c r="D2267" s="394">
        <v>10.25</v>
      </c>
    </row>
    <row r="2268" spans="1:4" ht="15" x14ac:dyDescent="0.25">
      <c r="A2268">
        <v>11461</v>
      </c>
      <c r="B2268" t="s">
        <v>9754</v>
      </c>
      <c r="C2268" t="s">
        <v>6539</v>
      </c>
      <c r="D2268" s="394">
        <v>4.95</v>
      </c>
    </row>
    <row r="2269" spans="1:4" ht="15" x14ac:dyDescent="0.25">
      <c r="A2269">
        <v>3106</v>
      </c>
      <c r="B2269" t="s">
        <v>9755</v>
      </c>
      <c r="C2269" t="s">
        <v>6539</v>
      </c>
      <c r="D2269" s="394">
        <v>3.76</v>
      </c>
    </row>
    <row r="2270" spans="1:4" ht="15" x14ac:dyDescent="0.25">
      <c r="A2270">
        <v>3107</v>
      </c>
      <c r="B2270" t="s">
        <v>9756</v>
      </c>
      <c r="C2270" t="s">
        <v>6539</v>
      </c>
      <c r="D2270" s="394">
        <v>3.16</v>
      </c>
    </row>
    <row r="2271" spans="1:4" ht="15" x14ac:dyDescent="0.25">
      <c r="A2271">
        <v>25951</v>
      </c>
      <c r="B2271" t="s">
        <v>9757</v>
      </c>
      <c r="C2271" t="s">
        <v>6543</v>
      </c>
      <c r="D2271" s="394">
        <v>2.73</v>
      </c>
    </row>
    <row r="2272" spans="1:4" ht="15" x14ac:dyDescent="0.25">
      <c r="A2272">
        <v>3123</v>
      </c>
      <c r="B2272" t="s">
        <v>9758</v>
      </c>
      <c r="C2272" t="s">
        <v>6543</v>
      </c>
      <c r="D2272" s="394">
        <v>2.5499999999999998</v>
      </c>
    </row>
    <row r="2273" spans="1:4" ht="15" x14ac:dyDescent="0.25">
      <c r="A2273">
        <v>38125</v>
      </c>
      <c r="B2273" t="s">
        <v>9759</v>
      </c>
      <c r="C2273" t="s">
        <v>6543</v>
      </c>
      <c r="D2273" s="394">
        <v>1.62</v>
      </c>
    </row>
    <row r="2274" spans="1:4" ht="15" x14ac:dyDescent="0.25">
      <c r="A2274">
        <v>39014</v>
      </c>
      <c r="B2274" t="s">
        <v>9760</v>
      </c>
      <c r="C2274" t="s">
        <v>6543</v>
      </c>
      <c r="D2274" s="394">
        <v>12.93</v>
      </c>
    </row>
    <row r="2275" spans="1:4" ht="15" x14ac:dyDescent="0.25">
      <c r="A2275">
        <v>11894</v>
      </c>
      <c r="B2275" t="s">
        <v>9761</v>
      </c>
      <c r="C2275" t="s">
        <v>6539</v>
      </c>
      <c r="D2275" s="394">
        <v>749.31</v>
      </c>
    </row>
    <row r="2276" spans="1:4" ht="15" x14ac:dyDescent="0.25">
      <c r="A2276">
        <v>39365</v>
      </c>
      <c r="B2276" t="s">
        <v>9762</v>
      </c>
      <c r="C2276" t="s">
        <v>6539</v>
      </c>
      <c r="D2276" s="394">
        <v>913.91</v>
      </c>
    </row>
    <row r="2277" spans="1:4" ht="15" x14ac:dyDescent="0.25">
      <c r="A2277">
        <v>39366</v>
      </c>
      <c r="B2277" t="s">
        <v>9763</v>
      </c>
      <c r="C2277" t="s">
        <v>6539</v>
      </c>
      <c r="D2277" s="395">
        <v>2340</v>
      </c>
    </row>
    <row r="2278" spans="1:4" ht="15" x14ac:dyDescent="0.25">
      <c r="A2278">
        <v>39367</v>
      </c>
      <c r="B2278" t="s">
        <v>9764</v>
      </c>
      <c r="C2278" t="s">
        <v>6539</v>
      </c>
      <c r="D2278" s="395">
        <v>3198.36</v>
      </c>
    </row>
    <row r="2279" spans="1:4" ht="15" x14ac:dyDescent="0.25">
      <c r="A2279">
        <v>37394</v>
      </c>
      <c r="B2279" t="s">
        <v>9765</v>
      </c>
      <c r="C2279" t="s">
        <v>6558</v>
      </c>
      <c r="D2279" s="394">
        <v>27.98</v>
      </c>
    </row>
    <row r="2280" spans="1:4" ht="15" x14ac:dyDescent="0.25">
      <c r="A2280">
        <v>14146</v>
      </c>
      <c r="B2280" t="s">
        <v>9766</v>
      </c>
      <c r="C2280" t="s">
        <v>6558</v>
      </c>
      <c r="D2280" s="394">
        <v>45</v>
      </c>
    </row>
    <row r="2281" spans="1:4" ht="15" x14ac:dyDescent="0.25">
      <c r="A2281">
        <v>38134</v>
      </c>
      <c r="B2281" t="s">
        <v>9767</v>
      </c>
      <c r="C2281" t="s">
        <v>6543</v>
      </c>
      <c r="D2281" s="394">
        <v>59.59</v>
      </c>
    </row>
    <row r="2282" spans="1:4" ht="15" x14ac:dyDescent="0.25">
      <c r="A2282">
        <v>38132</v>
      </c>
      <c r="B2282" t="s">
        <v>9768</v>
      </c>
      <c r="C2282" t="s">
        <v>6543</v>
      </c>
      <c r="D2282" s="394">
        <v>60.78</v>
      </c>
    </row>
    <row r="2283" spans="1:4" ht="15" x14ac:dyDescent="0.25">
      <c r="A2283">
        <v>38133</v>
      </c>
      <c r="B2283" t="s">
        <v>9769</v>
      </c>
      <c r="C2283" t="s">
        <v>6543</v>
      </c>
      <c r="D2283" s="394">
        <v>58.79</v>
      </c>
    </row>
    <row r="2284" spans="1:4" ht="15" x14ac:dyDescent="0.25">
      <c r="A2284">
        <v>938</v>
      </c>
      <c r="B2284" t="s">
        <v>9770</v>
      </c>
      <c r="C2284" t="s">
        <v>6542</v>
      </c>
      <c r="D2284" s="394">
        <v>0.83</v>
      </c>
    </row>
    <row r="2285" spans="1:4" ht="15" x14ac:dyDescent="0.25">
      <c r="A2285">
        <v>937</v>
      </c>
      <c r="B2285" t="s">
        <v>9771</v>
      </c>
      <c r="C2285" t="s">
        <v>6542</v>
      </c>
      <c r="D2285" s="394">
        <v>5.15</v>
      </c>
    </row>
    <row r="2286" spans="1:4" ht="15" x14ac:dyDescent="0.25">
      <c r="A2286">
        <v>939</v>
      </c>
      <c r="B2286" t="s">
        <v>9772</v>
      </c>
      <c r="C2286" t="s">
        <v>6542</v>
      </c>
      <c r="D2286" s="394">
        <v>1.33</v>
      </c>
    </row>
    <row r="2287" spans="1:4" ht="15" x14ac:dyDescent="0.25">
      <c r="A2287">
        <v>944</v>
      </c>
      <c r="B2287" t="s">
        <v>9773</v>
      </c>
      <c r="C2287" t="s">
        <v>6542</v>
      </c>
      <c r="D2287" s="394">
        <v>2.2799999999999998</v>
      </c>
    </row>
    <row r="2288" spans="1:4" ht="15" x14ac:dyDescent="0.25">
      <c r="A2288">
        <v>940</v>
      </c>
      <c r="B2288" t="s">
        <v>9774</v>
      </c>
      <c r="C2288" t="s">
        <v>6542</v>
      </c>
      <c r="D2288" s="394">
        <v>3.15</v>
      </c>
    </row>
    <row r="2289" spans="1:4" ht="15" x14ac:dyDescent="0.25">
      <c r="A2289">
        <v>936</v>
      </c>
      <c r="B2289" t="s">
        <v>9775</v>
      </c>
      <c r="C2289" t="s">
        <v>6542</v>
      </c>
      <c r="D2289" s="394">
        <v>1.02</v>
      </c>
    </row>
    <row r="2290" spans="1:4" ht="15" x14ac:dyDescent="0.25">
      <c r="A2290">
        <v>935</v>
      </c>
      <c r="B2290" t="s">
        <v>9776</v>
      </c>
      <c r="C2290" t="s">
        <v>6542</v>
      </c>
      <c r="D2290" s="394">
        <v>0.78</v>
      </c>
    </row>
    <row r="2291" spans="1:4" ht="15" x14ac:dyDescent="0.25">
      <c r="A2291">
        <v>406</v>
      </c>
      <c r="B2291" t="s">
        <v>9777</v>
      </c>
      <c r="C2291" t="s">
        <v>6539</v>
      </c>
      <c r="D2291" s="394">
        <v>66.2</v>
      </c>
    </row>
    <row r="2292" spans="1:4" ht="15" x14ac:dyDescent="0.25">
      <c r="A2292">
        <v>42529</v>
      </c>
      <c r="B2292" t="s">
        <v>9778</v>
      </c>
      <c r="C2292" t="s">
        <v>6542</v>
      </c>
      <c r="D2292" s="394">
        <v>1.18</v>
      </c>
    </row>
    <row r="2293" spans="1:4" ht="15" x14ac:dyDescent="0.25">
      <c r="A2293">
        <v>39634</v>
      </c>
      <c r="B2293" t="s">
        <v>9779</v>
      </c>
      <c r="C2293" t="s">
        <v>6542</v>
      </c>
      <c r="D2293" s="394">
        <v>5.84</v>
      </c>
    </row>
    <row r="2294" spans="1:4" ht="15" x14ac:dyDescent="0.25">
      <c r="A2294">
        <v>39701</v>
      </c>
      <c r="B2294" t="s">
        <v>9780</v>
      </c>
      <c r="C2294" t="s">
        <v>6539</v>
      </c>
      <c r="D2294" s="394">
        <v>71.12</v>
      </c>
    </row>
    <row r="2295" spans="1:4" ht="15" x14ac:dyDescent="0.25">
      <c r="A2295">
        <v>12815</v>
      </c>
      <c r="B2295" t="s">
        <v>9781</v>
      </c>
      <c r="C2295" t="s">
        <v>6539</v>
      </c>
      <c r="D2295" s="394">
        <v>6.87</v>
      </c>
    </row>
    <row r="2296" spans="1:4" ht="15" x14ac:dyDescent="0.25">
      <c r="A2296">
        <v>407</v>
      </c>
      <c r="B2296" t="s">
        <v>9782</v>
      </c>
      <c r="C2296" t="s">
        <v>6543</v>
      </c>
      <c r="D2296" s="394">
        <v>37.96</v>
      </c>
    </row>
    <row r="2297" spans="1:4" ht="15" x14ac:dyDescent="0.25">
      <c r="A2297">
        <v>39431</v>
      </c>
      <c r="B2297" t="s">
        <v>9783</v>
      </c>
      <c r="C2297" t="s">
        <v>6542</v>
      </c>
      <c r="D2297" s="394">
        <v>0.23</v>
      </c>
    </row>
    <row r="2298" spans="1:4" ht="15" x14ac:dyDescent="0.25">
      <c r="A2298">
        <v>39432</v>
      </c>
      <c r="B2298" t="s">
        <v>9784</v>
      </c>
      <c r="C2298" t="s">
        <v>6542</v>
      </c>
      <c r="D2298" s="394">
        <v>3.05</v>
      </c>
    </row>
    <row r="2299" spans="1:4" ht="15" x14ac:dyDescent="0.25">
      <c r="A2299">
        <v>20111</v>
      </c>
      <c r="B2299" t="s">
        <v>9785</v>
      </c>
      <c r="C2299" t="s">
        <v>6539</v>
      </c>
      <c r="D2299" s="394">
        <v>8.4</v>
      </c>
    </row>
    <row r="2300" spans="1:4" ht="15" x14ac:dyDescent="0.25">
      <c r="A2300">
        <v>21127</v>
      </c>
      <c r="B2300" t="s">
        <v>9786</v>
      </c>
      <c r="C2300" t="s">
        <v>6539</v>
      </c>
      <c r="D2300" s="394">
        <v>3.17</v>
      </c>
    </row>
    <row r="2301" spans="1:4" ht="15" x14ac:dyDescent="0.25">
      <c r="A2301">
        <v>404</v>
      </c>
      <c r="B2301" t="s">
        <v>9787</v>
      </c>
      <c r="C2301" t="s">
        <v>6542</v>
      </c>
      <c r="D2301" s="394">
        <v>1.1399999999999999</v>
      </c>
    </row>
    <row r="2302" spans="1:4" ht="15" x14ac:dyDescent="0.25">
      <c r="A2302">
        <v>14151</v>
      </c>
      <c r="B2302" t="s">
        <v>9788</v>
      </c>
      <c r="C2302" t="s">
        <v>6539</v>
      </c>
      <c r="D2302" s="394">
        <v>32.340000000000003</v>
      </c>
    </row>
    <row r="2303" spans="1:4" ht="15" x14ac:dyDescent="0.25">
      <c r="A2303">
        <v>14153</v>
      </c>
      <c r="B2303" t="s">
        <v>9789</v>
      </c>
      <c r="C2303" t="s">
        <v>6539</v>
      </c>
      <c r="D2303" s="394">
        <v>36.56</v>
      </c>
    </row>
    <row r="2304" spans="1:4" ht="15" x14ac:dyDescent="0.25">
      <c r="A2304">
        <v>14152</v>
      </c>
      <c r="B2304" t="s">
        <v>9790</v>
      </c>
      <c r="C2304" t="s">
        <v>6539</v>
      </c>
      <c r="D2304" s="394">
        <v>28.06</v>
      </c>
    </row>
    <row r="2305" spans="1:4" ht="15" x14ac:dyDescent="0.25">
      <c r="A2305">
        <v>14154</v>
      </c>
      <c r="B2305" t="s">
        <v>9791</v>
      </c>
      <c r="C2305" t="s">
        <v>6539</v>
      </c>
      <c r="D2305" s="394">
        <v>98.24</v>
      </c>
    </row>
    <row r="2306" spans="1:4" ht="15" x14ac:dyDescent="0.25">
      <c r="A2306">
        <v>42015</v>
      </c>
      <c r="B2306" t="s">
        <v>9792</v>
      </c>
      <c r="C2306" t="s">
        <v>6542</v>
      </c>
      <c r="D2306" s="394">
        <v>7.0000000000000007E-2</v>
      </c>
    </row>
    <row r="2307" spans="1:4" ht="15" x14ac:dyDescent="0.25">
      <c r="A2307">
        <v>3146</v>
      </c>
      <c r="B2307" t="s">
        <v>9793</v>
      </c>
      <c r="C2307" t="s">
        <v>6539</v>
      </c>
      <c r="D2307" s="394">
        <v>3</v>
      </c>
    </row>
    <row r="2308" spans="1:4" ht="15" x14ac:dyDescent="0.25">
      <c r="A2308">
        <v>3143</v>
      </c>
      <c r="B2308" t="s">
        <v>9794</v>
      </c>
      <c r="C2308" t="s">
        <v>6539</v>
      </c>
      <c r="D2308" s="394">
        <v>6.82</v>
      </c>
    </row>
    <row r="2309" spans="1:4" ht="15" x14ac:dyDescent="0.25">
      <c r="A2309">
        <v>3148</v>
      </c>
      <c r="B2309" t="s">
        <v>9795</v>
      </c>
      <c r="C2309" t="s">
        <v>6539</v>
      </c>
      <c r="D2309" s="394">
        <v>11.06</v>
      </c>
    </row>
    <row r="2310" spans="1:4" ht="15" x14ac:dyDescent="0.25">
      <c r="A2310">
        <v>4310</v>
      </c>
      <c r="B2310" t="s">
        <v>9796</v>
      </c>
      <c r="C2310" t="s">
        <v>6539</v>
      </c>
      <c r="D2310" s="394">
        <v>1.75</v>
      </c>
    </row>
    <row r="2311" spans="1:4" ht="15" x14ac:dyDescent="0.25">
      <c r="A2311">
        <v>4311</v>
      </c>
      <c r="B2311" t="s">
        <v>9797</v>
      </c>
      <c r="C2311" t="s">
        <v>6539</v>
      </c>
      <c r="D2311" s="394">
        <v>1.23</v>
      </c>
    </row>
    <row r="2312" spans="1:4" ht="15" x14ac:dyDescent="0.25">
      <c r="A2312">
        <v>4312</v>
      </c>
      <c r="B2312" t="s">
        <v>9798</v>
      </c>
      <c r="C2312" t="s">
        <v>6539</v>
      </c>
      <c r="D2312" s="394">
        <v>1.73</v>
      </c>
    </row>
    <row r="2313" spans="1:4" ht="15" x14ac:dyDescent="0.25">
      <c r="A2313">
        <v>11162</v>
      </c>
      <c r="B2313" t="s">
        <v>9799</v>
      </c>
      <c r="C2313" t="s">
        <v>6539</v>
      </c>
      <c r="D2313" s="394">
        <v>1.87</v>
      </c>
    </row>
    <row r="2314" spans="1:4" ht="15" x14ac:dyDescent="0.25">
      <c r="A2314">
        <v>13261</v>
      </c>
      <c r="B2314" t="s">
        <v>9800</v>
      </c>
      <c r="C2314" t="s">
        <v>6539</v>
      </c>
      <c r="D2314" s="394">
        <v>1.45</v>
      </c>
    </row>
    <row r="2315" spans="1:4" ht="15" x14ac:dyDescent="0.25">
      <c r="A2315">
        <v>3255</v>
      </c>
      <c r="B2315" t="s">
        <v>9801</v>
      </c>
      <c r="C2315" t="s">
        <v>6539</v>
      </c>
      <c r="D2315" s="394">
        <v>5.87</v>
      </c>
    </row>
    <row r="2316" spans="1:4" ht="15" x14ac:dyDescent="0.25">
      <c r="A2316">
        <v>3254</v>
      </c>
      <c r="B2316" t="s">
        <v>9802</v>
      </c>
      <c r="C2316" t="s">
        <v>6539</v>
      </c>
      <c r="D2316" s="394">
        <v>95.43</v>
      </c>
    </row>
    <row r="2317" spans="1:4" ht="15" x14ac:dyDescent="0.25">
      <c r="A2317">
        <v>3259</v>
      </c>
      <c r="B2317" t="s">
        <v>9803</v>
      </c>
      <c r="C2317" t="s">
        <v>6539</v>
      </c>
      <c r="D2317" s="394">
        <v>11.47</v>
      </c>
    </row>
    <row r="2318" spans="1:4" ht="15" x14ac:dyDescent="0.25">
      <c r="A2318">
        <v>3258</v>
      </c>
      <c r="B2318" t="s">
        <v>9804</v>
      </c>
      <c r="C2318" t="s">
        <v>6539</v>
      </c>
      <c r="D2318" s="394">
        <v>6.93</v>
      </c>
    </row>
    <row r="2319" spans="1:4" ht="15" x14ac:dyDescent="0.25">
      <c r="A2319">
        <v>3251</v>
      </c>
      <c r="B2319" t="s">
        <v>9805</v>
      </c>
      <c r="C2319" t="s">
        <v>6539</v>
      </c>
      <c r="D2319" s="394">
        <v>4.08</v>
      </c>
    </row>
    <row r="2320" spans="1:4" ht="15" x14ac:dyDescent="0.25">
      <c r="A2320">
        <v>3256</v>
      </c>
      <c r="B2320" t="s">
        <v>9806</v>
      </c>
      <c r="C2320" t="s">
        <v>6539</v>
      </c>
      <c r="D2320" s="394">
        <v>7.73</v>
      </c>
    </row>
    <row r="2321" spans="1:4" ht="15" x14ac:dyDescent="0.25">
      <c r="A2321">
        <v>3261</v>
      </c>
      <c r="B2321" t="s">
        <v>9807</v>
      </c>
      <c r="C2321" t="s">
        <v>6539</v>
      </c>
      <c r="D2321" s="394">
        <v>84.39</v>
      </c>
    </row>
    <row r="2322" spans="1:4" ht="15" x14ac:dyDescent="0.25">
      <c r="A2322">
        <v>3260</v>
      </c>
      <c r="B2322" t="s">
        <v>9808</v>
      </c>
      <c r="C2322" t="s">
        <v>6539</v>
      </c>
      <c r="D2322" s="394">
        <v>14.5</v>
      </c>
    </row>
    <row r="2323" spans="1:4" ht="15" x14ac:dyDescent="0.25">
      <c r="A2323">
        <v>3272</v>
      </c>
      <c r="B2323" t="s">
        <v>9809</v>
      </c>
      <c r="C2323" t="s">
        <v>6539</v>
      </c>
      <c r="D2323" s="394">
        <v>28.01</v>
      </c>
    </row>
    <row r="2324" spans="1:4" ht="15" x14ac:dyDescent="0.25">
      <c r="A2324">
        <v>3265</v>
      </c>
      <c r="B2324" t="s">
        <v>9810</v>
      </c>
      <c r="C2324" t="s">
        <v>6539</v>
      </c>
      <c r="D2324" s="394">
        <v>22.25</v>
      </c>
    </row>
    <row r="2325" spans="1:4" ht="15" x14ac:dyDescent="0.25">
      <c r="A2325">
        <v>3262</v>
      </c>
      <c r="B2325" t="s">
        <v>9811</v>
      </c>
      <c r="C2325" t="s">
        <v>6539</v>
      </c>
      <c r="D2325" s="394">
        <v>9.74</v>
      </c>
    </row>
    <row r="2326" spans="1:4" ht="15" x14ac:dyDescent="0.25">
      <c r="A2326">
        <v>3264</v>
      </c>
      <c r="B2326" t="s">
        <v>9812</v>
      </c>
      <c r="C2326" t="s">
        <v>6539</v>
      </c>
      <c r="D2326" s="394">
        <v>16</v>
      </c>
    </row>
    <row r="2327" spans="1:4" ht="15" x14ac:dyDescent="0.25">
      <c r="A2327">
        <v>3267</v>
      </c>
      <c r="B2327" t="s">
        <v>9813</v>
      </c>
      <c r="C2327" t="s">
        <v>6539</v>
      </c>
      <c r="D2327" s="394">
        <v>52.25</v>
      </c>
    </row>
    <row r="2328" spans="1:4" ht="15" x14ac:dyDescent="0.25">
      <c r="A2328">
        <v>3266</v>
      </c>
      <c r="B2328" t="s">
        <v>9814</v>
      </c>
      <c r="C2328" t="s">
        <v>6539</v>
      </c>
      <c r="D2328" s="394">
        <v>33.24</v>
      </c>
    </row>
    <row r="2329" spans="1:4" ht="15" x14ac:dyDescent="0.25">
      <c r="A2329">
        <v>3263</v>
      </c>
      <c r="B2329" t="s">
        <v>9815</v>
      </c>
      <c r="C2329" t="s">
        <v>6539</v>
      </c>
      <c r="D2329" s="394">
        <v>13.3</v>
      </c>
    </row>
    <row r="2330" spans="1:4" ht="15" x14ac:dyDescent="0.25">
      <c r="A2330">
        <v>3268</v>
      </c>
      <c r="B2330" t="s">
        <v>9816</v>
      </c>
      <c r="C2330" t="s">
        <v>6539</v>
      </c>
      <c r="D2330" s="394">
        <v>70.650000000000006</v>
      </c>
    </row>
    <row r="2331" spans="1:4" ht="15" x14ac:dyDescent="0.25">
      <c r="A2331">
        <v>3271</v>
      </c>
      <c r="B2331" t="s">
        <v>9817</v>
      </c>
      <c r="C2331" t="s">
        <v>6539</v>
      </c>
      <c r="D2331" s="394">
        <v>104.45</v>
      </c>
    </row>
    <row r="2332" spans="1:4" ht="15" x14ac:dyDescent="0.25">
      <c r="A2332">
        <v>3270</v>
      </c>
      <c r="B2332" t="s">
        <v>9818</v>
      </c>
      <c r="C2332" t="s">
        <v>6539</v>
      </c>
      <c r="D2332" s="394">
        <v>175.49</v>
      </c>
    </row>
    <row r="2333" spans="1:4" ht="15" x14ac:dyDescent="0.25">
      <c r="A2333">
        <v>3275</v>
      </c>
      <c r="B2333" t="s">
        <v>9819</v>
      </c>
      <c r="C2333" t="s">
        <v>6540</v>
      </c>
      <c r="D2333" s="394">
        <v>69.63</v>
      </c>
    </row>
    <row r="2334" spans="1:4" ht="15" x14ac:dyDescent="0.25">
      <c r="A2334">
        <v>39512</v>
      </c>
      <c r="B2334" t="s">
        <v>9820</v>
      </c>
      <c r="C2334" t="s">
        <v>6540</v>
      </c>
      <c r="D2334" s="394">
        <v>66.260000000000005</v>
      </c>
    </row>
    <row r="2335" spans="1:4" ht="15" x14ac:dyDescent="0.25">
      <c r="A2335">
        <v>39511</v>
      </c>
      <c r="B2335" t="s">
        <v>9821</v>
      </c>
      <c r="C2335" t="s">
        <v>6540</v>
      </c>
      <c r="D2335" s="394">
        <v>72.27</v>
      </c>
    </row>
    <row r="2336" spans="1:4" ht="15" x14ac:dyDescent="0.25">
      <c r="A2336">
        <v>39513</v>
      </c>
      <c r="B2336" t="s">
        <v>9822</v>
      </c>
      <c r="C2336" t="s">
        <v>6540</v>
      </c>
      <c r="D2336" s="394">
        <v>77.52</v>
      </c>
    </row>
    <row r="2337" spans="1:4" ht="15" x14ac:dyDescent="0.25">
      <c r="A2337">
        <v>3286</v>
      </c>
      <c r="B2337" t="s">
        <v>9823</v>
      </c>
      <c r="C2337" t="s">
        <v>6540</v>
      </c>
      <c r="D2337" s="394">
        <v>44.73</v>
      </c>
    </row>
    <row r="2338" spans="1:4" ht="15" x14ac:dyDescent="0.25">
      <c r="A2338">
        <v>3287</v>
      </c>
      <c r="B2338" t="s">
        <v>9824</v>
      </c>
      <c r="C2338" t="s">
        <v>6540</v>
      </c>
      <c r="D2338" s="394">
        <v>67.599999999999994</v>
      </c>
    </row>
    <row r="2339" spans="1:4" ht="15" x14ac:dyDescent="0.25">
      <c r="A2339">
        <v>3283</v>
      </c>
      <c r="B2339" t="s">
        <v>9825</v>
      </c>
      <c r="C2339" t="s">
        <v>6540</v>
      </c>
      <c r="D2339" s="394">
        <v>14.2</v>
      </c>
    </row>
    <row r="2340" spans="1:4" ht="15" x14ac:dyDescent="0.25">
      <c r="A2340">
        <v>11587</v>
      </c>
      <c r="B2340" t="s">
        <v>9826</v>
      </c>
      <c r="C2340" t="s">
        <v>6540</v>
      </c>
      <c r="D2340" s="394">
        <v>47.74</v>
      </c>
    </row>
    <row r="2341" spans="1:4" ht="15" x14ac:dyDescent="0.25">
      <c r="A2341">
        <v>36225</v>
      </c>
      <c r="B2341" t="s">
        <v>9827</v>
      </c>
      <c r="C2341" t="s">
        <v>6540</v>
      </c>
      <c r="D2341" s="394">
        <v>19.39</v>
      </c>
    </row>
    <row r="2342" spans="1:4" ht="15" x14ac:dyDescent="0.25">
      <c r="A2342">
        <v>36230</v>
      </c>
      <c r="B2342" t="s">
        <v>9828</v>
      </c>
      <c r="C2342" t="s">
        <v>6540</v>
      </c>
      <c r="D2342" s="394">
        <v>14.25</v>
      </c>
    </row>
    <row r="2343" spans="1:4" ht="15" x14ac:dyDescent="0.25">
      <c r="A2343">
        <v>36238</v>
      </c>
      <c r="B2343" t="s">
        <v>9829</v>
      </c>
      <c r="C2343" t="s">
        <v>6540</v>
      </c>
      <c r="D2343" s="394">
        <v>13.92</v>
      </c>
    </row>
    <row r="2344" spans="1:4" ht="15" x14ac:dyDescent="0.25">
      <c r="A2344">
        <v>11887</v>
      </c>
      <c r="B2344" t="s">
        <v>9830</v>
      </c>
      <c r="C2344" t="s">
        <v>6539</v>
      </c>
      <c r="D2344" s="395">
        <v>3529.81</v>
      </c>
    </row>
    <row r="2345" spans="1:4" ht="15" x14ac:dyDescent="0.25">
      <c r="A2345">
        <v>11883</v>
      </c>
      <c r="B2345" t="s">
        <v>9831</v>
      </c>
      <c r="C2345" t="s">
        <v>6539</v>
      </c>
      <c r="D2345" s="395">
        <v>5189.4399999999996</v>
      </c>
    </row>
    <row r="2346" spans="1:4" ht="15" x14ac:dyDescent="0.25">
      <c r="A2346">
        <v>11884</v>
      </c>
      <c r="B2346" t="s">
        <v>9832</v>
      </c>
      <c r="C2346" t="s">
        <v>6539</v>
      </c>
      <c r="D2346" s="395">
        <v>5567.82</v>
      </c>
    </row>
    <row r="2347" spans="1:4" ht="15" x14ac:dyDescent="0.25">
      <c r="A2347">
        <v>11885</v>
      </c>
      <c r="B2347" t="s">
        <v>9833</v>
      </c>
      <c r="C2347" t="s">
        <v>6539</v>
      </c>
      <c r="D2347" s="395">
        <v>6210</v>
      </c>
    </row>
    <row r="2348" spans="1:4" ht="15" x14ac:dyDescent="0.25">
      <c r="A2348">
        <v>11886</v>
      </c>
      <c r="B2348" t="s">
        <v>9834</v>
      </c>
      <c r="C2348" t="s">
        <v>6539</v>
      </c>
      <c r="D2348" s="395">
        <v>2001.46</v>
      </c>
    </row>
    <row r="2349" spans="1:4" ht="15" x14ac:dyDescent="0.25">
      <c r="A2349">
        <v>11888</v>
      </c>
      <c r="B2349" t="s">
        <v>9835</v>
      </c>
      <c r="C2349" t="s">
        <v>6539</v>
      </c>
      <c r="D2349" s="395">
        <v>4700.22</v>
      </c>
    </row>
    <row r="2350" spans="1:4" ht="15" x14ac:dyDescent="0.25">
      <c r="A2350">
        <v>3277</v>
      </c>
      <c r="B2350" t="s">
        <v>9836</v>
      </c>
      <c r="C2350" t="s">
        <v>6539</v>
      </c>
      <c r="D2350" s="394">
        <v>792.66</v>
      </c>
    </row>
    <row r="2351" spans="1:4" ht="15" x14ac:dyDescent="0.25">
      <c r="A2351">
        <v>3281</v>
      </c>
      <c r="B2351" t="s">
        <v>9837</v>
      </c>
      <c r="C2351" t="s">
        <v>6539</v>
      </c>
      <c r="D2351" s="394">
        <v>656.42</v>
      </c>
    </row>
    <row r="2352" spans="1:4" ht="15" x14ac:dyDescent="0.25">
      <c r="A2352">
        <v>39363</v>
      </c>
      <c r="B2352" t="s">
        <v>9838</v>
      </c>
      <c r="C2352" t="s">
        <v>6539</v>
      </c>
      <c r="D2352" s="395">
        <v>3722.74</v>
      </c>
    </row>
    <row r="2353" spans="1:4" ht="15" x14ac:dyDescent="0.25">
      <c r="A2353">
        <v>39361</v>
      </c>
      <c r="B2353" t="s">
        <v>9839</v>
      </c>
      <c r="C2353" t="s">
        <v>6539</v>
      </c>
      <c r="D2353" s="394">
        <v>957.27</v>
      </c>
    </row>
    <row r="2354" spans="1:4" ht="15" x14ac:dyDescent="0.25">
      <c r="A2354">
        <v>39362</v>
      </c>
      <c r="B2354" t="s">
        <v>9840</v>
      </c>
      <c r="C2354" t="s">
        <v>6539</v>
      </c>
      <c r="D2354" s="395">
        <v>2945.78</v>
      </c>
    </row>
    <row r="2355" spans="1:4" ht="15" x14ac:dyDescent="0.25">
      <c r="A2355">
        <v>39364</v>
      </c>
      <c r="B2355" t="s">
        <v>9841</v>
      </c>
      <c r="C2355" t="s">
        <v>6539</v>
      </c>
      <c r="D2355" s="395">
        <v>8509.1200000000008</v>
      </c>
    </row>
    <row r="2356" spans="1:4" ht="15" x14ac:dyDescent="0.25">
      <c r="A2356">
        <v>14576</v>
      </c>
      <c r="B2356" t="s">
        <v>9842</v>
      </c>
      <c r="C2356" t="s">
        <v>6539</v>
      </c>
      <c r="D2356" s="395">
        <v>4195978.07</v>
      </c>
    </row>
    <row r="2357" spans="1:4" ht="15" x14ac:dyDescent="0.25">
      <c r="A2357">
        <v>13877</v>
      </c>
      <c r="B2357" t="s">
        <v>9843</v>
      </c>
      <c r="C2357" t="s">
        <v>6539</v>
      </c>
      <c r="D2357" s="395">
        <v>1796235.63</v>
      </c>
    </row>
    <row r="2358" spans="1:4" ht="15" x14ac:dyDescent="0.25">
      <c r="A2358">
        <v>7307</v>
      </c>
      <c r="B2358" t="s">
        <v>9844</v>
      </c>
      <c r="C2358" t="s">
        <v>6544</v>
      </c>
      <c r="D2358" s="394">
        <v>21.06</v>
      </c>
    </row>
    <row r="2359" spans="1:4" ht="15" x14ac:dyDescent="0.25">
      <c r="A2359">
        <v>38122</v>
      </c>
      <c r="B2359" t="s">
        <v>9845</v>
      </c>
      <c r="C2359" t="s">
        <v>6544</v>
      </c>
      <c r="D2359" s="394">
        <v>8.31</v>
      </c>
    </row>
    <row r="2360" spans="1:4" ht="15" x14ac:dyDescent="0.25">
      <c r="A2360">
        <v>6086</v>
      </c>
      <c r="B2360" t="s">
        <v>9846</v>
      </c>
      <c r="C2360" t="s">
        <v>6559</v>
      </c>
      <c r="D2360" s="394">
        <v>69.19</v>
      </c>
    </row>
    <row r="2361" spans="1:4" ht="15" x14ac:dyDescent="0.25">
      <c r="A2361">
        <v>38633</v>
      </c>
      <c r="B2361" t="s">
        <v>9847</v>
      </c>
      <c r="C2361" t="s">
        <v>6539</v>
      </c>
      <c r="D2361" s="394">
        <v>18.649999999999999</v>
      </c>
    </row>
    <row r="2362" spans="1:4" ht="15" x14ac:dyDescent="0.25">
      <c r="A2362">
        <v>12344</v>
      </c>
      <c r="B2362" t="s">
        <v>9848</v>
      </c>
      <c r="C2362" t="s">
        <v>6539</v>
      </c>
      <c r="D2362" s="394">
        <v>2.4300000000000002</v>
      </c>
    </row>
    <row r="2363" spans="1:4" ht="15" x14ac:dyDescent="0.25">
      <c r="A2363">
        <v>12343</v>
      </c>
      <c r="B2363" t="s">
        <v>9849</v>
      </c>
      <c r="C2363" t="s">
        <v>6539</v>
      </c>
      <c r="D2363" s="394">
        <v>3.76</v>
      </c>
    </row>
    <row r="2364" spans="1:4" ht="15" x14ac:dyDescent="0.25">
      <c r="A2364">
        <v>3295</v>
      </c>
      <c r="B2364" t="s">
        <v>9850</v>
      </c>
      <c r="C2364" t="s">
        <v>6539</v>
      </c>
      <c r="D2364" s="394">
        <v>13.15</v>
      </c>
    </row>
    <row r="2365" spans="1:4" ht="15" x14ac:dyDescent="0.25">
      <c r="A2365">
        <v>3302</v>
      </c>
      <c r="B2365" t="s">
        <v>9851</v>
      </c>
      <c r="C2365" t="s">
        <v>6539</v>
      </c>
      <c r="D2365" s="394">
        <v>13.75</v>
      </c>
    </row>
    <row r="2366" spans="1:4" ht="15" x14ac:dyDescent="0.25">
      <c r="A2366">
        <v>3297</v>
      </c>
      <c r="B2366" t="s">
        <v>9852</v>
      </c>
      <c r="C2366" t="s">
        <v>6539</v>
      </c>
      <c r="D2366" s="394">
        <v>14.68</v>
      </c>
    </row>
    <row r="2367" spans="1:4" ht="15" x14ac:dyDescent="0.25">
      <c r="A2367">
        <v>3294</v>
      </c>
      <c r="B2367" t="s">
        <v>9853</v>
      </c>
      <c r="C2367" t="s">
        <v>6539</v>
      </c>
      <c r="D2367" s="394">
        <v>14.9</v>
      </c>
    </row>
    <row r="2368" spans="1:4" ht="15" x14ac:dyDescent="0.25">
      <c r="A2368">
        <v>3292</v>
      </c>
      <c r="B2368" t="s">
        <v>9854</v>
      </c>
      <c r="C2368" t="s">
        <v>6539</v>
      </c>
      <c r="D2368" s="394">
        <v>14</v>
      </c>
    </row>
    <row r="2369" spans="1:4" ht="15" x14ac:dyDescent="0.25">
      <c r="A2369">
        <v>3298</v>
      </c>
      <c r="B2369" t="s">
        <v>9855</v>
      </c>
      <c r="C2369" t="s">
        <v>6539</v>
      </c>
      <c r="D2369" s="394">
        <v>32.81</v>
      </c>
    </row>
    <row r="2370" spans="1:4" ht="15" x14ac:dyDescent="0.25">
      <c r="A2370">
        <v>11596</v>
      </c>
      <c r="B2370" t="s">
        <v>9856</v>
      </c>
      <c r="C2370" t="s">
        <v>6539</v>
      </c>
      <c r="D2370" s="394">
        <v>427.37</v>
      </c>
    </row>
    <row r="2371" spans="1:4" ht="15" x14ac:dyDescent="0.25">
      <c r="A2371">
        <v>34802</v>
      </c>
      <c r="B2371" t="s">
        <v>9857</v>
      </c>
      <c r="C2371" t="s">
        <v>6539</v>
      </c>
      <c r="D2371" s="395">
        <v>1173.69</v>
      </c>
    </row>
    <row r="2372" spans="1:4" ht="15" x14ac:dyDescent="0.25">
      <c r="A2372">
        <v>11588</v>
      </c>
      <c r="B2372" t="s">
        <v>9858</v>
      </c>
      <c r="C2372" t="s">
        <v>6539</v>
      </c>
      <c r="D2372" s="395">
        <v>1266.23</v>
      </c>
    </row>
    <row r="2373" spans="1:4" ht="15" x14ac:dyDescent="0.25">
      <c r="A2373">
        <v>34383</v>
      </c>
      <c r="B2373" t="s">
        <v>9859</v>
      </c>
      <c r="C2373" t="s">
        <v>6539</v>
      </c>
      <c r="D2373" s="395">
        <v>1392.94</v>
      </c>
    </row>
    <row r="2374" spans="1:4" ht="15" x14ac:dyDescent="0.25">
      <c r="A2374">
        <v>40451</v>
      </c>
      <c r="B2374" t="s">
        <v>9860</v>
      </c>
      <c r="C2374" t="s">
        <v>6540</v>
      </c>
      <c r="D2374" s="394">
        <v>112.6</v>
      </c>
    </row>
    <row r="2375" spans="1:4" ht="15" x14ac:dyDescent="0.25">
      <c r="A2375">
        <v>40453</v>
      </c>
      <c r="B2375" t="s">
        <v>9861</v>
      </c>
      <c r="C2375" t="s">
        <v>6540</v>
      </c>
      <c r="D2375" s="394">
        <v>121.83</v>
      </c>
    </row>
    <row r="2376" spans="1:4" ht="15" x14ac:dyDescent="0.25">
      <c r="A2376">
        <v>40452</v>
      </c>
      <c r="B2376" t="s">
        <v>9862</v>
      </c>
      <c r="C2376" t="s">
        <v>6540</v>
      </c>
      <c r="D2376" s="394">
        <v>133.63</v>
      </c>
    </row>
    <row r="2377" spans="1:4" ht="15" x14ac:dyDescent="0.25">
      <c r="A2377">
        <v>11594</v>
      </c>
      <c r="B2377" t="s">
        <v>9863</v>
      </c>
      <c r="C2377" t="s">
        <v>6539</v>
      </c>
      <c r="D2377" s="394">
        <v>403.58</v>
      </c>
    </row>
    <row r="2378" spans="1:4" ht="15" x14ac:dyDescent="0.25">
      <c r="A2378">
        <v>3311</v>
      </c>
      <c r="B2378" t="s">
        <v>9864</v>
      </c>
      <c r="C2378" t="s">
        <v>6547</v>
      </c>
      <c r="D2378" s="394">
        <v>403.58</v>
      </c>
    </row>
    <row r="2379" spans="1:4" ht="15" x14ac:dyDescent="0.25">
      <c r="A2379">
        <v>11599</v>
      </c>
      <c r="B2379" t="s">
        <v>9865</v>
      </c>
      <c r="C2379" t="s">
        <v>6539</v>
      </c>
      <c r="D2379" s="394">
        <v>536.72</v>
      </c>
    </row>
    <row r="2380" spans="1:4" ht="15" x14ac:dyDescent="0.25">
      <c r="A2380">
        <v>11593</v>
      </c>
      <c r="B2380" t="s">
        <v>9866</v>
      </c>
      <c r="C2380" t="s">
        <v>6539</v>
      </c>
      <c r="D2380" s="394">
        <v>752.44</v>
      </c>
    </row>
    <row r="2381" spans="1:4" ht="15" x14ac:dyDescent="0.25">
      <c r="A2381">
        <v>3314</v>
      </c>
      <c r="B2381" t="s">
        <v>9867</v>
      </c>
      <c r="C2381" t="s">
        <v>6547</v>
      </c>
      <c r="D2381" s="394">
        <v>538.15</v>
      </c>
    </row>
    <row r="2382" spans="1:4" ht="15" x14ac:dyDescent="0.25">
      <c r="A2382">
        <v>11597</v>
      </c>
      <c r="B2382" t="s">
        <v>9868</v>
      </c>
      <c r="C2382" t="s">
        <v>6539</v>
      </c>
      <c r="D2382" s="394">
        <v>625.79999999999995</v>
      </c>
    </row>
    <row r="2383" spans="1:4" ht="15" x14ac:dyDescent="0.25">
      <c r="A2383">
        <v>3309</v>
      </c>
      <c r="B2383" t="s">
        <v>9869</v>
      </c>
      <c r="C2383" t="s">
        <v>6547</v>
      </c>
      <c r="D2383" s="394">
        <v>427.37</v>
      </c>
    </row>
    <row r="2384" spans="1:4" ht="15" x14ac:dyDescent="0.25">
      <c r="A2384">
        <v>34612</v>
      </c>
      <c r="B2384" t="s">
        <v>9870</v>
      </c>
      <c r="C2384" t="s">
        <v>6539</v>
      </c>
      <c r="D2384" s="394">
        <v>774.01</v>
      </c>
    </row>
    <row r="2385" spans="1:4" ht="15" x14ac:dyDescent="0.25">
      <c r="A2385">
        <v>34635</v>
      </c>
      <c r="B2385" t="s">
        <v>9871</v>
      </c>
      <c r="C2385" t="s">
        <v>6539</v>
      </c>
      <c r="D2385" s="394">
        <v>995.34</v>
      </c>
    </row>
    <row r="2386" spans="1:4" ht="15" x14ac:dyDescent="0.25">
      <c r="A2386">
        <v>34633</v>
      </c>
      <c r="B2386" t="s">
        <v>9872</v>
      </c>
      <c r="C2386" t="s">
        <v>6539</v>
      </c>
      <c r="D2386" s="395">
        <v>1097.1300000000001</v>
      </c>
    </row>
    <row r="2387" spans="1:4" ht="15" x14ac:dyDescent="0.25">
      <c r="A2387">
        <v>40440</v>
      </c>
      <c r="B2387" t="s">
        <v>9873</v>
      </c>
      <c r="C2387" t="s">
        <v>6547</v>
      </c>
      <c r="D2387" s="394">
        <v>560.54</v>
      </c>
    </row>
    <row r="2388" spans="1:4" ht="15" x14ac:dyDescent="0.25">
      <c r="A2388">
        <v>40441</v>
      </c>
      <c r="B2388" t="s">
        <v>9874</v>
      </c>
      <c r="C2388" t="s">
        <v>6547</v>
      </c>
      <c r="D2388" s="394">
        <v>357.87</v>
      </c>
    </row>
    <row r="2389" spans="1:4" ht="15" x14ac:dyDescent="0.25">
      <c r="A2389">
        <v>40449</v>
      </c>
      <c r="B2389" t="s">
        <v>9875</v>
      </c>
      <c r="C2389" t="s">
        <v>6547</v>
      </c>
      <c r="D2389" s="394">
        <v>300.85000000000002</v>
      </c>
    </row>
    <row r="2390" spans="1:4" ht="15" x14ac:dyDescent="0.25">
      <c r="A2390">
        <v>34800</v>
      </c>
      <c r="B2390" t="s">
        <v>9876</v>
      </c>
      <c r="C2390" t="s">
        <v>6547</v>
      </c>
      <c r="D2390" s="394">
        <v>376.22</v>
      </c>
    </row>
    <row r="2391" spans="1:4" ht="15" x14ac:dyDescent="0.25">
      <c r="A2391">
        <v>11592</v>
      </c>
      <c r="B2391" t="s">
        <v>9877</v>
      </c>
      <c r="C2391" t="s">
        <v>6539</v>
      </c>
      <c r="D2391" s="394">
        <v>538.15</v>
      </c>
    </row>
    <row r="2392" spans="1:4" ht="15" x14ac:dyDescent="0.25">
      <c r="A2392">
        <v>40438</v>
      </c>
      <c r="B2392" t="s">
        <v>9878</v>
      </c>
      <c r="C2392" t="s">
        <v>6547</v>
      </c>
      <c r="D2392" s="394">
        <v>250.64</v>
      </c>
    </row>
    <row r="2393" spans="1:4" ht="15" x14ac:dyDescent="0.25">
      <c r="A2393">
        <v>40436</v>
      </c>
      <c r="B2393" t="s">
        <v>9879</v>
      </c>
      <c r="C2393" t="s">
        <v>6547</v>
      </c>
      <c r="D2393" s="394">
        <v>312.52999999999997</v>
      </c>
    </row>
    <row r="2394" spans="1:4" ht="15" x14ac:dyDescent="0.25">
      <c r="A2394">
        <v>4315</v>
      </c>
      <c r="B2394" t="s">
        <v>9880</v>
      </c>
      <c r="C2394" t="s">
        <v>6539</v>
      </c>
      <c r="D2394" s="394">
        <v>1.27</v>
      </c>
    </row>
    <row r="2395" spans="1:4" ht="15" x14ac:dyDescent="0.25">
      <c r="A2395">
        <v>42482</v>
      </c>
      <c r="B2395" t="s">
        <v>9881</v>
      </c>
      <c r="C2395" t="s">
        <v>6539</v>
      </c>
      <c r="D2395" s="394">
        <v>1.69</v>
      </c>
    </row>
    <row r="2396" spans="1:4" ht="15" x14ac:dyDescent="0.25">
      <c r="A2396">
        <v>402</v>
      </c>
      <c r="B2396" t="s">
        <v>9882</v>
      </c>
      <c r="C2396" t="s">
        <v>6539</v>
      </c>
      <c r="D2396" s="394">
        <v>12.11</v>
      </c>
    </row>
    <row r="2397" spans="1:4" ht="15" x14ac:dyDescent="0.25">
      <c r="A2397">
        <v>4226</v>
      </c>
      <c r="B2397" t="s">
        <v>9883</v>
      </c>
      <c r="C2397" t="s">
        <v>6543</v>
      </c>
      <c r="D2397" s="394">
        <v>6.03</v>
      </c>
    </row>
    <row r="2398" spans="1:4" ht="15" x14ac:dyDescent="0.25">
      <c r="A2398">
        <v>4222</v>
      </c>
      <c r="B2398" t="s">
        <v>9884</v>
      </c>
      <c r="C2398" t="s">
        <v>6544</v>
      </c>
      <c r="D2398" s="394">
        <v>4.41</v>
      </c>
    </row>
    <row r="2399" spans="1:4" ht="15" x14ac:dyDescent="0.25">
      <c r="A2399">
        <v>34804</v>
      </c>
      <c r="B2399" t="s">
        <v>9885</v>
      </c>
      <c r="C2399" t="s">
        <v>6540</v>
      </c>
      <c r="D2399" s="394">
        <v>45.43</v>
      </c>
    </row>
    <row r="2400" spans="1:4" ht="15" x14ac:dyDescent="0.25">
      <c r="A2400">
        <v>4013</v>
      </c>
      <c r="B2400" t="s">
        <v>9886</v>
      </c>
      <c r="C2400" t="s">
        <v>6540</v>
      </c>
      <c r="D2400" s="394">
        <v>5.01</v>
      </c>
    </row>
    <row r="2401" spans="1:4" ht="15" x14ac:dyDescent="0.25">
      <c r="A2401">
        <v>4011</v>
      </c>
      <c r="B2401" t="s">
        <v>9887</v>
      </c>
      <c r="C2401" t="s">
        <v>6540</v>
      </c>
      <c r="D2401" s="394">
        <v>5.6</v>
      </c>
    </row>
    <row r="2402" spans="1:4" ht="15" x14ac:dyDescent="0.25">
      <c r="A2402">
        <v>4021</v>
      </c>
      <c r="B2402" t="s">
        <v>9888</v>
      </c>
      <c r="C2402" t="s">
        <v>6540</v>
      </c>
      <c r="D2402" s="394">
        <v>6.99</v>
      </c>
    </row>
    <row r="2403" spans="1:4" ht="15" x14ac:dyDescent="0.25">
      <c r="A2403">
        <v>4019</v>
      </c>
      <c r="B2403" t="s">
        <v>9889</v>
      </c>
      <c r="C2403" t="s">
        <v>6540</v>
      </c>
      <c r="D2403" s="394">
        <v>8.39</v>
      </c>
    </row>
    <row r="2404" spans="1:4" ht="15" x14ac:dyDescent="0.25">
      <c r="A2404">
        <v>4012</v>
      </c>
      <c r="B2404" t="s">
        <v>9890</v>
      </c>
      <c r="C2404" t="s">
        <v>6540</v>
      </c>
      <c r="D2404" s="394">
        <v>11.24</v>
      </c>
    </row>
    <row r="2405" spans="1:4" ht="15" x14ac:dyDescent="0.25">
      <c r="A2405">
        <v>4020</v>
      </c>
      <c r="B2405" t="s">
        <v>9891</v>
      </c>
      <c r="C2405" t="s">
        <v>6540</v>
      </c>
      <c r="D2405" s="394">
        <v>14.07</v>
      </c>
    </row>
    <row r="2406" spans="1:4" ht="15" x14ac:dyDescent="0.25">
      <c r="A2406">
        <v>4018</v>
      </c>
      <c r="B2406" t="s">
        <v>9892</v>
      </c>
      <c r="C2406" t="s">
        <v>6540</v>
      </c>
      <c r="D2406" s="394">
        <v>16.86</v>
      </c>
    </row>
    <row r="2407" spans="1:4" ht="15" x14ac:dyDescent="0.25">
      <c r="A2407">
        <v>36498</v>
      </c>
      <c r="B2407" t="s">
        <v>9893</v>
      </c>
      <c r="C2407" t="s">
        <v>6539</v>
      </c>
      <c r="D2407" s="395">
        <v>4958.7299999999996</v>
      </c>
    </row>
    <row r="2408" spans="1:4" ht="15" x14ac:dyDescent="0.25">
      <c r="A2408">
        <v>12872</v>
      </c>
      <c r="B2408" t="s">
        <v>9894</v>
      </c>
      <c r="C2408" t="s">
        <v>6541</v>
      </c>
      <c r="D2408" s="394">
        <v>12.82</v>
      </c>
    </row>
    <row r="2409" spans="1:4" ht="15" x14ac:dyDescent="0.25">
      <c r="A2409">
        <v>41075</v>
      </c>
      <c r="B2409" t="s">
        <v>9895</v>
      </c>
      <c r="C2409" t="s">
        <v>6548</v>
      </c>
      <c r="D2409" s="395">
        <v>2244.6799999999998</v>
      </c>
    </row>
    <row r="2410" spans="1:4" ht="15" x14ac:dyDescent="0.25">
      <c r="A2410">
        <v>3315</v>
      </c>
      <c r="B2410" t="s">
        <v>9896</v>
      </c>
      <c r="C2410" t="s">
        <v>6543</v>
      </c>
      <c r="D2410" s="394">
        <v>0.59</v>
      </c>
    </row>
    <row r="2411" spans="1:4" ht="15" x14ac:dyDescent="0.25">
      <c r="A2411">
        <v>36870</v>
      </c>
      <c r="B2411" t="s">
        <v>9897</v>
      </c>
      <c r="C2411" t="s">
        <v>6543</v>
      </c>
      <c r="D2411" s="394">
        <v>0.59</v>
      </c>
    </row>
    <row r="2412" spans="1:4" ht="15" x14ac:dyDescent="0.25">
      <c r="A2412">
        <v>5092</v>
      </c>
      <c r="B2412" t="s">
        <v>9898</v>
      </c>
      <c r="C2412" t="s">
        <v>6550</v>
      </c>
      <c r="D2412" s="394">
        <v>13.99</v>
      </c>
    </row>
    <row r="2413" spans="1:4" ht="15" x14ac:dyDescent="0.25">
      <c r="A2413">
        <v>11462</v>
      </c>
      <c r="B2413" t="s">
        <v>9899</v>
      </c>
      <c r="C2413" t="s">
        <v>6550</v>
      </c>
      <c r="D2413" s="394">
        <v>14.31</v>
      </c>
    </row>
    <row r="2414" spans="1:4" ht="15" x14ac:dyDescent="0.25">
      <c r="A2414">
        <v>36529</v>
      </c>
      <c r="B2414" t="s">
        <v>9900</v>
      </c>
      <c r="C2414" t="s">
        <v>6539</v>
      </c>
      <c r="D2414" s="395">
        <v>34594.379999999997</v>
      </c>
    </row>
    <row r="2415" spans="1:4" ht="15" x14ac:dyDescent="0.25">
      <c r="A2415">
        <v>3318</v>
      </c>
      <c r="B2415" t="s">
        <v>9901</v>
      </c>
      <c r="C2415" t="s">
        <v>6539</v>
      </c>
      <c r="D2415" s="395">
        <v>27122</v>
      </c>
    </row>
    <row r="2416" spans="1:4" ht="15" x14ac:dyDescent="0.25">
      <c r="A2416">
        <v>38968</v>
      </c>
      <c r="B2416" t="s">
        <v>9902</v>
      </c>
      <c r="C2416" t="s">
        <v>6540</v>
      </c>
      <c r="D2416" s="394">
        <v>330.11</v>
      </c>
    </row>
    <row r="2417" spans="1:4" ht="15" x14ac:dyDescent="0.25">
      <c r="A2417">
        <v>3324</v>
      </c>
      <c r="B2417" t="s">
        <v>9903</v>
      </c>
      <c r="C2417" t="s">
        <v>6540</v>
      </c>
      <c r="D2417" s="394">
        <v>8.57</v>
      </c>
    </row>
    <row r="2418" spans="1:4" ht="15" x14ac:dyDescent="0.25">
      <c r="A2418">
        <v>3322</v>
      </c>
      <c r="B2418" t="s">
        <v>9904</v>
      </c>
      <c r="C2418" t="s">
        <v>6540</v>
      </c>
      <c r="D2418" s="394">
        <v>12</v>
      </c>
    </row>
    <row r="2419" spans="1:4" ht="15" x14ac:dyDescent="0.25">
      <c r="A2419">
        <v>43390</v>
      </c>
      <c r="B2419" t="s">
        <v>9905</v>
      </c>
      <c r="C2419" t="s">
        <v>6540</v>
      </c>
      <c r="D2419" s="394">
        <v>75</v>
      </c>
    </row>
    <row r="2420" spans="1:4" ht="15" x14ac:dyDescent="0.25">
      <c r="A2420">
        <v>5076</v>
      </c>
      <c r="B2420" t="s">
        <v>9906</v>
      </c>
      <c r="C2420" t="s">
        <v>6543</v>
      </c>
      <c r="D2420" s="394">
        <v>11.56</v>
      </c>
    </row>
    <row r="2421" spans="1:4" ht="15" x14ac:dyDescent="0.25">
      <c r="A2421">
        <v>5077</v>
      </c>
      <c r="B2421" t="s">
        <v>9907</v>
      </c>
      <c r="C2421" t="s">
        <v>6543</v>
      </c>
      <c r="D2421" s="394">
        <v>12.77</v>
      </c>
    </row>
    <row r="2422" spans="1:4" ht="15" x14ac:dyDescent="0.25">
      <c r="A2422">
        <v>11837</v>
      </c>
      <c r="B2422" t="s">
        <v>9908</v>
      </c>
      <c r="C2422" t="s">
        <v>6539</v>
      </c>
      <c r="D2422" s="394">
        <v>51.83</v>
      </c>
    </row>
    <row r="2423" spans="1:4" ht="15" x14ac:dyDescent="0.25">
      <c r="A2423">
        <v>38055</v>
      </c>
      <c r="B2423" t="s">
        <v>9909</v>
      </c>
      <c r="C2423" t="s">
        <v>6539</v>
      </c>
      <c r="D2423" s="394">
        <v>4.7</v>
      </c>
    </row>
    <row r="2424" spans="1:4" ht="15" x14ac:dyDescent="0.25">
      <c r="A2424">
        <v>415</v>
      </c>
      <c r="B2424" t="s">
        <v>9910</v>
      </c>
      <c r="C2424" t="s">
        <v>6539</v>
      </c>
      <c r="D2424" s="394">
        <v>21.25</v>
      </c>
    </row>
    <row r="2425" spans="1:4" ht="15" x14ac:dyDescent="0.25">
      <c r="A2425">
        <v>416</v>
      </c>
      <c r="B2425" t="s">
        <v>9911</v>
      </c>
      <c r="C2425" t="s">
        <v>6539</v>
      </c>
      <c r="D2425" s="394">
        <v>7.78</v>
      </c>
    </row>
    <row r="2426" spans="1:4" ht="15" x14ac:dyDescent="0.25">
      <c r="A2426">
        <v>425</v>
      </c>
      <c r="B2426" t="s">
        <v>9912</v>
      </c>
      <c r="C2426" t="s">
        <v>6539</v>
      </c>
      <c r="D2426" s="394">
        <v>4.82</v>
      </c>
    </row>
    <row r="2427" spans="1:4" ht="15" x14ac:dyDescent="0.25">
      <c r="A2427">
        <v>426</v>
      </c>
      <c r="B2427" t="s">
        <v>9913</v>
      </c>
      <c r="C2427" t="s">
        <v>6539</v>
      </c>
      <c r="D2427" s="394">
        <v>26.56</v>
      </c>
    </row>
    <row r="2428" spans="1:4" ht="15" x14ac:dyDescent="0.25">
      <c r="A2428">
        <v>38056</v>
      </c>
      <c r="B2428" t="s">
        <v>9914</v>
      </c>
      <c r="C2428" t="s">
        <v>6539</v>
      </c>
      <c r="D2428" s="394">
        <v>25.94</v>
      </c>
    </row>
    <row r="2429" spans="1:4" ht="15" x14ac:dyDescent="0.25">
      <c r="A2429">
        <v>1564</v>
      </c>
      <c r="B2429" t="s">
        <v>9915</v>
      </c>
      <c r="C2429" t="s">
        <v>6539</v>
      </c>
      <c r="D2429" s="394">
        <v>9.9</v>
      </c>
    </row>
    <row r="2430" spans="1:4" ht="15" x14ac:dyDescent="0.25">
      <c r="A2430">
        <v>11032</v>
      </c>
      <c r="B2430" t="s">
        <v>9916</v>
      </c>
      <c r="C2430" t="s">
        <v>6539</v>
      </c>
      <c r="D2430" s="394">
        <v>7.18</v>
      </c>
    </row>
    <row r="2431" spans="1:4" ht="15" x14ac:dyDescent="0.25">
      <c r="A2431">
        <v>36786</v>
      </c>
      <c r="B2431" t="s">
        <v>9917</v>
      </c>
      <c r="C2431" t="s">
        <v>6560</v>
      </c>
      <c r="D2431" s="394">
        <v>128.38999999999999</v>
      </c>
    </row>
    <row r="2432" spans="1:4" ht="15" x14ac:dyDescent="0.25">
      <c r="A2432">
        <v>36785</v>
      </c>
      <c r="B2432" t="s">
        <v>9918</v>
      </c>
      <c r="C2432" t="s">
        <v>6560</v>
      </c>
      <c r="D2432" s="394">
        <v>111.57</v>
      </c>
    </row>
    <row r="2433" spans="1:4" ht="15" x14ac:dyDescent="0.25">
      <c r="A2433">
        <v>36782</v>
      </c>
      <c r="B2433" t="s">
        <v>9919</v>
      </c>
      <c r="C2433" t="s">
        <v>6560</v>
      </c>
      <c r="D2433" s="394">
        <v>133.16999999999999</v>
      </c>
    </row>
    <row r="2434" spans="1:4" ht="15" x14ac:dyDescent="0.25">
      <c r="A2434">
        <v>25930</v>
      </c>
      <c r="B2434" t="s">
        <v>9920</v>
      </c>
      <c r="C2434" t="s">
        <v>6560</v>
      </c>
      <c r="D2434" s="394">
        <v>150</v>
      </c>
    </row>
    <row r="2435" spans="1:4" ht="15" x14ac:dyDescent="0.25">
      <c r="A2435">
        <v>4824</v>
      </c>
      <c r="B2435" t="s">
        <v>9921</v>
      </c>
      <c r="C2435" t="s">
        <v>6543</v>
      </c>
      <c r="D2435" s="394">
        <v>0.49</v>
      </c>
    </row>
    <row r="2436" spans="1:4" ht="15" x14ac:dyDescent="0.25">
      <c r="A2436">
        <v>11795</v>
      </c>
      <c r="B2436" t="s">
        <v>9922</v>
      </c>
      <c r="C2436" t="s">
        <v>6540</v>
      </c>
      <c r="D2436" s="394">
        <v>430.18</v>
      </c>
    </row>
    <row r="2437" spans="1:4" ht="15" x14ac:dyDescent="0.25">
      <c r="A2437">
        <v>134</v>
      </c>
      <c r="B2437" t="s">
        <v>9923</v>
      </c>
      <c r="C2437" t="s">
        <v>6543</v>
      </c>
      <c r="D2437" s="394">
        <v>1.79</v>
      </c>
    </row>
    <row r="2438" spans="1:4" ht="15" x14ac:dyDescent="0.25">
      <c r="A2438">
        <v>4229</v>
      </c>
      <c r="B2438" t="s">
        <v>9924</v>
      </c>
      <c r="C2438" t="s">
        <v>6543</v>
      </c>
      <c r="D2438" s="394">
        <v>28.64</v>
      </c>
    </row>
    <row r="2439" spans="1:4" ht="15" x14ac:dyDescent="0.25">
      <c r="A2439">
        <v>37402</v>
      </c>
      <c r="B2439" t="s">
        <v>9925</v>
      </c>
      <c r="C2439" t="s">
        <v>6539</v>
      </c>
      <c r="D2439" s="394">
        <v>44</v>
      </c>
    </row>
    <row r="2440" spans="1:4" ht="15" x14ac:dyDescent="0.25">
      <c r="A2440">
        <v>11244</v>
      </c>
      <c r="B2440" t="s">
        <v>9926</v>
      </c>
      <c r="C2440" t="s">
        <v>6539</v>
      </c>
      <c r="D2440" s="394">
        <v>141.4</v>
      </c>
    </row>
    <row r="2441" spans="1:4" ht="15" x14ac:dyDescent="0.25">
      <c r="A2441">
        <v>11245</v>
      </c>
      <c r="B2441" t="s">
        <v>9927</v>
      </c>
      <c r="C2441" t="s">
        <v>6539</v>
      </c>
      <c r="D2441" s="394">
        <v>195.58</v>
      </c>
    </row>
    <row r="2442" spans="1:4" ht="15" x14ac:dyDescent="0.25">
      <c r="A2442">
        <v>11235</v>
      </c>
      <c r="B2442" t="s">
        <v>9928</v>
      </c>
      <c r="C2442" t="s">
        <v>6539</v>
      </c>
      <c r="D2442" s="394">
        <v>107.9</v>
      </c>
    </row>
    <row r="2443" spans="1:4" ht="15" x14ac:dyDescent="0.25">
      <c r="A2443">
        <v>11236</v>
      </c>
      <c r="B2443" t="s">
        <v>9929</v>
      </c>
      <c r="C2443" t="s">
        <v>6539</v>
      </c>
      <c r="D2443" s="394">
        <v>137.13</v>
      </c>
    </row>
    <row r="2444" spans="1:4" ht="15" x14ac:dyDescent="0.25">
      <c r="A2444">
        <v>11731</v>
      </c>
      <c r="B2444" t="s">
        <v>9930</v>
      </c>
      <c r="C2444" t="s">
        <v>6539</v>
      </c>
      <c r="D2444" s="394">
        <v>3.87</v>
      </c>
    </row>
    <row r="2445" spans="1:4" ht="15" x14ac:dyDescent="0.25">
      <c r="A2445">
        <v>11732</v>
      </c>
      <c r="B2445" t="s">
        <v>9931</v>
      </c>
      <c r="C2445" t="s">
        <v>6539</v>
      </c>
      <c r="D2445" s="394">
        <v>19.649999999999999</v>
      </c>
    </row>
    <row r="2446" spans="1:4" ht="15" x14ac:dyDescent="0.25">
      <c r="A2446">
        <v>36494</v>
      </c>
      <c r="B2446" t="s">
        <v>9932</v>
      </c>
      <c r="C2446" t="s">
        <v>6539</v>
      </c>
      <c r="D2446" s="395">
        <v>360718.75</v>
      </c>
    </row>
    <row r="2447" spans="1:4" ht="15" x14ac:dyDescent="0.25">
      <c r="A2447">
        <v>36493</v>
      </c>
      <c r="B2447" t="s">
        <v>9933</v>
      </c>
      <c r="C2447" t="s">
        <v>6539</v>
      </c>
      <c r="D2447" s="395">
        <v>408679.69</v>
      </c>
    </row>
    <row r="2448" spans="1:4" ht="15" x14ac:dyDescent="0.25">
      <c r="A2448">
        <v>36492</v>
      </c>
      <c r="B2448" t="s">
        <v>9934</v>
      </c>
      <c r="C2448" t="s">
        <v>6539</v>
      </c>
      <c r="D2448" s="395">
        <v>759171.87</v>
      </c>
    </row>
    <row r="2449" spans="1:4" ht="15" x14ac:dyDescent="0.25">
      <c r="A2449">
        <v>13333</v>
      </c>
      <c r="B2449" t="s">
        <v>9935</v>
      </c>
      <c r="C2449" t="s">
        <v>6539</v>
      </c>
      <c r="D2449" s="395">
        <v>137318.68</v>
      </c>
    </row>
    <row r="2450" spans="1:4" ht="15" x14ac:dyDescent="0.25">
      <c r="A2450">
        <v>13533</v>
      </c>
      <c r="B2450" t="s">
        <v>9936</v>
      </c>
      <c r="C2450" t="s">
        <v>6539</v>
      </c>
      <c r="D2450" s="395">
        <v>122747.64</v>
      </c>
    </row>
    <row r="2451" spans="1:4" ht="15" x14ac:dyDescent="0.25">
      <c r="A2451">
        <v>36499</v>
      </c>
      <c r="B2451" t="s">
        <v>9937</v>
      </c>
      <c r="C2451" t="s">
        <v>6539</v>
      </c>
      <c r="D2451" s="395">
        <v>2677.71</v>
      </c>
    </row>
    <row r="2452" spans="1:4" ht="15" x14ac:dyDescent="0.25">
      <c r="A2452">
        <v>39585</v>
      </c>
      <c r="B2452" t="s">
        <v>9938</v>
      </c>
      <c r="C2452" t="s">
        <v>6539</v>
      </c>
      <c r="D2452" s="395">
        <v>88666.66</v>
      </c>
    </row>
    <row r="2453" spans="1:4" ht="15" x14ac:dyDescent="0.25">
      <c r="A2453">
        <v>39586</v>
      </c>
      <c r="B2453" t="s">
        <v>9939</v>
      </c>
      <c r="C2453" t="s">
        <v>6539</v>
      </c>
      <c r="D2453" s="395">
        <v>103999.99</v>
      </c>
    </row>
    <row r="2454" spans="1:4" ht="15" x14ac:dyDescent="0.25">
      <c r="A2454">
        <v>39587</v>
      </c>
      <c r="B2454" t="s">
        <v>9940</v>
      </c>
      <c r="C2454" t="s">
        <v>6539</v>
      </c>
      <c r="D2454" s="395">
        <v>126666.66</v>
      </c>
    </row>
    <row r="2455" spans="1:4" ht="15" x14ac:dyDescent="0.25">
      <c r="A2455">
        <v>39588</v>
      </c>
      <c r="B2455" t="s">
        <v>9941</v>
      </c>
      <c r="C2455" t="s">
        <v>6539</v>
      </c>
      <c r="D2455" s="395">
        <v>146666.66</v>
      </c>
    </row>
    <row r="2456" spans="1:4" ht="15" x14ac:dyDescent="0.25">
      <c r="A2456">
        <v>39584</v>
      </c>
      <c r="B2456" t="s">
        <v>9942</v>
      </c>
      <c r="C2456" t="s">
        <v>6539</v>
      </c>
      <c r="D2456" s="395">
        <v>78960</v>
      </c>
    </row>
    <row r="2457" spans="1:4" ht="15" x14ac:dyDescent="0.25">
      <c r="A2457">
        <v>39590</v>
      </c>
      <c r="B2457" t="s">
        <v>9943</v>
      </c>
      <c r="C2457" t="s">
        <v>6539</v>
      </c>
      <c r="D2457" s="395">
        <v>77066.66</v>
      </c>
    </row>
    <row r="2458" spans="1:4" ht="15" x14ac:dyDescent="0.25">
      <c r="A2458">
        <v>39592</v>
      </c>
      <c r="B2458" t="s">
        <v>9944</v>
      </c>
      <c r="C2458" t="s">
        <v>6539</v>
      </c>
      <c r="D2458" s="395">
        <v>110746.66</v>
      </c>
    </row>
    <row r="2459" spans="1:4" ht="15" x14ac:dyDescent="0.25">
      <c r="A2459">
        <v>39593</v>
      </c>
      <c r="B2459" t="s">
        <v>9945</v>
      </c>
      <c r="C2459" t="s">
        <v>6539</v>
      </c>
      <c r="D2459" s="395">
        <v>126666.66</v>
      </c>
    </row>
    <row r="2460" spans="1:4" ht="15" x14ac:dyDescent="0.25">
      <c r="A2460">
        <v>14254</v>
      </c>
      <c r="B2460" t="s">
        <v>9946</v>
      </c>
      <c r="C2460" t="s">
        <v>6539</v>
      </c>
      <c r="D2460" s="395">
        <v>72000</v>
      </c>
    </row>
    <row r="2461" spans="1:4" ht="15" x14ac:dyDescent="0.25">
      <c r="A2461">
        <v>25987</v>
      </c>
      <c r="B2461" t="s">
        <v>9947</v>
      </c>
      <c r="C2461" t="s">
        <v>6539</v>
      </c>
      <c r="D2461" s="395">
        <v>60125.74</v>
      </c>
    </row>
    <row r="2462" spans="1:4" ht="15" x14ac:dyDescent="0.25">
      <c r="A2462">
        <v>25019</v>
      </c>
      <c r="B2462" t="s">
        <v>9948</v>
      </c>
      <c r="C2462" t="s">
        <v>6539</v>
      </c>
      <c r="D2462" s="395">
        <v>103062.24</v>
      </c>
    </row>
    <row r="2463" spans="1:4" ht="15" x14ac:dyDescent="0.25">
      <c r="A2463">
        <v>36501</v>
      </c>
      <c r="B2463" t="s">
        <v>9949</v>
      </c>
      <c r="C2463" t="s">
        <v>6539</v>
      </c>
      <c r="D2463" s="395">
        <v>91760.91</v>
      </c>
    </row>
    <row r="2464" spans="1:4" ht="15" x14ac:dyDescent="0.25">
      <c r="A2464">
        <v>25986</v>
      </c>
      <c r="B2464" t="s">
        <v>9950</v>
      </c>
      <c r="C2464" t="s">
        <v>6539</v>
      </c>
      <c r="D2464" s="395">
        <v>110314.2</v>
      </c>
    </row>
    <row r="2465" spans="1:4" ht="15" x14ac:dyDescent="0.25">
      <c r="A2465">
        <v>36500</v>
      </c>
      <c r="B2465" t="s">
        <v>9951</v>
      </c>
      <c r="C2465" t="s">
        <v>6539</v>
      </c>
      <c r="D2465" s="395">
        <v>64844.93</v>
      </c>
    </row>
    <row r="2466" spans="1:4" ht="15" x14ac:dyDescent="0.25">
      <c r="A2466">
        <v>20017</v>
      </c>
      <c r="B2466" t="s">
        <v>9952</v>
      </c>
      <c r="C2466" t="s">
        <v>6542</v>
      </c>
      <c r="D2466" s="394">
        <v>1.78</v>
      </c>
    </row>
    <row r="2467" spans="1:4" ht="15" x14ac:dyDescent="0.25">
      <c r="A2467">
        <v>20007</v>
      </c>
      <c r="B2467" t="s">
        <v>9953</v>
      </c>
      <c r="C2467" t="s">
        <v>6542</v>
      </c>
      <c r="D2467" s="394">
        <v>1.37</v>
      </c>
    </row>
    <row r="2468" spans="1:4" ht="15" x14ac:dyDescent="0.25">
      <c r="A2468">
        <v>39836</v>
      </c>
      <c r="B2468" t="s">
        <v>9954</v>
      </c>
      <c r="C2468" t="s">
        <v>6551</v>
      </c>
      <c r="D2468" s="394">
        <v>142.80000000000001</v>
      </c>
    </row>
    <row r="2469" spans="1:4" ht="15" x14ac:dyDescent="0.25">
      <c r="A2469">
        <v>39830</v>
      </c>
      <c r="B2469" t="s">
        <v>9955</v>
      </c>
      <c r="C2469" t="s">
        <v>6551</v>
      </c>
      <c r="D2469" s="394">
        <v>162.87</v>
      </c>
    </row>
    <row r="2470" spans="1:4" ht="15" x14ac:dyDescent="0.25">
      <c r="A2470">
        <v>39831</v>
      </c>
      <c r="B2470" t="s">
        <v>9956</v>
      </c>
      <c r="C2470" t="s">
        <v>6551</v>
      </c>
      <c r="D2470" s="394">
        <v>162.52000000000001</v>
      </c>
    </row>
    <row r="2471" spans="1:4" ht="15" x14ac:dyDescent="0.25">
      <c r="A2471">
        <v>36888</v>
      </c>
      <c r="B2471" t="s">
        <v>9957</v>
      </c>
      <c r="C2471" t="s">
        <v>6542</v>
      </c>
      <c r="D2471" s="394">
        <v>10.58</v>
      </c>
    </row>
    <row r="2472" spans="1:4" ht="15" x14ac:dyDescent="0.25">
      <c r="A2472">
        <v>40527</v>
      </c>
      <c r="B2472" t="s">
        <v>9958</v>
      </c>
      <c r="C2472" t="s">
        <v>6539</v>
      </c>
      <c r="D2472" s="395">
        <v>2170.11</v>
      </c>
    </row>
    <row r="2473" spans="1:4" ht="15" x14ac:dyDescent="0.25">
      <c r="A2473">
        <v>36497</v>
      </c>
      <c r="B2473" t="s">
        <v>9959</v>
      </c>
      <c r="C2473" t="s">
        <v>6539</v>
      </c>
      <c r="D2473" s="395">
        <v>2477.42</v>
      </c>
    </row>
    <row r="2474" spans="1:4" ht="15" x14ac:dyDescent="0.25">
      <c r="A2474">
        <v>36487</v>
      </c>
      <c r="B2474" t="s">
        <v>9960</v>
      </c>
      <c r="C2474" t="s">
        <v>6539</v>
      </c>
      <c r="D2474" s="395">
        <v>4313.5600000000004</v>
      </c>
    </row>
    <row r="2475" spans="1:4" ht="15" x14ac:dyDescent="0.25">
      <c r="A2475">
        <v>25952</v>
      </c>
      <c r="B2475" t="s">
        <v>9961</v>
      </c>
      <c r="C2475" t="s">
        <v>6539</v>
      </c>
      <c r="D2475" s="395">
        <v>630772.18999999994</v>
      </c>
    </row>
    <row r="2476" spans="1:4" ht="15" x14ac:dyDescent="0.25">
      <c r="A2476">
        <v>25954</v>
      </c>
      <c r="B2476" t="s">
        <v>9962</v>
      </c>
      <c r="C2476" t="s">
        <v>6539</v>
      </c>
      <c r="D2476" s="395">
        <v>1213023.44</v>
      </c>
    </row>
    <row r="2477" spans="1:4" ht="15" x14ac:dyDescent="0.25">
      <c r="A2477">
        <v>25953</v>
      </c>
      <c r="B2477" t="s">
        <v>9963</v>
      </c>
      <c r="C2477" t="s">
        <v>6539</v>
      </c>
      <c r="D2477" s="395">
        <v>2062139.84</v>
      </c>
    </row>
    <row r="2478" spans="1:4" ht="15" x14ac:dyDescent="0.25">
      <c r="A2478">
        <v>37776</v>
      </c>
      <c r="B2478" t="s">
        <v>9964</v>
      </c>
      <c r="C2478" t="s">
        <v>6539</v>
      </c>
      <c r="D2478" s="395">
        <v>126382.81</v>
      </c>
    </row>
    <row r="2479" spans="1:4" ht="15" x14ac:dyDescent="0.25">
      <c r="A2479">
        <v>37775</v>
      </c>
      <c r="B2479" t="s">
        <v>9965</v>
      </c>
      <c r="C2479" t="s">
        <v>6539</v>
      </c>
      <c r="D2479" s="395">
        <v>199062.5</v>
      </c>
    </row>
    <row r="2480" spans="1:4" ht="15" x14ac:dyDescent="0.25">
      <c r="A2480">
        <v>36491</v>
      </c>
      <c r="B2480" t="s">
        <v>9966</v>
      </c>
      <c r="C2480" t="s">
        <v>6539</v>
      </c>
      <c r="D2480" s="395">
        <v>737187.5</v>
      </c>
    </row>
    <row r="2481" spans="1:4" ht="15" x14ac:dyDescent="0.25">
      <c r="A2481">
        <v>10712</v>
      </c>
      <c r="B2481" t="s">
        <v>9967</v>
      </c>
      <c r="C2481" t="s">
        <v>6539</v>
      </c>
      <c r="D2481" s="395">
        <v>49765.62</v>
      </c>
    </row>
    <row r="2482" spans="1:4" ht="15" x14ac:dyDescent="0.25">
      <c r="A2482">
        <v>3363</v>
      </c>
      <c r="B2482" t="s">
        <v>9968</v>
      </c>
      <c r="C2482" t="s">
        <v>6539</v>
      </c>
      <c r="D2482" s="395">
        <v>70000</v>
      </c>
    </row>
    <row r="2483" spans="1:4" ht="15" x14ac:dyDescent="0.25">
      <c r="A2483">
        <v>3365</v>
      </c>
      <c r="B2483" t="s">
        <v>9969</v>
      </c>
      <c r="C2483" t="s">
        <v>6539</v>
      </c>
      <c r="D2483" s="395">
        <v>163625</v>
      </c>
    </row>
    <row r="2484" spans="1:4" ht="15" x14ac:dyDescent="0.25">
      <c r="A2484">
        <v>7569</v>
      </c>
      <c r="B2484" t="s">
        <v>9970</v>
      </c>
      <c r="C2484" t="s">
        <v>6539</v>
      </c>
      <c r="D2484" s="394">
        <v>56.58</v>
      </c>
    </row>
    <row r="2485" spans="1:4" ht="15" x14ac:dyDescent="0.25">
      <c r="A2485">
        <v>34349</v>
      </c>
      <c r="B2485" t="s">
        <v>9971</v>
      </c>
      <c r="C2485" t="s">
        <v>6539</v>
      </c>
      <c r="D2485" s="394">
        <v>12.38</v>
      </c>
    </row>
    <row r="2486" spans="1:4" ht="15" x14ac:dyDescent="0.25">
      <c r="A2486">
        <v>11991</v>
      </c>
      <c r="B2486" t="s">
        <v>9972</v>
      </c>
      <c r="C2486" t="s">
        <v>6539</v>
      </c>
      <c r="D2486" s="394">
        <v>59.04</v>
      </c>
    </row>
    <row r="2487" spans="1:4" ht="15" x14ac:dyDescent="0.25">
      <c r="A2487">
        <v>20062</v>
      </c>
      <c r="B2487" t="s">
        <v>9973</v>
      </c>
      <c r="C2487" t="s">
        <v>6539</v>
      </c>
      <c r="D2487" s="394">
        <v>12.74</v>
      </c>
    </row>
    <row r="2488" spans="1:4" ht="15" x14ac:dyDescent="0.25">
      <c r="A2488">
        <v>11029</v>
      </c>
      <c r="B2488" t="s">
        <v>9974</v>
      </c>
      <c r="C2488" t="s">
        <v>6555</v>
      </c>
      <c r="D2488" s="394">
        <v>1.1000000000000001</v>
      </c>
    </row>
    <row r="2489" spans="1:4" ht="15" x14ac:dyDescent="0.25">
      <c r="A2489">
        <v>4316</v>
      </c>
      <c r="B2489" t="s">
        <v>9975</v>
      </c>
      <c r="C2489" t="s">
        <v>6539</v>
      </c>
      <c r="D2489" s="394">
        <v>1.1100000000000001</v>
      </c>
    </row>
    <row r="2490" spans="1:4" ht="15" x14ac:dyDescent="0.25">
      <c r="A2490">
        <v>4313</v>
      </c>
      <c r="B2490" t="s">
        <v>9976</v>
      </c>
      <c r="C2490" t="s">
        <v>6555</v>
      </c>
      <c r="D2490" s="394">
        <v>1.59</v>
      </c>
    </row>
    <row r="2491" spans="1:4" ht="15" x14ac:dyDescent="0.25">
      <c r="A2491">
        <v>4317</v>
      </c>
      <c r="B2491" t="s">
        <v>9977</v>
      </c>
      <c r="C2491" t="s">
        <v>6539</v>
      </c>
      <c r="D2491" s="394">
        <v>1.81</v>
      </c>
    </row>
    <row r="2492" spans="1:4" ht="15" x14ac:dyDescent="0.25">
      <c r="A2492">
        <v>4314</v>
      </c>
      <c r="B2492" t="s">
        <v>9978</v>
      </c>
      <c r="C2492" t="s">
        <v>6555</v>
      </c>
      <c r="D2492" s="394">
        <v>2.12</v>
      </c>
    </row>
    <row r="2493" spans="1:4" ht="15" x14ac:dyDescent="0.25">
      <c r="A2493">
        <v>10561</v>
      </c>
      <c r="B2493" t="s">
        <v>9979</v>
      </c>
      <c r="C2493" t="s">
        <v>6543</v>
      </c>
      <c r="D2493" s="394">
        <v>0.41</v>
      </c>
    </row>
    <row r="2494" spans="1:4" ht="15" x14ac:dyDescent="0.25">
      <c r="A2494">
        <v>10921</v>
      </c>
      <c r="B2494" t="s">
        <v>9980</v>
      </c>
      <c r="C2494" t="s">
        <v>6539</v>
      </c>
      <c r="D2494" s="395">
        <v>3290</v>
      </c>
    </row>
    <row r="2495" spans="1:4" ht="15" x14ac:dyDescent="0.25">
      <c r="A2495">
        <v>10922</v>
      </c>
      <c r="B2495" t="s">
        <v>9981</v>
      </c>
      <c r="C2495" t="s">
        <v>6539</v>
      </c>
      <c r="D2495" s="395">
        <v>2979.99</v>
      </c>
    </row>
    <row r="2496" spans="1:4" ht="15" x14ac:dyDescent="0.25">
      <c r="A2496">
        <v>10923</v>
      </c>
      <c r="B2496" t="s">
        <v>9982</v>
      </c>
      <c r="C2496" t="s">
        <v>6539</v>
      </c>
      <c r="D2496" s="395">
        <v>1761.3</v>
      </c>
    </row>
    <row r="2497" spans="1:4" ht="15" x14ac:dyDescent="0.25">
      <c r="A2497">
        <v>10924</v>
      </c>
      <c r="B2497" t="s">
        <v>9983</v>
      </c>
      <c r="C2497" t="s">
        <v>6539</v>
      </c>
      <c r="D2497" s="395">
        <v>1854.99</v>
      </c>
    </row>
    <row r="2498" spans="1:4" ht="15" x14ac:dyDescent="0.25">
      <c r="A2498">
        <v>37772</v>
      </c>
      <c r="B2498" t="s">
        <v>9984</v>
      </c>
      <c r="C2498" t="s">
        <v>6539</v>
      </c>
      <c r="D2498" s="395">
        <v>114526.71</v>
      </c>
    </row>
    <row r="2499" spans="1:4" ht="15" x14ac:dyDescent="0.25">
      <c r="A2499">
        <v>37771</v>
      </c>
      <c r="B2499" t="s">
        <v>9985</v>
      </c>
      <c r="C2499" t="s">
        <v>6539</v>
      </c>
      <c r="D2499" s="395">
        <v>121838.18</v>
      </c>
    </row>
    <row r="2500" spans="1:4" ht="15" x14ac:dyDescent="0.25">
      <c r="A2500">
        <v>12770</v>
      </c>
      <c r="B2500" t="s">
        <v>9986</v>
      </c>
      <c r="C2500" t="s">
        <v>6539</v>
      </c>
      <c r="D2500" s="394">
        <v>450.69</v>
      </c>
    </row>
    <row r="2501" spans="1:4" ht="15" x14ac:dyDescent="0.25">
      <c r="A2501">
        <v>12772</v>
      </c>
      <c r="B2501" t="s">
        <v>9987</v>
      </c>
      <c r="C2501" t="s">
        <v>6539</v>
      </c>
      <c r="D2501" s="394">
        <v>749.03</v>
      </c>
    </row>
    <row r="2502" spans="1:4" ht="15" x14ac:dyDescent="0.25">
      <c r="A2502">
        <v>12768</v>
      </c>
      <c r="B2502" t="s">
        <v>9988</v>
      </c>
      <c r="C2502" t="s">
        <v>6539</v>
      </c>
      <c r="D2502" s="395">
        <v>1053.73</v>
      </c>
    </row>
    <row r="2503" spans="1:4" ht="15" x14ac:dyDescent="0.25">
      <c r="A2503">
        <v>12775</v>
      </c>
      <c r="B2503" t="s">
        <v>9989</v>
      </c>
      <c r="C2503" t="s">
        <v>6539</v>
      </c>
      <c r="D2503" s="394">
        <v>330.08</v>
      </c>
    </row>
    <row r="2504" spans="1:4" ht="15" x14ac:dyDescent="0.25">
      <c r="A2504">
        <v>12769</v>
      </c>
      <c r="B2504" t="s">
        <v>9990</v>
      </c>
      <c r="C2504" t="s">
        <v>6539</v>
      </c>
      <c r="D2504" s="394">
        <v>86.33</v>
      </c>
    </row>
    <row r="2505" spans="1:4" ht="15" x14ac:dyDescent="0.25">
      <c r="A2505">
        <v>12773</v>
      </c>
      <c r="B2505" t="s">
        <v>9991</v>
      </c>
      <c r="C2505" t="s">
        <v>6539</v>
      </c>
      <c r="D2505" s="394">
        <v>92.67</v>
      </c>
    </row>
    <row r="2506" spans="1:4" ht="15" x14ac:dyDescent="0.25">
      <c r="A2506">
        <v>12774</v>
      </c>
      <c r="B2506" t="s">
        <v>9992</v>
      </c>
      <c r="C2506" t="s">
        <v>6539</v>
      </c>
      <c r="D2506" s="394">
        <v>114.26</v>
      </c>
    </row>
    <row r="2507" spans="1:4" ht="15" x14ac:dyDescent="0.25">
      <c r="A2507">
        <v>12776</v>
      </c>
      <c r="B2507" t="s">
        <v>9993</v>
      </c>
      <c r="C2507" t="s">
        <v>6539</v>
      </c>
      <c r="D2507" s="395">
        <v>1701.2</v>
      </c>
    </row>
    <row r="2508" spans="1:4" ht="15" x14ac:dyDescent="0.25">
      <c r="A2508">
        <v>12777</v>
      </c>
      <c r="B2508" t="s">
        <v>9994</v>
      </c>
      <c r="C2508" t="s">
        <v>6539</v>
      </c>
      <c r="D2508" s="395">
        <v>2221.7199999999998</v>
      </c>
    </row>
    <row r="2509" spans="1:4" ht="15" x14ac:dyDescent="0.25">
      <c r="A2509">
        <v>3391</v>
      </c>
      <c r="B2509" t="s">
        <v>9995</v>
      </c>
      <c r="C2509" t="s">
        <v>6539</v>
      </c>
      <c r="D2509" s="394">
        <v>41.44</v>
      </c>
    </row>
    <row r="2510" spans="1:4" ht="15" x14ac:dyDescent="0.25">
      <c r="A2510">
        <v>3389</v>
      </c>
      <c r="B2510" t="s">
        <v>9996</v>
      </c>
      <c r="C2510" t="s">
        <v>6539</v>
      </c>
      <c r="D2510" s="394">
        <v>21.5</v>
      </c>
    </row>
    <row r="2511" spans="1:4" ht="15" x14ac:dyDescent="0.25">
      <c r="A2511">
        <v>3390</v>
      </c>
      <c r="B2511" t="s">
        <v>9997</v>
      </c>
      <c r="C2511" t="s">
        <v>6539</v>
      </c>
      <c r="D2511" s="394">
        <v>24.19</v>
      </c>
    </row>
    <row r="2512" spans="1:4" ht="15" x14ac:dyDescent="0.25">
      <c r="A2512">
        <v>12873</v>
      </c>
      <c r="B2512" t="s">
        <v>9998</v>
      </c>
      <c r="C2512" t="s">
        <v>6541</v>
      </c>
      <c r="D2512" s="394">
        <v>13.38</v>
      </c>
    </row>
    <row r="2513" spans="1:4" ht="15" x14ac:dyDescent="0.25">
      <c r="A2513">
        <v>41076</v>
      </c>
      <c r="B2513" t="s">
        <v>9999</v>
      </c>
      <c r="C2513" t="s">
        <v>6548</v>
      </c>
      <c r="D2513" s="395">
        <v>2342.46</v>
      </c>
    </row>
    <row r="2514" spans="1:4" ht="15" x14ac:dyDescent="0.25">
      <c r="A2514">
        <v>140</v>
      </c>
      <c r="B2514" t="s">
        <v>10000</v>
      </c>
      <c r="C2514" t="s">
        <v>6543</v>
      </c>
      <c r="D2514" s="394">
        <v>17.75</v>
      </c>
    </row>
    <row r="2515" spans="1:4" ht="15" x14ac:dyDescent="0.25">
      <c r="A2515">
        <v>151</v>
      </c>
      <c r="B2515" t="s">
        <v>10001</v>
      </c>
      <c r="C2515" t="s">
        <v>6544</v>
      </c>
      <c r="D2515" s="394">
        <v>22.33</v>
      </c>
    </row>
    <row r="2516" spans="1:4" ht="15" x14ac:dyDescent="0.25">
      <c r="A2516">
        <v>7340</v>
      </c>
      <c r="B2516" t="s">
        <v>10002</v>
      </c>
      <c r="C2516" t="s">
        <v>6544</v>
      </c>
      <c r="D2516" s="394">
        <v>18.47</v>
      </c>
    </row>
    <row r="2517" spans="1:4" ht="15" x14ac:dyDescent="0.25">
      <c r="A2517">
        <v>2701</v>
      </c>
      <c r="B2517" t="s">
        <v>10003</v>
      </c>
      <c r="C2517" t="s">
        <v>6541</v>
      </c>
      <c r="D2517" s="394">
        <v>41.76</v>
      </c>
    </row>
    <row r="2518" spans="1:4" ht="15" x14ac:dyDescent="0.25">
      <c r="A2518">
        <v>40929</v>
      </c>
      <c r="B2518" t="s">
        <v>10004</v>
      </c>
      <c r="C2518" t="s">
        <v>6548</v>
      </c>
      <c r="D2518" s="395">
        <v>7307.54</v>
      </c>
    </row>
    <row r="2519" spans="1:4" ht="15" x14ac:dyDescent="0.25">
      <c r="A2519">
        <v>38114</v>
      </c>
      <c r="B2519" t="s">
        <v>10005</v>
      </c>
      <c r="C2519" t="s">
        <v>6539</v>
      </c>
      <c r="D2519" s="394">
        <v>14.67</v>
      </c>
    </row>
    <row r="2520" spans="1:4" ht="15" x14ac:dyDescent="0.25">
      <c r="A2520">
        <v>38064</v>
      </c>
      <c r="B2520" t="s">
        <v>10006</v>
      </c>
      <c r="C2520" t="s">
        <v>6539</v>
      </c>
      <c r="D2520" s="394">
        <v>16.399999999999999</v>
      </c>
    </row>
    <row r="2521" spans="1:4" ht="15" x14ac:dyDescent="0.25">
      <c r="A2521">
        <v>38115</v>
      </c>
      <c r="B2521" t="s">
        <v>10007</v>
      </c>
      <c r="C2521" t="s">
        <v>6539</v>
      </c>
      <c r="D2521" s="394">
        <v>15.66</v>
      </c>
    </row>
    <row r="2522" spans="1:4" ht="15" x14ac:dyDescent="0.25">
      <c r="A2522">
        <v>38065</v>
      </c>
      <c r="B2522" t="s">
        <v>10008</v>
      </c>
      <c r="C2522" t="s">
        <v>6539</v>
      </c>
      <c r="D2522" s="394">
        <v>23.26</v>
      </c>
    </row>
    <row r="2523" spans="1:4" ht="15" x14ac:dyDescent="0.25">
      <c r="A2523">
        <v>38078</v>
      </c>
      <c r="B2523" t="s">
        <v>10009</v>
      </c>
      <c r="C2523" t="s">
        <v>6539</v>
      </c>
      <c r="D2523" s="394">
        <v>13.57</v>
      </c>
    </row>
    <row r="2524" spans="1:4" ht="15" x14ac:dyDescent="0.25">
      <c r="A2524">
        <v>38113</v>
      </c>
      <c r="B2524" t="s">
        <v>10010</v>
      </c>
      <c r="C2524" t="s">
        <v>6539</v>
      </c>
      <c r="D2524" s="394">
        <v>7.37</v>
      </c>
    </row>
    <row r="2525" spans="1:4" ht="15" x14ac:dyDescent="0.25">
      <c r="A2525">
        <v>38063</v>
      </c>
      <c r="B2525" t="s">
        <v>10011</v>
      </c>
      <c r="C2525" t="s">
        <v>6539</v>
      </c>
      <c r="D2525" s="394">
        <v>7.91</v>
      </c>
    </row>
    <row r="2526" spans="1:4" ht="15" x14ac:dyDescent="0.25">
      <c r="A2526">
        <v>38080</v>
      </c>
      <c r="B2526" t="s">
        <v>10012</v>
      </c>
      <c r="C2526" t="s">
        <v>6539</v>
      </c>
      <c r="D2526" s="394">
        <v>23.57</v>
      </c>
    </row>
    <row r="2527" spans="1:4" ht="15" x14ac:dyDescent="0.25">
      <c r="A2527">
        <v>38069</v>
      </c>
      <c r="B2527" t="s">
        <v>10013</v>
      </c>
      <c r="C2527" t="s">
        <v>6539</v>
      </c>
      <c r="D2527" s="394">
        <v>12.89</v>
      </c>
    </row>
    <row r="2528" spans="1:4" ht="15" x14ac:dyDescent="0.25">
      <c r="A2528">
        <v>38077</v>
      </c>
      <c r="B2528" t="s">
        <v>10014</v>
      </c>
      <c r="C2528" t="s">
        <v>6539</v>
      </c>
      <c r="D2528" s="394">
        <v>12.6</v>
      </c>
    </row>
    <row r="2529" spans="1:4" ht="15" x14ac:dyDescent="0.25">
      <c r="A2529">
        <v>38073</v>
      </c>
      <c r="B2529" t="s">
        <v>10015</v>
      </c>
      <c r="C2529" t="s">
        <v>6539</v>
      </c>
      <c r="D2529" s="394">
        <v>19.190000000000001</v>
      </c>
    </row>
    <row r="2530" spans="1:4" ht="15" x14ac:dyDescent="0.25">
      <c r="A2530">
        <v>38112</v>
      </c>
      <c r="B2530" t="s">
        <v>10016</v>
      </c>
      <c r="C2530" t="s">
        <v>6539</v>
      </c>
      <c r="D2530" s="394">
        <v>5.66</v>
      </c>
    </row>
    <row r="2531" spans="1:4" ht="15" x14ac:dyDescent="0.25">
      <c r="A2531">
        <v>38062</v>
      </c>
      <c r="B2531" t="s">
        <v>10017</v>
      </c>
      <c r="C2531" t="s">
        <v>6539</v>
      </c>
      <c r="D2531" s="394">
        <v>5.81</v>
      </c>
    </row>
    <row r="2532" spans="1:4" ht="15" x14ac:dyDescent="0.25">
      <c r="A2532">
        <v>12128</v>
      </c>
      <c r="B2532" t="s">
        <v>10018</v>
      </c>
      <c r="C2532" t="s">
        <v>6539</v>
      </c>
      <c r="D2532" s="394">
        <v>7.77</v>
      </c>
    </row>
    <row r="2533" spans="1:4" ht="15" x14ac:dyDescent="0.25">
      <c r="A2533">
        <v>12129</v>
      </c>
      <c r="B2533" t="s">
        <v>10019</v>
      </c>
      <c r="C2533" t="s">
        <v>6539</v>
      </c>
      <c r="D2533" s="394">
        <v>10.26</v>
      </c>
    </row>
    <row r="2534" spans="1:4" ht="15" x14ac:dyDescent="0.25">
      <c r="A2534">
        <v>38081</v>
      </c>
      <c r="B2534" t="s">
        <v>10020</v>
      </c>
      <c r="C2534" t="s">
        <v>6539</v>
      </c>
      <c r="D2534" s="394">
        <v>20</v>
      </c>
    </row>
    <row r="2535" spans="1:4" ht="15" x14ac:dyDescent="0.25">
      <c r="A2535">
        <v>38070</v>
      </c>
      <c r="B2535" t="s">
        <v>10021</v>
      </c>
      <c r="C2535" t="s">
        <v>6539</v>
      </c>
      <c r="D2535" s="394">
        <v>13.78</v>
      </c>
    </row>
    <row r="2536" spans="1:4" ht="15" x14ac:dyDescent="0.25">
      <c r="A2536">
        <v>38074</v>
      </c>
      <c r="B2536" t="s">
        <v>10022</v>
      </c>
      <c r="C2536" t="s">
        <v>6539</v>
      </c>
      <c r="D2536" s="394">
        <v>20.95</v>
      </c>
    </row>
    <row r="2537" spans="1:4" ht="15" x14ac:dyDescent="0.25">
      <c r="A2537">
        <v>38079</v>
      </c>
      <c r="B2537" t="s">
        <v>10023</v>
      </c>
      <c r="C2537" t="s">
        <v>6539</v>
      </c>
      <c r="D2537" s="394">
        <v>17.98</v>
      </c>
    </row>
    <row r="2538" spans="1:4" ht="15" x14ac:dyDescent="0.25">
      <c r="A2538">
        <v>38072</v>
      </c>
      <c r="B2538" t="s">
        <v>10024</v>
      </c>
      <c r="C2538" t="s">
        <v>6539</v>
      </c>
      <c r="D2538" s="394">
        <v>17.28</v>
      </c>
    </row>
    <row r="2539" spans="1:4" ht="15" x14ac:dyDescent="0.25">
      <c r="A2539">
        <v>38068</v>
      </c>
      <c r="B2539" t="s">
        <v>10025</v>
      </c>
      <c r="C2539" t="s">
        <v>6539</v>
      </c>
      <c r="D2539" s="394">
        <v>11.93</v>
      </c>
    </row>
    <row r="2540" spans="1:4" ht="15" x14ac:dyDescent="0.25">
      <c r="A2540">
        <v>38071</v>
      </c>
      <c r="B2540" t="s">
        <v>10026</v>
      </c>
      <c r="C2540" t="s">
        <v>6539</v>
      </c>
      <c r="D2540" s="394">
        <v>14.26</v>
      </c>
    </row>
    <row r="2541" spans="1:4" ht="15" x14ac:dyDescent="0.25">
      <c r="A2541">
        <v>38412</v>
      </c>
      <c r="B2541" t="s">
        <v>10027</v>
      </c>
      <c r="C2541" t="s">
        <v>6539</v>
      </c>
      <c r="D2541" s="395">
        <v>1493.97</v>
      </c>
    </row>
    <row r="2542" spans="1:4" ht="15" x14ac:dyDescent="0.25">
      <c r="A2542">
        <v>3405</v>
      </c>
      <c r="B2542" t="s">
        <v>10028</v>
      </c>
      <c r="C2542" t="s">
        <v>6539</v>
      </c>
      <c r="D2542" s="394">
        <v>53.28</v>
      </c>
    </row>
    <row r="2543" spans="1:4" ht="15" x14ac:dyDescent="0.25">
      <c r="A2543">
        <v>3394</v>
      </c>
      <c r="B2543" t="s">
        <v>10029</v>
      </c>
      <c r="C2543" t="s">
        <v>6539</v>
      </c>
      <c r="D2543" s="394">
        <v>281.27</v>
      </c>
    </row>
    <row r="2544" spans="1:4" ht="15" x14ac:dyDescent="0.25">
      <c r="A2544">
        <v>3393</v>
      </c>
      <c r="B2544" t="s">
        <v>10030</v>
      </c>
      <c r="C2544" t="s">
        <v>6539</v>
      </c>
      <c r="D2544" s="394">
        <v>478.89</v>
      </c>
    </row>
    <row r="2545" spans="1:4" ht="15" x14ac:dyDescent="0.25">
      <c r="A2545">
        <v>3406</v>
      </c>
      <c r="B2545" t="s">
        <v>10031</v>
      </c>
      <c r="C2545" t="s">
        <v>6539</v>
      </c>
      <c r="D2545" s="394">
        <v>16.309999999999999</v>
      </c>
    </row>
    <row r="2546" spans="1:4" ht="15" x14ac:dyDescent="0.25">
      <c r="A2546">
        <v>3395</v>
      </c>
      <c r="B2546" t="s">
        <v>10032</v>
      </c>
      <c r="C2546" t="s">
        <v>6539</v>
      </c>
      <c r="D2546" s="394">
        <v>68.8</v>
      </c>
    </row>
    <row r="2547" spans="1:4" ht="15" x14ac:dyDescent="0.25">
      <c r="A2547">
        <v>3398</v>
      </c>
      <c r="B2547" t="s">
        <v>10033</v>
      </c>
      <c r="C2547" t="s">
        <v>6539</v>
      </c>
      <c r="D2547" s="394">
        <v>3.27</v>
      </c>
    </row>
    <row r="2548" spans="1:4" ht="15" x14ac:dyDescent="0.25">
      <c r="A2548">
        <v>34379</v>
      </c>
      <c r="B2548" t="s">
        <v>10034</v>
      </c>
      <c r="C2548" t="s">
        <v>6539</v>
      </c>
      <c r="D2548" s="394">
        <v>322.70999999999998</v>
      </c>
    </row>
    <row r="2549" spans="1:4" ht="15" x14ac:dyDescent="0.25">
      <c r="A2549">
        <v>34378</v>
      </c>
      <c r="B2549" t="s">
        <v>10035</v>
      </c>
      <c r="C2549" t="s">
        <v>6539</v>
      </c>
      <c r="D2549" s="394">
        <v>259.92</v>
      </c>
    </row>
    <row r="2550" spans="1:4" ht="15" x14ac:dyDescent="0.25">
      <c r="A2550">
        <v>34377</v>
      </c>
      <c r="B2550" t="s">
        <v>10036</v>
      </c>
      <c r="C2550" t="s">
        <v>6539</v>
      </c>
      <c r="D2550" s="394">
        <v>239.71</v>
      </c>
    </row>
    <row r="2551" spans="1:4" ht="15" x14ac:dyDescent="0.25">
      <c r="A2551">
        <v>581</v>
      </c>
      <c r="B2551" t="s">
        <v>10037</v>
      </c>
      <c r="C2551" t="s">
        <v>6540</v>
      </c>
      <c r="D2551" s="394">
        <v>455.28</v>
      </c>
    </row>
    <row r="2552" spans="1:4" ht="15" x14ac:dyDescent="0.25">
      <c r="A2552">
        <v>40662</v>
      </c>
      <c r="B2552" t="s">
        <v>10038</v>
      </c>
      <c r="C2552" t="s">
        <v>6539</v>
      </c>
      <c r="D2552" s="394">
        <v>197.55</v>
      </c>
    </row>
    <row r="2553" spans="1:4" ht="15" x14ac:dyDescent="0.25">
      <c r="A2553">
        <v>3437</v>
      </c>
      <c r="B2553" t="s">
        <v>10039</v>
      </c>
      <c r="C2553" t="s">
        <v>6540</v>
      </c>
      <c r="D2553" s="394">
        <v>548.76</v>
      </c>
    </row>
    <row r="2554" spans="1:4" ht="15" x14ac:dyDescent="0.25">
      <c r="A2554">
        <v>11183</v>
      </c>
      <c r="B2554" t="s">
        <v>10040</v>
      </c>
      <c r="C2554" t="s">
        <v>6539</v>
      </c>
      <c r="D2554" s="394">
        <v>343.4</v>
      </c>
    </row>
    <row r="2555" spans="1:4" ht="15" x14ac:dyDescent="0.25">
      <c r="A2555">
        <v>11190</v>
      </c>
      <c r="B2555" t="s">
        <v>10041</v>
      </c>
      <c r="C2555" t="s">
        <v>6539</v>
      </c>
      <c r="D2555" s="394">
        <v>159.30000000000001</v>
      </c>
    </row>
    <row r="2556" spans="1:4" ht="15" x14ac:dyDescent="0.25">
      <c r="A2556">
        <v>616</v>
      </c>
      <c r="B2556" t="s">
        <v>10042</v>
      </c>
      <c r="C2556" t="s">
        <v>6539</v>
      </c>
      <c r="D2556" s="394">
        <v>187.34</v>
      </c>
    </row>
    <row r="2557" spans="1:4" ht="15" x14ac:dyDescent="0.25">
      <c r="A2557">
        <v>615</v>
      </c>
      <c r="B2557" t="s">
        <v>10042</v>
      </c>
      <c r="C2557" t="s">
        <v>6540</v>
      </c>
      <c r="D2557" s="394">
        <v>390.31</v>
      </c>
    </row>
    <row r="2558" spans="1:4" ht="15" x14ac:dyDescent="0.25">
      <c r="A2558">
        <v>11192</v>
      </c>
      <c r="B2558" t="s">
        <v>10043</v>
      </c>
      <c r="C2558" t="s">
        <v>6539</v>
      </c>
      <c r="D2558" s="394">
        <v>293.10000000000002</v>
      </c>
    </row>
    <row r="2559" spans="1:4" ht="15" x14ac:dyDescent="0.25">
      <c r="A2559">
        <v>11231</v>
      </c>
      <c r="B2559" t="s">
        <v>10043</v>
      </c>
      <c r="C2559" t="s">
        <v>6540</v>
      </c>
      <c r="D2559" s="394">
        <v>457.97</v>
      </c>
    </row>
    <row r="2560" spans="1:4" ht="15" x14ac:dyDescent="0.25">
      <c r="A2560">
        <v>3428</v>
      </c>
      <c r="B2560" t="s">
        <v>10044</v>
      </c>
      <c r="C2560" t="s">
        <v>6540</v>
      </c>
      <c r="D2560" s="394">
        <v>814</v>
      </c>
    </row>
    <row r="2561" spans="1:4" ht="15" x14ac:dyDescent="0.25">
      <c r="A2561">
        <v>3429</v>
      </c>
      <c r="B2561" t="s">
        <v>10045</v>
      </c>
      <c r="C2561" t="s">
        <v>6540</v>
      </c>
      <c r="D2561" s="394">
        <v>465.07</v>
      </c>
    </row>
    <row r="2562" spans="1:4" ht="15" x14ac:dyDescent="0.25">
      <c r="A2562">
        <v>34371</v>
      </c>
      <c r="B2562" t="s">
        <v>10046</v>
      </c>
      <c r="C2562" t="s">
        <v>6539</v>
      </c>
      <c r="D2562" s="394">
        <v>877.39</v>
      </c>
    </row>
    <row r="2563" spans="1:4" ht="15" x14ac:dyDescent="0.25">
      <c r="A2563">
        <v>34370</v>
      </c>
      <c r="B2563" t="s">
        <v>10047</v>
      </c>
      <c r="C2563" t="s">
        <v>6539</v>
      </c>
      <c r="D2563" s="394">
        <v>727.62</v>
      </c>
    </row>
    <row r="2564" spans="1:4" ht="15" x14ac:dyDescent="0.25">
      <c r="A2564">
        <v>34372</v>
      </c>
      <c r="B2564" t="s">
        <v>10048</v>
      </c>
      <c r="C2564" t="s">
        <v>6539</v>
      </c>
      <c r="D2564" s="395">
        <v>1012.23</v>
      </c>
    </row>
    <row r="2565" spans="1:4" ht="15" x14ac:dyDescent="0.25">
      <c r="A2565">
        <v>34373</v>
      </c>
      <c r="B2565" t="s">
        <v>10049</v>
      </c>
      <c r="C2565" t="s">
        <v>6539</v>
      </c>
      <c r="D2565" s="395">
        <v>1252.99</v>
      </c>
    </row>
    <row r="2566" spans="1:4" ht="15" x14ac:dyDescent="0.25">
      <c r="A2566">
        <v>36896</v>
      </c>
      <c r="B2566" t="s">
        <v>10050</v>
      </c>
      <c r="C2566" t="s">
        <v>6539</v>
      </c>
      <c r="D2566" s="394">
        <v>417.5</v>
      </c>
    </row>
    <row r="2567" spans="1:4" ht="15" x14ac:dyDescent="0.25">
      <c r="A2567">
        <v>34367</v>
      </c>
      <c r="B2567" t="s">
        <v>10051</v>
      </c>
      <c r="C2567" t="s">
        <v>6539</v>
      </c>
      <c r="D2567" s="394">
        <v>490.41</v>
      </c>
    </row>
    <row r="2568" spans="1:4" ht="15" x14ac:dyDescent="0.25">
      <c r="A2568">
        <v>36897</v>
      </c>
      <c r="B2568" t="s">
        <v>10052</v>
      </c>
      <c r="C2568" t="s">
        <v>6539</v>
      </c>
      <c r="D2568" s="394">
        <v>578.29999999999995</v>
      </c>
    </row>
    <row r="2569" spans="1:4" ht="15" x14ac:dyDescent="0.25">
      <c r="A2569">
        <v>36884</v>
      </c>
      <c r="B2569" t="s">
        <v>10052</v>
      </c>
      <c r="C2569" t="s">
        <v>6540</v>
      </c>
      <c r="D2569" s="394">
        <v>406.18</v>
      </c>
    </row>
    <row r="2570" spans="1:4" ht="15" x14ac:dyDescent="0.25">
      <c r="A2570">
        <v>597</v>
      </c>
      <c r="B2570" t="s">
        <v>10053</v>
      </c>
      <c r="C2570" t="s">
        <v>6540</v>
      </c>
      <c r="D2570" s="394">
        <v>427.15</v>
      </c>
    </row>
    <row r="2571" spans="1:4" ht="15" x14ac:dyDescent="0.25">
      <c r="A2571">
        <v>34369</v>
      </c>
      <c r="B2571" t="s">
        <v>10054</v>
      </c>
      <c r="C2571" t="s">
        <v>6539</v>
      </c>
      <c r="D2571" s="394">
        <v>685.17</v>
      </c>
    </row>
    <row r="2572" spans="1:4" ht="15" x14ac:dyDescent="0.25">
      <c r="A2572">
        <v>34362</v>
      </c>
      <c r="B2572" t="s">
        <v>10055</v>
      </c>
      <c r="C2572" t="s">
        <v>6539</v>
      </c>
      <c r="D2572" s="394">
        <v>475.43</v>
      </c>
    </row>
    <row r="2573" spans="1:4" ht="15" x14ac:dyDescent="0.25">
      <c r="A2573">
        <v>34363</v>
      </c>
      <c r="B2573" t="s">
        <v>10056</v>
      </c>
      <c r="C2573" t="s">
        <v>6539</v>
      </c>
      <c r="D2573" s="394">
        <v>537.35</v>
      </c>
    </row>
    <row r="2574" spans="1:4" ht="15" x14ac:dyDescent="0.25">
      <c r="A2574">
        <v>34364</v>
      </c>
      <c r="B2574" t="s">
        <v>10057</v>
      </c>
      <c r="C2574" t="s">
        <v>6539</v>
      </c>
      <c r="D2574" s="394">
        <v>670.19</v>
      </c>
    </row>
    <row r="2575" spans="1:4" ht="15" x14ac:dyDescent="0.25">
      <c r="A2575">
        <v>34365</v>
      </c>
      <c r="B2575" t="s">
        <v>10058</v>
      </c>
      <c r="C2575" t="s">
        <v>6539</v>
      </c>
      <c r="D2575" s="394">
        <v>755.09</v>
      </c>
    </row>
    <row r="2576" spans="1:4" ht="15" x14ac:dyDescent="0.25">
      <c r="A2576">
        <v>11199</v>
      </c>
      <c r="B2576" t="s">
        <v>10059</v>
      </c>
      <c r="C2576" t="s">
        <v>6539</v>
      </c>
      <c r="D2576" s="394">
        <v>879.78</v>
      </c>
    </row>
    <row r="2577" spans="1:4" ht="15" x14ac:dyDescent="0.25">
      <c r="A2577">
        <v>34801</v>
      </c>
      <c r="B2577" t="s">
        <v>10060</v>
      </c>
      <c r="C2577" t="s">
        <v>6539</v>
      </c>
      <c r="D2577" s="395">
        <v>1103.6300000000001</v>
      </c>
    </row>
    <row r="2578" spans="1:4" ht="15" x14ac:dyDescent="0.25">
      <c r="A2578">
        <v>34799</v>
      </c>
      <c r="B2578" t="s">
        <v>10061</v>
      </c>
      <c r="C2578" t="s">
        <v>6539</v>
      </c>
      <c r="D2578" s="395">
        <v>1361</v>
      </c>
    </row>
    <row r="2579" spans="1:4" ht="15" x14ac:dyDescent="0.25">
      <c r="A2579">
        <v>622</v>
      </c>
      <c r="B2579" t="s">
        <v>10062</v>
      </c>
      <c r="C2579" t="s">
        <v>6539</v>
      </c>
      <c r="D2579" s="394">
        <v>612.72</v>
      </c>
    </row>
    <row r="2580" spans="1:4" ht="15" x14ac:dyDescent="0.25">
      <c r="A2580">
        <v>34805</v>
      </c>
      <c r="B2580" t="s">
        <v>10063</v>
      </c>
      <c r="C2580" t="s">
        <v>6540</v>
      </c>
      <c r="D2580" s="394">
        <v>458.58</v>
      </c>
    </row>
    <row r="2581" spans="1:4" ht="15" x14ac:dyDescent="0.25">
      <c r="A2581">
        <v>34803</v>
      </c>
      <c r="B2581" t="s">
        <v>10064</v>
      </c>
      <c r="C2581" t="s">
        <v>6539</v>
      </c>
      <c r="D2581" s="394">
        <v>554.52</v>
      </c>
    </row>
    <row r="2582" spans="1:4" ht="15" x14ac:dyDescent="0.25">
      <c r="A2582">
        <v>606</v>
      </c>
      <c r="B2582" t="s">
        <v>10065</v>
      </c>
      <c r="C2582" t="s">
        <v>6540</v>
      </c>
      <c r="D2582" s="394">
        <v>613.13</v>
      </c>
    </row>
    <row r="2583" spans="1:4" ht="15" x14ac:dyDescent="0.25">
      <c r="A2583">
        <v>11227</v>
      </c>
      <c r="B2583" t="s">
        <v>10066</v>
      </c>
      <c r="C2583" t="s">
        <v>6539</v>
      </c>
      <c r="D2583" s="394">
        <v>649.39</v>
      </c>
    </row>
    <row r="2584" spans="1:4" ht="15" x14ac:dyDescent="0.25">
      <c r="A2584">
        <v>11193</v>
      </c>
      <c r="B2584" t="s">
        <v>10067</v>
      </c>
      <c r="C2584" t="s">
        <v>6540</v>
      </c>
      <c r="D2584" s="394">
        <v>621.65</v>
      </c>
    </row>
    <row r="2585" spans="1:4" ht="15" x14ac:dyDescent="0.25">
      <c r="A2585">
        <v>11194</v>
      </c>
      <c r="B2585" t="s">
        <v>10068</v>
      </c>
      <c r="C2585" t="s">
        <v>6540</v>
      </c>
      <c r="D2585" s="394">
        <v>559.72</v>
      </c>
    </row>
    <row r="2586" spans="1:4" ht="15" x14ac:dyDescent="0.25">
      <c r="A2586">
        <v>605</v>
      </c>
      <c r="B2586" t="s">
        <v>10069</v>
      </c>
      <c r="C2586" t="s">
        <v>6540</v>
      </c>
      <c r="D2586" s="394">
        <v>702.95</v>
      </c>
    </row>
    <row r="2587" spans="1:4" ht="15" x14ac:dyDescent="0.25">
      <c r="A2587">
        <v>11197</v>
      </c>
      <c r="B2587" t="s">
        <v>10070</v>
      </c>
      <c r="C2587" t="s">
        <v>6539</v>
      </c>
      <c r="D2587" s="394">
        <v>851.36</v>
      </c>
    </row>
    <row r="2588" spans="1:4" ht="15" x14ac:dyDescent="0.25">
      <c r="A2588">
        <v>40659</v>
      </c>
      <c r="B2588" t="s">
        <v>10071</v>
      </c>
      <c r="C2588" t="s">
        <v>6540</v>
      </c>
      <c r="D2588" s="394">
        <v>776.42</v>
      </c>
    </row>
    <row r="2589" spans="1:4" ht="15" x14ac:dyDescent="0.25">
      <c r="A2589">
        <v>40660</v>
      </c>
      <c r="B2589" t="s">
        <v>10072</v>
      </c>
      <c r="C2589" t="s">
        <v>6540</v>
      </c>
      <c r="D2589" s="394">
        <v>984.02</v>
      </c>
    </row>
    <row r="2590" spans="1:4" ht="15" x14ac:dyDescent="0.25">
      <c r="A2590">
        <v>40661</v>
      </c>
      <c r="B2590" t="s">
        <v>10073</v>
      </c>
      <c r="C2590" t="s">
        <v>6540</v>
      </c>
      <c r="D2590" s="394">
        <v>605</v>
      </c>
    </row>
    <row r="2591" spans="1:4" ht="15" x14ac:dyDescent="0.25">
      <c r="A2591">
        <v>3421</v>
      </c>
      <c r="B2591" t="s">
        <v>10074</v>
      </c>
      <c r="C2591" t="s">
        <v>6540</v>
      </c>
      <c r="D2591" s="394">
        <v>609.63</v>
      </c>
    </row>
    <row r="2592" spans="1:4" ht="15" x14ac:dyDescent="0.25">
      <c r="A2592">
        <v>599</v>
      </c>
      <c r="B2592" t="s">
        <v>10075</v>
      </c>
      <c r="C2592" t="s">
        <v>6540</v>
      </c>
      <c r="D2592" s="394">
        <v>362.06</v>
      </c>
    </row>
    <row r="2593" spans="1:4" ht="15" x14ac:dyDescent="0.25">
      <c r="A2593">
        <v>34380</v>
      </c>
      <c r="B2593" t="s">
        <v>10076</v>
      </c>
      <c r="C2593" t="s">
        <v>6539</v>
      </c>
      <c r="D2593" s="394">
        <v>187.77</v>
      </c>
    </row>
    <row r="2594" spans="1:4" ht="15" x14ac:dyDescent="0.25">
      <c r="A2594">
        <v>34381</v>
      </c>
      <c r="B2594" t="s">
        <v>10077</v>
      </c>
      <c r="C2594" t="s">
        <v>6539</v>
      </c>
      <c r="D2594" s="394">
        <v>244.7</v>
      </c>
    </row>
    <row r="2595" spans="1:4" ht="15" x14ac:dyDescent="0.25">
      <c r="A2595">
        <v>601</v>
      </c>
      <c r="B2595" t="s">
        <v>10077</v>
      </c>
      <c r="C2595" t="s">
        <v>6540</v>
      </c>
      <c r="D2595" s="394">
        <v>488.42</v>
      </c>
    </row>
    <row r="2596" spans="1:4" ht="15" x14ac:dyDescent="0.25">
      <c r="A2596">
        <v>3423</v>
      </c>
      <c r="B2596" t="s">
        <v>10078</v>
      </c>
      <c r="C2596" t="s">
        <v>6540</v>
      </c>
      <c r="D2596" s="394">
        <v>859.73</v>
      </c>
    </row>
    <row r="2597" spans="1:4" ht="15" x14ac:dyDescent="0.25">
      <c r="A2597">
        <v>34797</v>
      </c>
      <c r="B2597" t="s">
        <v>10079</v>
      </c>
      <c r="C2597" t="s">
        <v>6539</v>
      </c>
      <c r="D2597" s="394">
        <v>346.98</v>
      </c>
    </row>
    <row r="2598" spans="1:4" ht="15" x14ac:dyDescent="0.25">
      <c r="A2598">
        <v>624</v>
      </c>
      <c r="B2598" t="s">
        <v>10080</v>
      </c>
      <c r="C2598" t="s">
        <v>6540</v>
      </c>
      <c r="D2598" s="394">
        <v>722.88</v>
      </c>
    </row>
    <row r="2599" spans="1:4" ht="15" x14ac:dyDescent="0.25">
      <c r="A2599">
        <v>623</v>
      </c>
      <c r="B2599" t="s">
        <v>10081</v>
      </c>
      <c r="C2599" t="s">
        <v>6540</v>
      </c>
      <c r="D2599" s="394">
        <v>271.44</v>
      </c>
    </row>
    <row r="2600" spans="1:4" ht="15" x14ac:dyDescent="0.25">
      <c r="A2600">
        <v>25964</v>
      </c>
      <c r="B2600" t="s">
        <v>10082</v>
      </c>
      <c r="C2600" t="s">
        <v>6541</v>
      </c>
      <c r="D2600" s="394">
        <v>12.86</v>
      </c>
    </row>
    <row r="2601" spans="1:4" ht="15" x14ac:dyDescent="0.25">
      <c r="A2601">
        <v>41077</v>
      </c>
      <c r="B2601" t="s">
        <v>10083</v>
      </c>
      <c r="C2601" t="s">
        <v>6548</v>
      </c>
      <c r="D2601" s="395">
        <v>2253.0500000000002</v>
      </c>
    </row>
    <row r="2602" spans="1:4" ht="15" x14ac:dyDescent="0.25">
      <c r="A2602">
        <v>20159</v>
      </c>
      <c r="B2602" t="s">
        <v>10084</v>
      </c>
      <c r="C2602" t="s">
        <v>6539</v>
      </c>
      <c r="D2602" s="394">
        <v>34.25</v>
      </c>
    </row>
    <row r="2603" spans="1:4" ht="15" x14ac:dyDescent="0.25">
      <c r="A2603">
        <v>37963</v>
      </c>
      <c r="B2603" t="s">
        <v>10085</v>
      </c>
      <c r="C2603" t="s">
        <v>6539</v>
      </c>
      <c r="D2603" s="394">
        <v>2.23</v>
      </c>
    </row>
    <row r="2604" spans="1:4" ht="15" x14ac:dyDescent="0.25">
      <c r="A2604">
        <v>37964</v>
      </c>
      <c r="B2604" t="s">
        <v>10086</v>
      </c>
      <c r="C2604" t="s">
        <v>6539</v>
      </c>
      <c r="D2604" s="394">
        <v>3.73</v>
      </c>
    </row>
    <row r="2605" spans="1:4" ht="15" x14ac:dyDescent="0.25">
      <c r="A2605">
        <v>37965</v>
      </c>
      <c r="B2605" t="s">
        <v>10087</v>
      </c>
      <c r="C2605" t="s">
        <v>6539</v>
      </c>
      <c r="D2605" s="394">
        <v>5.4</v>
      </c>
    </row>
    <row r="2606" spans="1:4" ht="15" x14ac:dyDescent="0.25">
      <c r="A2606">
        <v>37966</v>
      </c>
      <c r="B2606" t="s">
        <v>10088</v>
      </c>
      <c r="C2606" t="s">
        <v>6539</v>
      </c>
      <c r="D2606" s="394">
        <v>9.7799999999999994</v>
      </c>
    </row>
    <row r="2607" spans="1:4" ht="15" x14ac:dyDescent="0.25">
      <c r="A2607">
        <v>37967</v>
      </c>
      <c r="B2607" t="s">
        <v>10089</v>
      </c>
      <c r="C2607" t="s">
        <v>6539</v>
      </c>
      <c r="D2607" s="394">
        <v>15.69</v>
      </c>
    </row>
    <row r="2608" spans="1:4" ht="15" x14ac:dyDescent="0.25">
      <c r="A2608">
        <v>37968</v>
      </c>
      <c r="B2608" t="s">
        <v>10090</v>
      </c>
      <c r="C2608" t="s">
        <v>6539</v>
      </c>
      <c r="D2608" s="394">
        <v>34.42</v>
      </c>
    </row>
    <row r="2609" spans="1:4" ht="15" x14ac:dyDescent="0.25">
      <c r="A2609">
        <v>37969</v>
      </c>
      <c r="B2609" t="s">
        <v>10091</v>
      </c>
      <c r="C2609" t="s">
        <v>6539</v>
      </c>
      <c r="D2609" s="394">
        <v>91.96</v>
      </c>
    </row>
    <row r="2610" spans="1:4" ht="15" x14ac:dyDescent="0.25">
      <c r="A2610">
        <v>37970</v>
      </c>
      <c r="B2610" t="s">
        <v>10092</v>
      </c>
      <c r="C2610" t="s">
        <v>6539</v>
      </c>
      <c r="D2610" s="394">
        <v>107.27</v>
      </c>
    </row>
    <row r="2611" spans="1:4" ht="15" x14ac:dyDescent="0.25">
      <c r="A2611">
        <v>21118</v>
      </c>
      <c r="B2611" t="s">
        <v>10093</v>
      </c>
      <c r="C2611" t="s">
        <v>6539</v>
      </c>
      <c r="D2611" s="394">
        <v>1.69</v>
      </c>
    </row>
    <row r="2612" spans="1:4" ht="15" x14ac:dyDescent="0.25">
      <c r="A2612">
        <v>37956</v>
      </c>
      <c r="B2612" t="s">
        <v>10094</v>
      </c>
      <c r="C2612" t="s">
        <v>6539</v>
      </c>
      <c r="D2612" s="394">
        <v>2.67</v>
      </c>
    </row>
    <row r="2613" spans="1:4" ht="15" x14ac:dyDescent="0.25">
      <c r="A2613">
        <v>37957</v>
      </c>
      <c r="B2613" t="s">
        <v>10095</v>
      </c>
      <c r="C2613" t="s">
        <v>6539</v>
      </c>
      <c r="D2613" s="394">
        <v>5.64</v>
      </c>
    </row>
    <row r="2614" spans="1:4" ht="15" x14ac:dyDescent="0.25">
      <c r="A2614">
        <v>37958</v>
      </c>
      <c r="B2614" t="s">
        <v>10096</v>
      </c>
      <c r="C2614" t="s">
        <v>6539</v>
      </c>
      <c r="D2614" s="394">
        <v>9.7799999999999994</v>
      </c>
    </row>
    <row r="2615" spans="1:4" ht="15" x14ac:dyDescent="0.25">
      <c r="A2615">
        <v>37959</v>
      </c>
      <c r="B2615" t="s">
        <v>10097</v>
      </c>
      <c r="C2615" t="s">
        <v>6539</v>
      </c>
      <c r="D2615" s="394">
        <v>15.69</v>
      </c>
    </row>
    <row r="2616" spans="1:4" ht="15" x14ac:dyDescent="0.25">
      <c r="A2616">
        <v>37960</v>
      </c>
      <c r="B2616" t="s">
        <v>10098</v>
      </c>
      <c r="C2616" t="s">
        <v>6539</v>
      </c>
      <c r="D2616" s="394">
        <v>33.799999999999997</v>
      </c>
    </row>
    <row r="2617" spans="1:4" ht="15" x14ac:dyDescent="0.25">
      <c r="A2617">
        <v>37961</v>
      </c>
      <c r="B2617" t="s">
        <v>10099</v>
      </c>
      <c r="C2617" t="s">
        <v>6539</v>
      </c>
      <c r="D2617" s="394">
        <v>89.67</v>
      </c>
    </row>
    <row r="2618" spans="1:4" ht="15" x14ac:dyDescent="0.25">
      <c r="A2618">
        <v>37962</v>
      </c>
      <c r="B2618" t="s">
        <v>10100</v>
      </c>
      <c r="C2618" t="s">
        <v>6539</v>
      </c>
      <c r="D2618" s="394">
        <v>104.2</v>
      </c>
    </row>
    <row r="2619" spans="1:4" ht="15" x14ac:dyDescent="0.25">
      <c r="A2619">
        <v>3533</v>
      </c>
      <c r="B2619" t="s">
        <v>10101</v>
      </c>
      <c r="C2619" t="s">
        <v>6539</v>
      </c>
      <c r="D2619" s="394">
        <v>1.76</v>
      </c>
    </row>
    <row r="2620" spans="1:4" ht="15" x14ac:dyDescent="0.25">
      <c r="A2620">
        <v>3538</v>
      </c>
      <c r="B2620" t="s">
        <v>10102</v>
      </c>
      <c r="C2620" t="s">
        <v>6539</v>
      </c>
      <c r="D2620" s="394">
        <v>3.04</v>
      </c>
    </row>
    <row r="2621" spans="1:4" ht="15" x14ac:dyDescent="0.25">
      <c r="A2621">
        <v>3497</v>
      </c>
      <c r="B2621" t="s">
        <v>10103</v>
      </c>
      <c r="C2621" t="s">
        <v>6539</v>
      </c>
      <c r="D2621" s="394">
        <v>11.35</v>
      </c>
    </row>
    <row r="2622" spans="1:4" ht="15" x14ac:dyDescent="0.25">
      <c r="A2622">
        <v>3498</v>
      </c>
      <c r="B2622" t="s">
        <v>10104</v>
      </c>
      <c r="C2622" t="s">
        <v>6539</v>
      </c>
      <c r="D2622" s="394">
        <v>3.6</v>
      </c>
    </row>
    <row r="2623" spans="1:4" ht="15" x14ac:dyDescent="0.25">
      <c r="A2623">
        <v>3496</v>
      </c>
      <c r="B2623" t="s">
        <v>10105</v>
      </c>
      <c r="C2623" t="s">
        <v>6539</v>
      </c>
      <c r="D2623" s="394">
        <v>2.91</v>
      </c>
    </row>
    <row r="2624" spans="1:4" ht="15" x14ac:dyDescent="0.25">
      <c r="A2624">
        <v>38429</v>
      </c>
      <c r="B2624" t="s">
        <v>10106</v>
      </c>
      <c r="C2624" t="s">
        <v>6539</v>
      </c>
      <c r="D2624" s="394">
        <v>5.7</v>
      </c>
    </row>
    <row r="2625" spans="1:4" ht="15" x14ac:dyDescent="0.25">
      <c r="A2625">
        <v>38431</v>
      </c>
      <c r="B2625" t="s">
        <v>10107</v>
      </c>
      <c r="C2625" t="s">
        <v>6539</v>
      </c>
      <c r="D2625" s="394">
        <v>9.0399999999999991</v>
      </c>
    </row>
    <row r="2626" spans="1:4" ht="15" x14ac:dyDescent="0.25">
      <c r="A2626">
        <v>38430</v>
      </c>
      <c r="B2626" t="s">
        <v>10108</v>
      </c>
      <c r="C2626" t="s">
        <v>6539</v>
      </c>
      <c r="D2626" s="394">
        <v>11.55</v>
      </c>
    </row>
    <row r="2627" spans="1:4" ht="15" x14ac:dyDescent="0.25">
      <c r="A2627">
        <v>36348</v>
      </c>
      <c r="B2627" t="s">
        <v>10109</v>
      </c>
      <c r="C2627" t="s">
        <v>6539</v>
      </c>
      <c r="D2627" s="394">
        <v>1.03</v>
      </c>
    </row>
    <row r="2628" spans="1:4" ht="15" x14ac:dyDescent="0.25">
      <c r="A2628">
        <v>36349</v>
      </c>
      <c r="B2628" t="s">
        <v>10110</v>
      </c>
      <c r="C2628" t="s">
        <v>6539</v>
      </c>
      <c r="D2628" s="394">
        <v>1.55</v>
      </c>
    </row>
    <row r="2629" spans="1:4" ht="15" x14ac:dyDescent="0.25">
      <c r="A2629">
        <v>38433</v>
      </c>
      <c r="B2629" t="s">
        <v>10111</v>
      </c>
      <c r="C2629" t="s">
        <v>6539</v>
      </c>
      <c r="D2629" s="394">
        <v>2.87</v>
      </c>
    </row>
    <row r="2630" spans="1:4" ht="15" x14ac:dyDescent="0.25">
      <c r="A2630">
        <v>38440</v>
      </c>
      <c r="B2630" t="s">
        <v>10112</v>
      </c>
      <c r="C2630" t="s">
        <v>6539</v>
      </c>
      <c r="D2630" s="394">
        <v>99.25</v>
      </c>
    </row>
    <row r="2631" spans="1:4" ht="15" x14ac:dyDescent="0.25">
      <c r="A2631">
        <v>36359</v>
      </c>
      <c r="B2631" t="s">
        <v>10113</v>
      </c>
      <c r="C2631" t="s">
        <v>6539</v>
      </c>
      <c r="D2631" s="394">
        <v>1.23</v>
      </c>
    </row>
    <row r="2632" spans="1:4" ht="15" x14ac:dyDescent="0.25">
      <c r="A2632">
        <v>36360</v>
      </c>
      <c r="B2632" t="s">
        <v>10114</v>
      </c>
      <c r="C2632" t="s">
        <v>6539</v>
      </c>
      <c r="D2632" s="394">
        <v>1.9</v>
      </c>
    </row>
    <row r="2633" spans="1:4" ht="15" x14ac:dyDescent="0.25">
      <c r="A2633">
        <v>38434</v>
      </c>
      <c r="B2633" t="s">
        <v>10115</v>
      </c>
      <c r="C2633" t="s">
        <v>6539</v>
      </c>
      <c r="D2633" s="394">
        <v>2.91</v>
      </c>
    </row>
    <row r="2634" spans="1:4" ht="15" x14ac:dyDescent="0.25">
      <c r="A2634">
        <v>38435</v>
      </c>
      <c r="B2634" t="s">
        <v>10116</v>
      </c>
      <c r="C2634" t="s">
        <v>6539</v>
      </c>
      <c r="D2634" s="394">
        <v>5.53</v>
      </c>
    </row>
    <row r="2635" spans="1:4" ht="15" x14ac:dyDescent="0.25">
      <c r="A2635">
        <v>38436</v>
      </c>
      <c r="B2635" t="s">
        <v>10117</v>
      </c>
      <c r="C2635" t="s">
        <v>6539</v>
      </c>
      <c r="D2635" s="394">
        <v>11.44</v>
      </c>
    </row>
    <row r="2636" spans="1:4" ht="15" x14ac:dyDescent="0.25">
      <c r="A2636">
        <v>38437</v>
      </c>
      <c r="B2636" t="s">
        <v>10118</v>
      </c>
      <c r="C2636" t="s">
        <v>6539</v>
      </c>
      <c r="D2636" s="394">
        <v>17.18</v>
      </c>
    </row>
    <row r="2637" spans="1:4" ht="15" x14ac:dyDescent="0.25">
      <c r="A2637">
        <v>38438</v>
      </c>
      <c r="B2637" t="s">
        <v>10119</v>
      </c>
      <c r="C2637" t="s">
        <v>6539</v>
      </c>
      <c r="D2637" s="394">
        <v>43.41</v>
      </c>
    </row>
    <row r="2638" spans="1:4" ht="15" x14ac:dyDescent="0.25">
      <c r="A2638">
        <v>38439</v>
      </c>
      <c r="B2638" t="s">
        <v>10120</v>
      </c>
      <c r="C2638" t="s">
        <v>6539</v>
      </c>
      <c r="D2638" s="394">
        <v>66.17</v>
      </c>
    </row>
    <row r="2639" spans="1:4" ht="15" x14ac:dyDescent="0.25">
      <c r="A2639">
        <v>10836</v>
      </c>
      <c r="B2639" t="s">
        <v>10121</v>
      </c>
      <c r="C2639" t="s">
        <v>6539</v>
      </c>
      <c r="D2639" s="394">
        <v>12</v>
      </c>
    </row>
    <row r="2640" spans="1:4" ht="15" x14ac:dyDescent="0.25">
      <c r="A2640">
        <v>20128</v>
      </c>
      <c r="B2640" t="s">
        <v>10122</v>
      </c>
      <c r="C2640" t="s">
        <v>6539</v>
      </c>
      <c r="D2640" s="394">
        <v>35.19</v>
      </c>
    </row>
    <row r="2641" spans="1:4" ht="15" x14ac:dyDescent="0.25">
      <c r="A2641">
        <v>20131</v>
      </c>
      <c r="B2641" t="s">
        <v>10123</v>
      </c>
      <c r="C2641" t="s">
        <v>6539</v>
      </c>
      <c r="D2641" s="394">
        <v>32.119999999999997</v>
      </c>
    </row>
    <row r="2642" spans="1:4" ht="15" x14ac:dyDescent="0.25">
      <c r="A2642">
        <v>3521</v>
      </c>
      <c r="B2642" t="s">
        <v>10124</v>
      </c>
      <c r="C2642" t="s">
        <v>6539</v>
      </c>
      <c r="D2642" s="394">
        <v>1.53</v>
      </c>
    </row>
    <row r="2643" spans="1:4" ht="15" x14ac:dyDescent="0.25">
      <c r="A2643">
        <v>3531</v>
      </c>
      <c r="B2643" t="s">
        <v>10125</v>
      </c>
      <c r="C2643" t="s">
        <v>6539</v>
      </c>
      <c r="D2643" s="394">
        <v>1.73</v>
      </c>
    </row>
    <row r="2644" spans="1:4" ht="15" x14ac:dyDescent="0.25">
      <c r="A2644">
        <v>3522</v>
      </c>
      <c r="B2644" t="s">
        <v>10126</v>
      </c>
      <c r="C2644" t="s">
        <v>6539</v>
      </c>
      <c r="D2644" s="394">
        <v>2.57</v>
      </c>
    </row>
    <row r="2645" spans="1:4" ht="15" x14ac:dyDescent="0.25">
      <c r="A2645">
        <v>3527</v>
      </c>
      <c r="B2645" t="s">
        <v>10127</v>
      </c>
      <c r="C2645" t="s">
        <v>6539</v>
      </c>
      <c r="D2645" s="394">
        <v>8.86</v>
      </c>
    </row>
    <row r="2646" spans="1:4" ht="15" x14ac:dyDescent="0.25">
      <c r="A2646">
        <v>10835</v>
      </c>
      <c r="B2646" t="s">
        <v>10128</v>
      </c>
      <c r="C2646" t="s">
        <v>6539</v>
      </c>
      <c r="D2646" s="394">
        <v>2.5099999999999998</v>
      </c>
    </row>
    <row r="2647" spans="1:4" ht="15" x14ac:dyDescent="0.25">
      <c r="A2647">
        <v>3475</v>
      </c>
      <c r="B2647" t="s">
        <v>10129</v>
      </c>
      <c r="C2647" t="s">
        <v>6539</v>
      </c>
      <c r="D2647" s="394">
        <v>2.97</v>
      </c>
    </row>
    <row r="2648" spans="1:4" ht="15" x14ac:dyDescent="0.25">
      <c r="A2648">
        <v>3485</v>
      </c>
      <c r="B2648" t="s">
        <v>10130</v>
      </c>
      <c r="C2648" t="s">
        <v>6539</v>
      </c>
      <c r="D2648" s="394">
        <v>9.51</v>
      </c>
    </row>
    <row r="2649" spans="1:4" ht="15" x14ac:dyDescent="0.25">
      <c r="A2649">
        <v>3534</v>
      </c>
      <c r="B2649" t="s">
        <v>10131</v>
      </c>
      <c r="C2649" t="s">
        <v>6539</v>
      </c>
      <c r="D2649" s="394">
        <v>3.76</v>
      </c>
    </row>
    <row r="2650" spans="1:4" ht="15" x14ac:dyDescent="0.25">
      <c r="A2650">
        <v>3543</v>
      </c>
      <c r="B2650" t="s">
        <v>10132</v>
      </c>
      <c r="C2650" t="s">
        <v>6539</v>
      </c>
      <c r="D2650" s="394">
        <v>1.89</v>
      </c>
    </row>
    <row r="2651" spans="1:4" ht="15" x14ac:dyDescent="0.25">
      <c r="A2651">
        <v>3482</v>
      </c>
      <c r="B2651" t="s">
        <v>10133</v>
      </c>
      <c r="C2651" t="s">
        <v>6539</v>
      </c>
      <c r="D2651" s="394">
        <v>4.78</v>
      </c>
    </row>
    <row r="2652" spans="1:4" ht="15" x14ac:dyDescent="0.25">
      <c r="A2652">
        <v>3505</v>
      </c>
      <c r="B2652" t="s">
        <v>10134</v>
      </c>
      <c r="C2652" t="s">
        <v>6539</v>
      </c>
      <c r="D2652" s="394">
        <v>2.71</v>
      </c>
    </row>
    <row r="2653" spans="1:4" ht="15" x14ac:dyDescent="0.25">
      <c r="A2653">
        <v>3516</v>
      </c>
      <c r="B2653" t="s">
        <v>10135</v>
      </c>
      <c r="C2653" t="s">
        <v>6539</v>
      </c>
      <c r="D2653" s="394">
        <v>0.65</v>
      </c>
    </row>
    <row r="2654" spans="1:4" ht="15" x14ac:dyDescent="0.25">
      <c r="A2654">
        <v>3517</v>
      </c>
      <c r="B2654" t="s">
        <v>10136</v>
      </c>
      <c r="C2654" t="s">
        <v>6539</v>
      </c>
      <c r="D2654" s="394">
        <v>2.29</v>
      </c>
    </row>
    <row r="2655" spans="1:4" ht="15" x14ac:dyDescent="0.25">
      <c r="A2655">
        <v>3515</v>
      </c>
      <c r="B2655" t="s">
        <v>10137</v>
      </c>
      <c r="C2655" t="s">
        <v>6539</v>
      </c>
      <c r="D2655" s="394">
        <v>4.3899999999999997</v>
      </c>
    </row>
    <row r="2656" spans="1:4" ht="15" x14ac:dyDescent="0.25">
      <c r="A2656">
        <v>20147</v>
      </c>
      <c r="B2656" t="s">
        <v>10138</v>
      </c>
      <c r="C2656" t="s">
        <v>6539</v>
      </c>
      <c r="D2656" s="394">
        <v>4.72</v>
      </c>
    </row>
    <row r="2657" spans="1:4" ht="15" x14ac:dyDescent="0.25">
      <c r="A2657">
        <v>3524</v>
      </c>
      <c r="B2657" t="s">
        <v>10139</v>
      </c>
      <c r="C2657" t="s">
        <v>6539</v>
      </c>
      <c r="D2657" s="394">
        <v>5.6</v>
      </c>
    </row>
    <row r="2658" spans="1:4" ht="15" x14ac:dyDescent="0.25">
      <c r="A2658">
        <v>3532</v>
      </c>
      <c r="B2658" t="s">
        <v>10140</v>
      </c>
      <c r="C2658" t="s">
        <v>6539</v>
      </c>
      <c r="D2658" s="394">
        <v>10.25</v>
      </c>
    </row>
    <row r="2659" spans="1:4" ht="15" x14ac:dyDescent="0.25">
      <c r="A2659">
        <v>3528</v>
      </c>
      <c r="B2659" t="s">
        <v>10141</v>
      </c>
      <c r="C2659" t="s">
        <v>6539</v>
      </c>
      <c r="D2659" s="394">
        <v>5.18</v>
      </c>
    </row>
    <row r="2660" spans="1:4" ht="15" x14ac:dyDescent="0.25">
      <c r="A2660">
        <v>37952</v>
      </c>
      <c r="B2660" t="s">
        <v>10142</v>
      </c>
      <c r="C2660" t="s">
        <v>6539</v>
      </c>
      <c r="D2660" s="394">
        <v>36.89</v>
      </c>
    </row>
    <row r="2661" spans="1:4" ht="15" x14ac:dyDescent="0.25">
      <c r="A2661">
        <v>37951</v>
      </c>
      <c r="B2661" t="s">
        <v>10143</v>
      </c>
      <c r="C2661" t="s">
        <v>6539</v>
      </c>
      <c r="D2661" s="394">
        <v>1.34</v>
      </c>
    </row>
    <row r="2662" spans="1:4" ht="15" x14ac:dyDescent="0.25">
      <c r="A2662">
        <v>3518</v>
      </c>
      <c r="B2662" t="s">
        <v>10144</v>
      </c>
      <c r="C2662" t="s">
        <v>6539</v>
      </c>
      <c r="D2662" s="394">
        <v>1.96</v>
      </c>
    </row>
    <row r="2663" spans="1:4" ht="15" x14ac:dyDescent="0.25">
      <c r="A2663">
        <v>3519</v>
      </c>
      <c r="B2663" t="s">
        <v>10145</v>
      </c>
      <c r="C2663" t="s">
        <v>6539</v>
      </c>
      <c r="D2663" s="394">
        <v>4.6500000000000004</v>
      </c>
    </row>
    <row r="2664" spans="1:4" ht="15" x14ac:dyDescent="0.25">
      <c r="A2664">
        <v>3520</v>
      </c>
      <c r="B2664" t="s">
        <v>10146</v>
      </c>
      <c r="C2664" t="s">
        <v>6539</v>
      </c>
      <c r="D2664" s="394">
        <v>5.21</v>
      </c>
    </row>
    <row r="2665" spans="1:4" ht="15" x14ac:dyDescent="0.25">
      <c r="A2665">
        <v>37950</v>
      </c>
      <c r="B2665" t="s">
        <v>10147</v>
      </c>
      <c r="C2665" t="s">
        <v>6539</v>
      </c>
      <c r="D2665" s="394">
        <v>32.119999999999997</v>
      </c>
    </row>
    <row r="2666" spans="1:4" ht="15" x14ac:dyDescent="0.25">
      <c r="A2666">
        <v>37949</v>
      </c>
      <c r="B2666" t="s">
        <v>10148</v>
      </c>
      <c r="C2666" t="s">
        <v>6539</v>
      </c>
      <c r="D2666" s="394">
        <v>1.17</v>
      </c>
    </row>
    <row r="2667" spans="1:4" ht="15" x14ac:dyDescent="0.25">
      <c r="A2667">
        <v>3526</v>
      </c>
      <c r="B2667" t="s">
        <v>10149</v>
      </c>
      <c r="C2667" t="s">
        <v>6539</v>
      </c>
      <c r="D2667" s="394">
        <v>1.57</v>
      </c>
    </row>
    <row r="2668" spans="1:4" ht="15" x14ac:dyDescent="0.25">
      <c r="A2668">
        <v>3509</v>
      </c>
      <c r="B2668" t="s">
        <v>10150</v>
      </c>
      <c r="C2668" t="s">
        <v>6539</v>
      </c>
      <c r="D2668" s="394">
        <v>4.0999999999999996</v>
      </c>
    </row>
    <row r="2669" spans="1:4" ht="15" x14ac:dyDescent="0.25">
      <c r="A2669">
        <v>3530</v>
      </c>
      <c r="B2669" t="s">
        <v>10151</v>
      </c>
      <c r="C2669" t="s">
        <v>6539</v>
      </c>
      <c r="D2669" s="394">
        <v>176.47</v>
      </c>
    </row>
    <row r="2670" spans="1:4" ht="15" x14ac:dyDescent="0.25">
      <c r="A2670">
        <v>3542</v>
      </c>
      <c r="B2670" t="s">
        <v>10152</v>
      </c>
      <c r="C2670" t="s">
        <v>6539</v>
      </c>
      <c r="D2670" s="394">
        <v>0.41</v>
      </c>
    </row>
    <row r="2671" spans="1:4" ht="15" x14ac:dyDescent="0.25">
      <c r="A2671">
        <v>3529</v>
      </c>
      <c r="B2671" t="s">
        <v>10153</v>
      </c>
      <c r="C2671" t="s">
        <v>6539</v>
      </c>
      <c r="D2671" s="394">
        <v>0.56000000000000005</v>
      </c>
    </row>
    <row r="2672" spans="1:4" ht="15" x14ac:dyDescent="0.25">
      <c r="A2672">
        <v>3536</v>
      </c>
      <c r="B2672" t="s">
        <v>10154</v>
      </c>
      <c r="C2672" t="s">
        <v>6539</v>
      </c>
      <c r="D2672" s="394">
        <v>1.69</v>
      </c>
    </row>
    <row r="2673" spans="1:4" ht="15" x14ac:dyDescent="0.25">
      <c r="A2673">
        <v>3535</v>
      </c>
      <c r="B2673" t="s">
        <v>10155</v>
      </c>
      <c r="C2673" t="s">
        <v>6539</v>
      </c>
      <c r="D2673" s="394">
        <v>4.01</v>
      </c>
    </row>
    <row r="2674" spans="1:4" ht="15" x14ac:dyDescent="0.25">
      <c r="A2674">
        <v>3540</v>
      </c>
      <c r="B2674" t="s">
        <v>10156</v>
      </c>
      <c r="C2674" t="s">
        <v>6539</v>
      </c>
      <c r="D2674" s="394">
        <v>4.33</v>
      </c>
    </row>
    <row r="2675" spans="1:4" ht="15" x14ac:dyDescent="0.25">
      <c r="A2675">
        <v>3539</v>
      </c>
      <c r="B2675" t="s">
        <v>10157</v>
      </c>
      <c r="C2675" t="s">
        <v>6539</v>
      </c>
      <c r="D2675" s="394">
        <v>18.82</v>
      </c>
    </row>
    <row r="2676" spans="1:4" ht="15" x14ac:dyDescent="0.25">
      <c r="A2676">
        <v>3513</v>
      </c>
      <c r="B2676" t="s">
        <v>10158</v>
      </c>
      <c r="C2676" t="s">
        <v>6539</v>
      </c>
      <c r="D2676" s="394">
        <v>83.65</v>
      </c>
    </row>
    <row r="2677" spans="1:4" ht="15" x14ac:dyDescent="0.25">
      <c r="A2677">
        <v>3492</v>
      </c>
      <c r="B2677" t="s">
        <v>10159</v>
      </c>
      <c r="C2677" t="s">
        <v>6539</v>
      </c>
      <c r="D2677" s="394">
        <v>16.100000000000001</v>
      </c>
    </row>
    <row r="2678" spans="1:4" ht="15" x14ac:dyDescent="0.25">
      <c r="A2678">
        <v>3491</v>
      </c>
      <c r="B2678" t="s">
        <v>10160</v>
      </c>
      <c r="C2678" t="s">
        <v>6539</v>
      </c>
      <c r="D2678" s="394">
        <v>9.18</v>
      </c>
    </row>
    <row r="2679" spans="1:4" ht="15" x14ac:dyDescent="0.25">
      <c r="A2679">
        <v>3493</v>
      </c>
      <c r="B2679" t="s">
        <v>10161</v>
      </c>
      <c r="C2679" t="s">
        <v>6539</v>
      </c>
      <c r="D2679" s="394">
        <v>22.01</v>
      </c>
    </row>
    <row r="2680" spans="1:4" ht="15" x14ac:dyDescent="0.25">
      <c r="A2680">
        <v>12628</v>
      </c>
      <c r="B2680" t="s">
        <v>10162</v>
      </c>
      <c r="C2680" t="s">
        <v>6539</v>
      </c>
      <c r="D2680" s="394">
        <v>6.46</v>
      </c>
    </row>
    <row r="2681" spans="1:4" ht="15" x14ac:dyDescent="0.25">
      <c r="A2681">
        <v>12629</v>
      </c>
      <c r="B2681" t="s">
        <v>10163</v>
      </c>
      <c r="C2681" t="s">
        <v>6539</v>
      </c>
      <c r="D2681" s="394">
        <v>7.01</v>
      </c>
    </row>
    <row r="2682" spans="1:4" ht="15" x14ac:dyDescent="0.25">
      <c r="A2682">
        <v>3481</v>
      </c>
      <c r="B2682" t="s">
        <v>10164</v>
      </c>
      <c r="C2682" t="s">
        <v>6539</v>
      </c>
      <c r="D2682" s="394">
        <v>11.15</v>
      </c>
    </row>
    <row r="2683" spans="1:4" ht="15" x14ac:dyDescent="0.25">
      <c r="A2683">
        <v>3510</v>
      </c>
      <c r="B2683" t="s">
        <v>10165</v>
      </c>
      <c r="C2683" t="s">
        <v>6539</v>
      </c>
      <c r="D2683" s="394">
        <v>10.42</v>
      </c>
    </row>
    <row r="2684" spans="1:4" ht="15" x14ac:dyDescent="0.25">
      <c r="A2684">
        <v>3508</v>
      </c>
      <c r="B2684" t="s">
        <v>10166</v>
      </c>
      <c r="C2684" t="s">
        <v>6539</v>
      </c>
      <c r="D2684" s="394">
        <v>27.24</v>
      </c>
    </row>
    <row r="2685" spans="1:4" ht="15" x14ac:dyDescent="0.25">
      <c r="A2685">
        <v>38939</v>
      </c>
      <c r="B2685" t="s">
        <v>10167</v>
      </c>
      <c r="C2685" t="s">
        <v>6539</v>
      </c>
      <c r="D2685" s="394">
        <v>12.91</v>
      </c>
    </row>
    <row r="2686" spans="1:4" ht="15" x14ac:dyDescent="0.25">
      <c r="A2686">
        <v>38940</v>
      </c>
      <c r="B2686" t="s">
        <v>10168</v>
      </c>
      <c r="C2686" t="s">
        <v>6539</v>
      </c>
      <c r="D2686" s="394">
        <v>19.7</v>
      </c>
    </row>
    <row r="2687" spans="1:4" ht="15" x14ac:dyDescent="0.25">
      <c r="A2687">
        <v>38941</v>
      </c>
      <c r="B2687" t="s">
        <v>10169</v>
      </c>
      <c r="C2687" t="s">
        <v>6539</v>
      </c>
      <c r="D2687" s="394">
        <v>23.28</v>
      </c>
    </row>
    <row r="2688" spans="1:4" ht="15" x14ac:dyDescent="0.25">
      <c r="A2688">
        <v>38942</v>
      </c>
      <c r="B2688" t="s">
        <v>10170</v>
      </c>
      <c r="C2688" t="s">
        <v>6539</v>
      </c>
      <c r="D2688" s="394">
        <v>26.07</v>
      </c>
    </row>
    <row r="2689" spans="1:4" ht="15" x14ac:dyDescent="0.25">
      <c r="A2689">
        <v>38987</v>
      </c>
      <c r="B2689" t="s">
        <v>10171</v>
      </c>
      <c r="C2689" t="s">
        <v>6539</v>
      </c>
      <c r="D2689" s="394">
        <v>5.15</v>
      </c>
    </row>
    <row r="2690" spans="1:4" ht="15" x14ac:dyDescent="0.25">
      <c r="A2690">
        <v>38988</v>
      </c>
      <c r="B2690" t="s">
        <v>10172</v>
      </c>
      <c r="C2690" t="s">
        <v>6539</v>
      </c>
      <c r="D2690" s="394">
        <v>11.96</v>
      </c>
    </row>
    <row r="2691" spans="1:4" ht="15" x14ac:dyDescent="0.25">
      <c r="A2691">
        <v>38989</v>
      </c>
      <c r="B2691" t="s">
        <v>10173</v>
      </c>
      <c r="C2691" t="s">
        <v>6539</v>
      </c>
      <c r="D2691" s="394">
        <v>15.9</v>
      </c>
    </row>
    <row r="2692" spans="1:4" ht="15" x14ac:dyDescent="0.25">
      <c r="A2692">
        <v>38990</v>
      </c>
      <c r="B2692" t="s">
        <v>10174</v>
      </c>
      <c r="C2692" t="s">
        <v>6539</v>
      </c>
      <c r="D2692" s="394">
        <v>41.91</v>
      </c>
    </row>
    <row r="2693" spans="1:4" ht="15" x14ac:dyDescent="0.25">
      <c r="A2693">
        <v>38991</v>
      </c>
      <c r="B2693" t="s">
        <v>10175</v>
      </c>
      <c r="C2693" t="s">
        <v>6539</v>
      </c>
      <c r="D2693" s="394">
        <v>84.67</v>
      </c>
    </row>
    <row r="2694" spans="1:4" ht="15" x14ac:dyDescent="0.25">
      <c r="A2694">
        <v>38913</v>
      </c>
      <c r="B2694" t="s">
        <v>10176</v>
      </c>
      <c r="C2694" t="s">
        <v>6539</v>
      </c>
      <c r="D2694" s="394">
        <v>11.98</v>
      </c>
    </row>
    <row r="2695" spans="1:4" ht="15" x14ac:dyDescent="0.25">
      <c r="A2695">
        <v>38914</v>
      </c>
      <c r="B2695" t="s">
        <v>10177</v>
      </c>
      <c r="C2695" t="s">
        <v>6539</v>
      </c>
      <c r="D2695" s="394">
        <v>13.89</v>
      </c>
    </row>
    <row r="2696" spans="1:4" ht="15" x14ac:dyDescent="0.25">
      <c r="A2696">
        <v>38915</v>
      </c>
      <c r="B2696" t="s">
        <v>10178</v>
      </c>
      <c r="C2696" t="s">
        <v>6539</v>
      </c>
      <c r="D2696" s="394">
        <v>24.12</v>
      </c>
    </row>
    <row r="2697" spans="1:4" ht="15" x14ac:dyDescent="0.25">
      <c r="A2697">
        <v>38916</v>
      </c>
      <c r="B2697" t="s">
        <v>10179</v>
      </c>
      <c r="C2697" t="s">
        <v>6539</v>
      </c>
      <c r="D2697" s="394">
        <v>31.82</v>
      </c>
    </row>
    <row r="2698" spans="1:4" ht="15" x14ac:dyDescent="0.25">
      <c r="A2698">
        <v>39300</v>
      </c>
      <c r="B2698" t="s">
        <v>10180</v>
      </c>
      <c r="C2698" t="s">
        <v>6539</v>
      </c>
      <c r="D2698" s="394">
        <v>10.82</v>
      </c>
    </row>
    <row r="2699" spans="1:4" ht="15" x14ac:dyDescent="0.25">
      <c r="A2699">
        <v>39301</v>
      </c>
      <c r="B2699" t="s">
        <v>10181</v>
      </c>
      <c r="C2699" t="s">
        <v>6539</v>
      </c>
      <c r="D2699" s="394">
        <v>15.01</v>
      </c>
    </row>
    <row r="2700" spans="1:4" ht="15" x14ac:dyDescent="0.25">
      <c r="A2700">
        <v>39302</v>
      </c>
      <c r="B2700" t="s">
        <v>10182</v>
      </c>
      <c r="C2700" t="s">
        <v>6539</v>
      </c>
      <c r="D2700" s="394">
        <v>18.86</v>
      </c>
    </row>
    <row r="2701" spans="1:4" ht="15" x14ac:dyDescent="0.25">
      <c r="A2701">
        <v>39303</v>
      </c>
      <c r="B2701" t="s">
        <v>10183</v>
      </c>
      <c r="C2701" t="s">
        <v>6539</v>
      </c>
      <c r="D2701" s="394">
        <v>33.17</v>
      </c>
    </row>
    <row r="2702" spans="1:4" ht="15" x14ac:dyDescent="0.25">
      <c r="A2702">
        <v>38923</v>
      </c>
      <c r="B2702" t="s">
        <v>10184</v>
      </c>
      <c r="C2702" t="s">
        <v>6539</v>
      </c>
      <c r="D2702" s="394">
        <v>10.56</v>
      </c>
    </row>
    <row r="2703" spans="1:4" ht="15" x14ac:dyDescent="0.25">
      <c r="A2703">
        <v>38925</v>
      </c>
      <c r="B2703" t="s">
        <v>10185</v>
      </c>
      <c r="C2703" t="s">
        <v>6539</v>
      </c>
      <c r="D2703" s="394">
        <v>11.35</v>
      </c>
    </row>
    <row r="2704" spans="1:4" ht="15" x14ac:dyDescent="0.25">
      <c r="A2704">
        <v>38926</v>
      </c>
      <c r="B2704" t="s">
        <v>10186</v>
      </c>
      <c r="C2704" t="s">
        <v>6539</v>
      </c>
      <c r="D2704" s="394">
        <v>16.21</v>
      </c>
    </row>
    <row r="2705" spans="1:4" ht="15" x14ac:dyDescent="0.25">
      <c r="A2705">
        <v>38927</v>
      </c>
      <c r="B2705" t="s">
        <v>10187</v>
      </c>
      <c r="C2705" t="s">
        <v>6539</v>
      </c>
      <c r="D2705" s="394">
        <v>17.34</v>
      </c>
    </row>
    <row r="2706" spans="1:4" ht="15" x14ac:dyDescent="0.25">
      <c r="A2706">
        <v>39304</v>
      </c>
      <c r="B2706" t="s">
        <v>10188</v>
      </c>
      <c r="C2706" t="s">
        <v>6539</v>
      </c>
      <c r="D2706" s="394">
        <v>13.36</v>
      </c>
    </row>
    <row r="2707" spans="1:4" ht="15" x14ac:dyDescent="0.25">
      <c r="A2707">
        <v>38924</v>
      </c>
      <c r="B2707" t="s">
        <v>10189</v>
      </c>
      <c r="C2707" t="s">
        <v>6539</v>
      </c>
      <c r="D2707" s="394">
        <v>19.04</v>
      </c>
    </row>
    <row r="2708" spans="1:4" ht="15" x14ac:dyDescent="0.25">
      <c r="A2708">
        <v>39305</v>
      </c>
      <c r="B2708" t="s">
        <v>10190</v>
      </c>
      <c r="C2708" t="s">
        <v>6539</v>
      </c>
      <c r="D2708" s="394">
        <v>17.489999999999998</v>
      </c>
    </row>
    <row r="2709" spans="1:4" ht="15" x14ac:dyDescent="0.25">
      <c r="A2709">
        <v>39306</v>
      </c>
      <c r="B2709" t="s">
        <v>10191</v>
      </c>
      <c r="C2709" t="s">
        <v>6539</v>
      </c>
      <c r="D2709" s="394">
        <v>21.88</v>
      </c>
    </row>
    <row r="2710" spans="1:4" ht="15" x14ac:dyDescent="0.25">
      <c r="A2710">
        <v>38928</v>
      </c>
      <c r="B2710" t="s">
        <v>10192</v>
      </c>
      <c r="C2710" t="s">
        <v>6539</v>
      </c>
      <c r="D2710" s="394">
        <v>19.22</v>
      </c>
    </row>
    <row r="2711" spans="1:4" ht="15" x14ac:dyDescent="0.25">
      <c r="A2711">
        <v>38929</v>
      </c>
      <c r="B2711" t="s">
        <v>10193</v>
      </c>
      <c r="C2711" t="s">
        <v>6539</v>
      </c>
      <c r="D2711" s="394">
        <v>34.08</v>
      </c>
    </row>
    <row r="2712" spans="1:4" ht="15" x14ac:dyDescent="0.25">
      <c r="A2712">
        <v>39307</v>
      </c>
      <c r="B2712" t="s">
        <v>10194</v>
      </c>
      <c r="C2712" t="s">
        <v>6539</v>
      </c>
      <c r="D2712" s="394">
        <v>25.19</v>
      </c>
    </row>
    <row r="2713" spans="1:4" ht="15" x14ac:dyDescent="0.25">
      <c r="A2713">
        <v>38930</v>
      </c>
      <c r="B2713" t="s">
        <v>10195</v>
      </c>
      <c r="C2713" t="s">
        <v>6539</v>
      </c>
      <c r="D2713" s="394">
        <v>42.82</v>
      </c>
    </row>
    <row r="2714" spans="1:4" ht="15" x14ac:dyDescent="0.25">
      <c r="A2714">
        <v>38931</v>
      </c>
      <c r="B2714" t="s">
        <v>10196</v>
      </c>
      <c r="C2714" t="s">
        <v>6539</v>
      </c>
      <c r="D2714" s="394">
        <v>10.78</v>
      </c>
    </row>
    <row r="2715" spans="1:4" ht="15" x14ac:dyDescent="0.25">
      <c r="A2715">
        <v>38932</v>
      </c>
      <c r="B2715" t="s">
        <v>10197</v>
      </c>
      <c r="C2715" t="s">
        <v>6539</v>
      </c>
      <c r="D2715" s="394">
        <v>10.89</v>
      </c>
    </row>
    <row r="2716" spans="1:4" ht="15" x14ac:dyDescent="0.25">
      <c r="A2716">
        <v>38934</v>
      </c>
      <c r="B2716" t="s">
        <v>10198</v>
      </c>
      <c r="C2716" t="s">
        <v>6539</v>
      </c>
      <c r="D2716" s="394">
        <v>16.09</v>
      </c>
    </row>
    <row r="2717" spans="1:4" ht="15" x14ac:dyDescent="0.25">
      <c r="A2717">
        <v>38935</v>
      </c>
      <c r="B2717" t="s">
        <v>10199</v>
      </c>
      <c r="C2717" t="s">
        <v>6539</v>
      </c>
      <c r="D2717" s="394">
        <v>17.22</v>
      </c>
    </row>
    <row r="2718" spans="1:4" ht="15" x14ac:dyDescent="0.25">
      <c r="A2718">
        <v>38936</v>
      </c>
      <c r="B2718" t="s">
        <v>10200</v>
      </c>
      <c r="C2718" t="s">
        <v>6539</v>
      </c>
      <c r="D2718" s="394">
        <v>18.440000000000001</v>
      </c>
    </row>
    <row r="2719" spans="1:4" ht="15" x14ac:dyDescent="0.25">
      <c r="A2719">
        <v>38937</v>
      </c>
      <c r="B2719" t="s">
        <v>10201</v>
      </c>
      <c r="C2719" t="s">
        <v>6539</v>
      </c>
      <c r="D2719" s="394">
        <v>22.48</v>
      </c>
    </row>
    <row r="2720" spans="1:4" ht="15" x14ac:dyDescent="0.25">
      <c r="A2720">
        <v>38938</v>
      </c>
      <c r="B2720" t="s">
        <v>10202</v>
      </c>
      <c r="C2720" t="s">
        <v>6539</v>
      </c>
      <c r="D2720" s="394">
        <v>33.42</v>
      </c>
    </row>
    <row r="2721" spans="1:4" ht="15" x14ac:dyDescent="0.25">
      <c r="A2721">
        <v>3489</v>
      </c>
      <c r="B2721" t="s">
        <v>10203</v>
      </c>
      <c r="C2721" t="s">
        <v>6539</v>
      </c>
      <c r="D2721" s="394">
        <v>10.3</v>
      </c>
    </row>
    <row r="2722" spans="1:4" ht="15" x14ac:dyDescent="0.25">
      <c r="A2722">
        <v>20151</v>
      </c>
      <c r="B2722" t="s">
        <v>10204</v>
      </c>
      <c r="C2722" t="s">
        <v>6539</v>
      </c>
      <c r="D2722" s="394">
        <v>14.46</v>
      </c>
    </row>
    <row r="2723" spans="1:4" ht="15" x14ac:dyDescent="0.25">
      <c r="A2723">
        <v>20152</v>
      </c>
      <c r="B2723" t="s">
        <v>10205</v>
      </c>
      <c r="C2723" t="s">
        <v>6539</v>
      </c>
      <c r="D2723" s="394">
        <v>50.33</v>
      </c>
    </row>
    <row r="2724" spans="1:4" ht="15" x14ac:dyDescent="0.25">
      <c r="A2724">
        <v>20148</v>
      </c>
      <c r="B2724" t="s">
        <v>10206</v>
      </c>
      <c r="C2724" t="s">
        <v>6539</v>
      </c>
      <c r="D2724" s="394">
        <v>2.87</v>
      </c>
    </row>
    <row r="2725" spans="1:4" ht="15" x14ac:dyDescent="0.25">
      <c r="A2725">
        <v>20149</v>
      </c>
      <c r="B2725" t="s">
        <v>10207</v>
      </c>
      <c r="C2725" t="s">
        <v>6539</v>
      </c>
      <c r="D2725" s="394">
        <v>4.45</v>
      </c>
    </row>
    <row r="2726" spans="1:4" ht="15" x14ac:dyDescent="0.25">
      <c r="A2726">
        <v>20150</v>
      </c>
      <c r="B2726" t="s">
        <v>10208</v>
      </c>
      <c r="C2726" t="s">
        <v>6539</v>
      </c>
      <c r="D2726" s="394">
        <v>10.38</v>
      </c>
    </row>
    <row r="2727" spans="1:4" ht="15" x14ac:dyDescent="0.25">
      <c r="A2727">
        <v>20157</v>
      </c>
      <c r="B2727" t="s">
        <v>10209</v>
      </c>
      <c r="C2727" t="s">
        <v>6539</v>
      </c>
      <c r="D2727" s="394">
        <v>19.510000000000002</v>
      </c>
    </row>
    <row r="2728" spans="1:4" ht="15" x14ac:dyDescent="0.25">
      <c r="A2728">
        <v>20158</v>
      </c>
      <c r="B2728" t="s">
        <v>10210</v>
      </c>
      <c r="C2728" t="s">
        <v>6539</v>
      </c>
      <c r="D2728" s="394">
        <v>64.83</v>
      </c>
    </row>
    <row r="2729" spans="1:4" ht="15" x14ac:dyDescent="0.25">
      <c r="A2729">
        <v>20154</v>
      </c>
      <c r="B2729" t="s">
        <v>10211</v>
      </c>
      <c r="C2729" t="s">
        <v>6539</v>
      </c>
      <c r="D2729" s="394">
        <v>3.7</v>
      </c>
    </row>
    <row r="2730" spans="1:4" ht="15" x14ac:dyDescent="0.25">
      <c r="A2730">
        <v>20155</v>
      </c>
      <c r="B2730" t="s">
        <v>10212</v>
      </c>
      <c r="C2730" t="s">
        <v>6539</v>
      </c>
      <c r="D2730" s="394">
        <v>5.53</v>
      </c>
    </row>
    <row r="2731" spans="1:4" ht="15" x14ac:dyDescent="0.25">
      <c r="A2731">
        <v>20156</v>
      </c>
      <c r="B2731" t="s">
        <v>10213</v>
      </c>
      <c r="C2731" t="s">
        <v>6539</v>
      </c>
      <c r="D2731" s="394">
        <v>12.46</v>
      </c>
    </row>
    <row r="2732" spans="1:4" ht="15" x14ac:dyDescent="0.25">
      <c r="A2732">
        <v>3512</v>
      </c>
      <c r="B2732" t="s">
        <v>10214</v>
      </c>
      <c r="C2732" t="s">
        <v>6539</v>
      </c>
      <c r="D2732" s="394">
        <v>161.38</v>
      </c>
    </row>
    <row r="2733" spans="1:4" ht="15" x14ac:dyDescent="0.25">
      <c r="A2733">
        <v>3499</v>
      </c>
      <c r="B2733" t="s">
        <v>10215</v>
      </c>
      <c r="C2733" t="s">
        <v>6539</v>
      </c>
      <c r="D2733" s="394">
        <v>0.68</v>
      </c>
    </row>
    <row r="2734" spans="1:4" ht="15" x14ac:dyDescent="0.25">
      <c r="A2734">
        <v>3500</v>
      </c>
      <c r="B2734" t="s">
        <v>10216</v>
      </c>
      <c r="C2734" t="s">
        <v>6539</v>
      </c>
      <c r="D2734" s="394">
        <v>1.1499999999999999</v>
      </c>
    </row>
    <row r="2735" spans="1:4" ht="15" x14ac:dyDescent="0.25">
      <c r="A2735">
        <v>3501</v>
      </c>
      <c r="B2735" t="s">
        <v>10217</v>
      </c>
      <c r="C2735" t="s">
        <v>6539</v>
      </c>
      <c r="D2735" s="394">
        <v>3.34</v>
      </c>
    </row>
    <row r="2736" spans="1:4" ht="15" x14ac:dyDescent="0.25">
      <c r="A2736">
        <v>3502</v>
      </c>
      <c r="B2736" t="s">
        <v>10218</v>
      </c>
      <c r="C2736" t="s">
        <v>6539</v>
      </c>
      <c r="D2736" s="394">
        <v>4.76</v>
      </c>
    </row>
    <row r="2737" spans="1:4" ht="15" x14ac:dyDescent="0.25">
      <c r="A2737">
        <v>3503</v>
      </c>
      <c r="B2737" t="s">
        <v>10219</v>
      </c>
      <c r="C2737" t="s">
        <v>6539</v>
      </c>
      <c r="D2737" s="394">
        <v>5.7</v>
      </c>
    </row>
    <row r="2738" spans="1:4" ht="15" x14ac:dyDescent="0.25">
      <c r="A2738">
        <v>3477</v>
      </c>
      <c r="B2738" t="s">
        <v>10220</v>
      </c>
      <c r="C2738" t="s">
        <v>6539</v>
      </c>
      <c r="D2738" s="394">
        <v>22.09</v>
      </c>
    </row>
    <row r="2739" spans="1:4" ht="15" x14ac:dyDescent="0.25">
      <c r="A2739">
        <v>3478</v>
      </c>
      <c r="B2739" t="s">
        <v>10221</v>
      </c>
      <c r="C2739" t="s">
        <v>6539</v>
      </c>
      <c r="D2739" s="394">
        <v>50.76</v>
      </c>
    </row>
    <row r="2740" spans="1:4" ht="15" x14ac:dyDescent="0.25">
      <c r="A2740">
        <v>3525</v>
      </c>
      <c r="B2740" t="s">
        <v>10222</v>
      </c>
      <c r="C2740" t="s">
        <v>6539</v>
      </c>
      <c r="D2740" s="394">
        <v>60.22</v>
      </c>
    </row>
    <row r="2741" spans="1:4" ht="15" x14ac:dyDescent="0.25">
      <c r="A2741">
        <v>3511</v>
      </c>
      <c r="B2741" t="s">
        <v>10223</v>
      </c>
      <c r="C2741" t="s">
        <v>6539</v>
      </c>
      <c r="D2741" s="394">
        <v>70.66</v>
      </c>
    </row>
    <row r="2742" spans="1:4" ht="15" x14ac:dyDescent="0.25">
      <c r="A2742">
        <v>38917</v>
      </c>
      <c r="B2742" t="s">
        <v>10224</v>
      </c>
      <c r="C2742" t="s">
        <v>6539</v>
      </c>
      <c r="D2742" s="394">
        <v>10.31</v>
      </c>
    </row>
    <row r="2743" spans="1:4" ht="15" x14ac:dyDescent="0.25">
      <c r="A2743">
        <v>38919</v>
      </c>
      <c r="B2743" t="s">
        <v>10225</v>
      </c>
      <c r="C2743" t="s">
        <v>6539</v>
      </c>
      <c r="D2743" s="394">
        <v>15.34</v>
      </c>
    </row>
    <row r="2744" spans="1:4" ht="15" x14ac:dyDescent="0.25">
      <c r="A2744">
        <v>38922</v>
      </c>
      <c r="B2744" t="s">
        <v>10226</v>
      </c>
      <c r="C2744" t="s">
        <v>6539</v>
      </c>
      <c r="D2744" s="394">
        <v>19.829999999999998</v>
      </c>
    </row>
    <row r="2745" spans="1:4" ht="15" x14ac:dyDescent="0.25">
      <c r="A2745">
        <v>38921</v>
      </c>
      <c r="B2745" t="s">
        <v>10227</v>
      </c>
      <c r="C2745" t="s">
        <v>6539</v>
      </c>
      <c r="D2745" s="394">
        <v>24.51</v>
      </c>
    </row>
    <row r="2746" spans="1:4" ht="15" x14ac:dyDescent="0.25">
      <c r="A2746">
        <v>38918</v>
      </c>
      <c r="B2746" t="s">
        <v>10228</v>
      </c>
      <c r="C2746" t="s">
        <v>6539</v>
      </c>
      <c r="D2746" s="394">
        <v>23.3</v>
      </c>
    </row>
    <row r="2747" spans="1:4" ht="15" x14ac:dyDescent="0.25">
      <c r="A2747">
        <v>38920</v>
      </c>
      <c r="B2747" t="s">
        <v>10229</v>
      </c>
      <c r="C2747" t="s">
        <v>6539</v>
      </c>
      <c r="D2747" s="394">
        <v>29.12</v>
      </c>
    </row>
    <row r="2748" spans="1:4" ht="15" x14ac:dyDescent="0.25">
      <c r="A2748">
        <v>3104</v>
      </c>
      <c r="B2748" t="s">
        <v>10230</v>
      </c>
      <c r="C2748" t="s">
        <v>6555</v>
      </c>
      <c r="D2748" s="394">
        <v>341.32</v>
      </c>
    </row>
    <row r="2749" spans="1:4" ht="15" x14ac:dyDescent="0.25">
      <c r="A2749">
        <v>12032</v>
      </c>
      <c r="B2749" t="s">
        <v>10231</v>
      </c>
      <c r="C2749" t="s">
        <v>6551</v>
      </c>
      <c r="D2749" s="394">
        <v>43.55</v>
      </c>
    </row>
    <row r="2750" spans="1:4" ht="15" x14ac:dyDescent="0.25">
      <c r="A2750">
        <v>12030</v>
      </c>
      <c r="B2750" t="s">
        <v>10232</v>
      </c>
      <c r="C2750" t="s">
        <v>6551</v>
      </c>
      <c r="D2750" s="394">
        <v>40.92</v>
      </c>
    </row>
    <row r="2751" spans="1:4" ht="15" x14ac:dyDescent="0.25">
      <c r="A2751">
        <v>10908</v>
      </c>
      <c r="B2751" t="s">
        <v>10233</v>
      </c>
      <c r="C2751" t="s">
        <v>6539</v>
      </c>
      <c r="D2751" s="394">
        <v>10.92</v>
      </c>
    </row>
    <row r="2752" spans="1:4" ht="15" x14ac:dyDescent="0.25">
      <c r="A2752">
        <v>10909</v>
      </c>
      <c r="B2752" t="s">
        <v>10234</v>
      </c>
      <c r="C2752" t="s">
        <v>6539</v>
      </c>
      <c r="D2752" s="394">
        <v>17.420000000000002</v>
      </c>
    </row>
    <row r="2753" spans="1:4" ht="15" x14ac:dyDescent="0.25">
      <c r="A2753">
        <v>3669</v>
      </c>
      <c r="B2753" t="s">
        <v>10235</v>
      </c>
      <c r="C2753" t="s">
        <v>6539</v>
      </c>
      <c r="D2753" s="394">
        <v>7.46</v>
      </c>
    </row>
    <row r="2754" spans="1:4" ht="15" x14ac:dyDescent="0.25">
      <c r="A2754">
        <v>20138</v>
      </c>
      <c r="B2754" t="s">
        <v>10236</v>
      </c>
      <c r="C2754" t="s">
        <v>6539</v>
      </c>
      <c r="D2754" s="394">
        <v>37.090000000000003</v>
      </c>
    </row>
    <row r="2755" spans="1:4" ht="15" x14ac:dyDescent="0.25">
      <c r="A2755">
        <v>20139</v>
      </c>
      <c r="B2755" t="s">
        <v>10237</v>
      </c>
      <c r="C2755" t="s">
        <v>6539</v>
      </c>
      <c r="D2755" s="394">
        <v>62.32</v>
      </c>
    </row>
    <row r="2756" spans="1:4" ht="15" x14ac:dyDescent="0.25">
      <c r="A2756">
        <v>3668</v>
      </c>
      <c r="B2756" t="s">
        <v>10238</v>
      </c>
      <c r="C2756" t="s">
        <v>6539</v>
      </c>
      <c r="D2756" s="394">
        <v>24.71</v>
      </c>
    </row>
    <row r="2757" spans="1:4" ht="15" x14ac:dyDescent="0.25">
      <c r="A2757">
        <v>3656</v>
      </c>
      <c r="B2757" t="s">
        <v>10239</v>
      </c>
      <c r="C2757" t="s">
        <v>6539</v>
      </c>
      <c r="D2757" s="394">
        <v>12.24</v>
      </c>
    </row>
    <row r="2758" spans="1:4" ht="15" x14ac:dyDescent="0.25">
      <c r="A2758">
        <v>10911</v>
      </c>
      <c r="B2758" t="s">
        <v>10240</v>
      </c>
      <c r="C2758" t="s">
        <v>6539</v>
      </c>
      <c r="D2758" s="394">
        <v>13.59</v>
      </c>
    </row>
    <row r="2759" spans="1:4" ht="15" x14ac:dyDescent="0.25">
      <c r="A2759">
        <v>3654</v>
      </c>
      <c r="B2759" t="s">
        <v>10241</v>
      </c>
      <c r="C2759" t="s">
        <v>6539</v>
      </c>
      <c r="D2759" s="394">
        <v>3.58</v>
      </c>
    </row>
    <row r="2760" spans="1:4" ht="15" x14ac:dyDescent="0.25">
      <c r="A2760">
        <v>3664</v>
      </c>
      <c r="B2760" t="s">
        <v>10242</v>
      </c>
      <c r="C2760" t="s">
        <v>6539</v>
      </c>
      <c r="D2760" s="394">
        <v>4.45</v>
      </c>
    </row>
    <row r="2761" spans="1:4" ht="15" x14ac:dyDescent="0.25">
      <c r="A2761">
        <v>3657</v>
      </c>
      <c r="B2761" t="s">
        <v>10243</v>
      </c>
      <c r="C2761" t="s">
        <v>6539</v>
      </c>
      <c r="D2761" s="394">
        <v>4.79</v>
      </c>
    </row>
    <row r="2762" spans="1:4" ht="15" x14ac:dyDescent="0.25">
      <c r="A2762">
        <v>12625</v>
      </c>
      <c r="B2762" t="s">
        <v>10244</v>
      </c>
      <c r="C2762" t="s">
        <v>6539</v>
      </c>
      <c r="D2762" s="394">
        <v>8.86</v>
      </c>
    </row>
    <row r="2763" spans="1:4" ht="15" x14ac:dyDescent="0.25">
      <c r="A2763">
        <v>20136</v>
      </c>
      <c r="B2763" t="s">
        <v>10245</v>
      </c>
      <c r="C2763" t="s">
        <v>6539</v>
      </c>
      <c r="D2763" s="394">
        <v>83.71</v>
      </c>
    </row>
    <row r="2764" spans="1:4" ht="15" x14ac:dyDescent="0.25">
      <c r="A2764">
        <v>20144</v>
      </c>
      <c r="B2764" t="s">
        <v>10246</v>
      </c>
      <c r="C2764" t="s">
        <v>6539</v>
      </c>
      <c r="D2764" s="394">
        <v>36.770000000000003</v>
      </c>
    </row>
    <row r="2765" spans="1:4" ht="15" x14ac:dyDescent="0.25">
      <c r="A2765">
        <v>20143</v>
      </c>
      <c r="B2765" t="s">
        <v>10247</v>
      </c>
      <c r="C2765" t="s">
        <v>6539</v>
      </c>
      <c r="D2765" s="394">
        <v>34.340000000000003</v>
      </c>
    </row>
    <row r="2766" spans="1:4" ht="15" x14ac:dyDescent="0.25">
      <c r="A2766">
        <v>20145</v>
      </c>
      <c r="B2766" t="s">
        <v>10248</v>
      </c>
      <c r="C2766" t="s">
        <v>6539</v>
      </c>
      <c r="D2766" s="394">
        <v>97.46</v>
      </c>
    </row>
    <row r="2767" spans="1:4" ht="15" x14ac:dyDescent="0.25">
      <c r="A2767">
        <v>20146</v>
      </c>
      <c r="B2767" t="s">
        <v>10249</v>
      </c>
      <c r="C2767" t="s">
        <v>6539</v>
      </c>
      <c r="D2767" s="394">
        <v>109.9</v>
      </c>
    </row>
    <row r="2768" spans="1:4" ht="15" x14ac:dyDescent="0.25">
      <c r="A2768">
        <v>20140</v>
      </c>
      <c r="B2768" t="s">
        <v>10250</v>
      </c>
      <c r="C2768" t="s">
        <v>6539</v>
      </c>
      <c r="D2768" s="394">
        <v>4.37</v>
      </c>
    </row>
    <row r="2769" spans="1:4" ht="15" x14ac:dyDescent="0.25">
      <c r="A2769">
        <v>20141</v>
      </c>
      <c r="B2769" t="s">
        <v>10251</v>
      </c>
      <c r="C2769" t="s">
        <v>6539</v>
      </c>
      <c r="D2769" s="394">
        <v>7.68</v>
      </c>
    </row>
    <row r="2770" spans="1:4" ht="15" x14ac:dyDescent="0.25">
      <c r="A2770">
        <v>20142</v>
      </c>
      <c r="B2770" t="s">
        <v>10252</v>
      </c>
      <c r="C2770" t="s">
        <v>6539</v>
      </c>
      <c r="D2770" s="394">
        <v>23.5</v>
      </c>
    </row>
    <row r="2771" spans="1:4" ht="15" x14ac:dyDescent="0.25">
      <c r="A2771">
        <v>3659</v>
      </c>
      <c r="B2771" t="s">
        <v>10253</v>
      </c>
      <c r="C2771" t="s">
        <v>6539</v>
      </c>
      <c r="D2771" s="394">
        <v>10.19</v>
      </c>
    </row>
    <row r="2772" spans="1:4" ht="15" x14ac:dyDescent="0.25">
      <c r="A2772">
        <v>3660</v>
      </c>
      <c r="B2772" t="s">
        <v>10254</v>
      </c>
      <c r="C2772" t="s">
        <v>6539</v>
      </c>
      <c r="D2772" s="394">
        <v>14.69</v>
      </c>
    </row>
    <row r="2773" spans="1:4" ht="15" x14ac:dyDescent="0.25">
      <c r="A2773">
        <v>3662</v>
      </c>
      <c r="B2773" t="s">
        <v>10255</v>
      </c>
      <c r="C2773" t="s">
        <v>6539</v>
      </c>
      <c r="D2773" s="394">
        <v>5.55</v>
      </c>
    </row>
    <row r="2774" spans="1:4" ht="15" x14ac:dyDescent="0.25">
      <c r="A2774">
        <v>3661</v>
      </c>
      <c r="B2774" t="s">
        <v>10256</v>
      </c>
      <c r="C2774" t="s">
        <v>6539</v>
      </c>
      <c r="D2774" s="394">
        <v>8.16</v>
      </c>
    </row>
    <row r="2775" spans="1:4" ht="15" x14ac:dyDescent="0.25">
      <c r="A2775">
        <v>3658</v>
      </c>
      <c r="B2775" t="s">
        <v>10257</v>
      </c>
      <c r="C2775" t="s">
        <v>6539</v>
      </c>
      <c r="D2775" s="394">
        <v>10.39</v>
      </c>
    </row>
    <row r="2776" spans="1:4" ht="15" x14ac:dyDescent="0.25">
      <c r="A2776">
        <v>3670</v>
      </c>
      <c r="B2776" t="s">
        <v>10258</v>
      </c>
      <c r="C2776" t="s">
        <v>6539</v>
      </c>
      <c r="D2776" s="394">
        <v>13.56</v>
      </c>
    </row>
    <row r="2777" spans="1:4" ht="15" x14ac:dyDescent="0.25">
      <c r="A2777">
        <v>3666</v>
      </c>
      <c r="B2777" t="s">
        <v>10259</v>
      </c>
      <c r="C2777" t="s">
        <v>6539</v>
      </c>
      <c r="D2777" s="394">
        <v>2.29</v>
      </c>
    </row>
    <row r="2778" spans="1:4" ht="15" x14ac:dyDescent="0.25">
      <c r="A2778">
        <v>14157</v>
      </c>
      <c r="B2778" t="s">
        <v>10260</v>
      </c>
      <c r="C2778" t="s">
        <v>6539</v>
      </c>
      <c r="D2778" s="394">
        <v>0.83</v>
      </c>
    </row>
    <row r="2779" spans="1:4" ht="15" x14ac:dyDescent="0.25">
      <c r="A2779">
        <v>3653</v>
      </c>
      <c r="B2779" t="s">
        <v>10261</v>
      </c>
      <c r="C2779" t="s">
        <v>6539</v>
      </c>
      <c r="D2779" s="394">
        <v>63.82</v>
      </c>
    </row>
    <row r="2780" spans="1:4" ht="15" x14ac:dyDescent="0.25">
      <c r="A2780">
        <v>3649</v>
      </c>
      <c r="B2780" t="s">
        <v>10262</v>
      </c>
      <c r="C2780" t="s">
        <v>6539</v>
      </c>
      <c r="D2780" s="394">
        <v>132.19999999999999</v>
      </c>
    </row>
    <row r="2781" spans="1:4" ht="15" x14ac:dyDescent="0.25">
      <c r="A2781">
        <v>42696</v>
      </c>
      <c r="B2781" t="s">
        <v>10263</v>
      </c>
      <c r="C2781" t="s">
        <v>6539</v>
      </c>
      <c r="D2781" s="394">
        <v>369.88</v>
      </c>
    </row>
    <row r="2782" spans="1:4" ht="15" x14ac:dyDescent="0.25">
      <c r="A2782">
        <v>42697</v>
      </c>
      <c r="B2782" t="s">
        <v>10264</v>
      </c>
      <c r="C2782" t="s">
        <v>6539</v>
      </c>
      <c r="D2782" s="394">
        <v>557.04999999999995</v>
      </c>
    </row>
    <row r="2783" spans="1:4" ht="15" x14ac:dyDescent="0.25">
      <c r="A2783">
        <v>42698</v>
      </c>
      <c r="B2783" t="s">
        <v>10265</v>
      </c>
      <c r="C2783" t="s">
        <v>6539</v>
      </c>
      <c r="D2783" s="394">
        <v>775.96</v>
      </c>
    </row>
    <row r="2784" spans="1:4" ht="15" x14ac:dyDescent="0.25">
      <c r="A2784">
        <v>39875</v>
      </c>
      <c r="B2784" t="s">
        <v>10266</v>
      </c>
      <c r="C2784" t="s">
        <v>6539</v>
      </c>
      <c r="D2784" s="394">
        <v>374.86</v>
      </c>
    </row>
    <row r="2785" spans="1:4" ht="15" x14ac:dyDescent="0.25">
      <c r="A2785">
        <v>39876</v>
      </c>
      <c r="B2785" t="s">
        <v>10267</v>
      </c>
      <c r="C2785" t="s">
        <v>6539</v>
      </c>
      <c r="D2785" s="394">
        <v>469.33</v>
      </c>
    </row>
    <row r="2786" spans="1:4" ht="15" x14ac:dyDescent="0.25">
      <c r="A2786">
        <v>39877</v>
      </c>
      <c r="B2786" t="s">
        <v>10268</v>
      </c>
      <c r="C2786" t="s">
        <v>6539</v>
      </c>
      <c r="D2786" s="394">
        <v>650.94000000000005</v>
      </c>
    </row>
    <row r="2787" spans="1:4" ht="15" x14ac:dyDescent="0.25">
      <c r="A2787">
        <v>39878</v>
      </c>
      <c r="B2787" t="s">
        <v>10269</v>
      </c>
      <c r="C2787" t="s">
        <v>6539</v>
      </c>
      <c r="D2787" s="394">
        <v>859.79</v>
      </c>
    </row>
    <row r="2788" spans="1:4" ht="15" x14ac:dyDescent="0.25">
      <c r="A2788">
        <v>39872</v>
      </c>
      <c r="B2788" t="s">
        <v>10270</v>
      </c>
      <c r="C2788" t="s">
        <v>6539</v>
      </c>
      <c r="D2788" s="394">
        <v>257.07</v>
      </c>
    </row>
    <row r="2789" spans="1:4" ht="15" x14ac:dyDescent="0.25">
      <c r="A2789">
        <v>39873</v>
      </c>
      <c r="B2789" t="s">
        <v>10271</v>
      </c>
      <c r="C2789" t="s">
        <v>6539</v>
      </c>
      <c r="D2789" s="394">
        <v>298.19</v>
      </c>
    </row>
    <row r="2790" spans="1:4" ht="15" x14ac:dyDescent="0.25">
      <c r="A2790">
        <v>39874</v>
      </c>
      <c r="B2790" t="s">
        <v>10272</v>
      </c>
      <c r="C2790" t="s">
        <v>6539</v>
      </c>
      <c r="D2790" s="394">
        <v>327.52</v>
      </c>
    </row>
    <row r="2791" spans="1:4" ht="15" x14ac:dyDescent="0.25">
      <c r="A2791">
        <v>3674</v>
      </c>
      <c r="B2791" t="s">
        <v>10273</v>
      </c>
      <c r="C2791" t="s">
        <v>6542</v>
      </c>
      <c r="D2791" s="394">
        <v>59.04</v>
      </c>
    </row>
    <row r="2792" spans="1:4" ht="15" x14ac:dyDescent="0.25">
      <c r="A2792">
        <v>3681</v>
      </c>
      <c r="B2792" t="s">
        <v>10274</v>
      </c>
      <c r="C2792" t="s">
        <v>6542</v>
      </c>
      <c r="D2792" s="394">
        <v>87.85</v>
      </c>
    </row>
    <row r="2793" spans="1:4" ht="15" x14ac:dyDescent="0.25">
      <c r="A2793">
        <v>3676</v>
      </c>
      <c r="B2793" t="s">
        <v>10275</v>
      </c>
      <c r="C2793" t="s">
        <v>6542</v>
      </c>
      <c r="D2793" s="394">
        <v>330.62</v>
      </c>
    </row>
    <row r="2794" spans="1:4" ht="15" x14ac:dyDescent="0.25">
      <c r="A2794">
        <v>3679</v>
      </c>
      <c r="B2794" t="s">
        <v>10276</v>
      </c>
      <c r="C2794" t="s">
        <v>6542</v>
      </c>
      <c r="D2794" s="394">
        <v>273.52999999999997</v>
      </c>
    </row>
    <row r="2795" spans="1:4" ht="15" x14ac:dyDescent="0.25">
      <c r="A2795">
        <v>3672</v>
      </c>
      <c r="B2795" t="s">
        <v>10277</v>
      </c>
      <c r="C2795" t="s">
        <v>6542</v>
      </c>
      <c r="D2795" s="394">
        <v>0.93</v>
      </c>
    </row>
    <row r="2796" spans="1:4" ht="15" x14ac:dyDescent="0.25">
      <c r="A2796">
        <v>3671</v>
      </c>
      <c r="B2796" t="s">
        <v>10278</v>
      </c>
      <c r="C2796" t="s">
        <v>6542</v>
      </c>
      <c r="D2796" s="394">
        <v>0.88</v>
      </c>
    </row>
    <row r="2797" spans="1:4" ht="15" x14ac:dyDescent="0.25">
      <c r="A2797">
        <v>3673</v>
      </c>
      <c r="B2797" t="s">
        <v>10279</v>
      </c>
      <c r="C2797" t="s">
        <v>6542</v>
      </c>
      <c r="D2797" s="394">
        <v>1.38</v>
      </c>
    </row>
    <row r="2798" spans="1:4" ht="15" x14ac:dyDescent="0.25">
      <c r="A2798">
        <v>38394</v>
      </c>
      <c r="B2798" t="s">
        <v>10280</v>
      </c>
      <c r="C2798" t="s">
        <v>6539</v>
      </c>
      <c r="D2798" s="394">
        <v>246.33</v>
      </c>
    </row>
    <row r="2799" spans="1:4" ht="15" x14ac:dyDescent="0.25">
      <c r="A2799">
        <v>3729</v>
      </c>
      <c r="B2799" t="s">
        <v>10281</v>
      </c>
      <c r="C2799" t="s">
        <v>6539</v>
      </c>
      <c r="D2799" s="394">
        <v>59.92</v>
      </c>
    </row>
    <row r="2800" spans="1:4" ht="15" x14ac:dyDescent="0.25">
      <c r="A2800">
        <v>39357</v>
      </c>
      <c r="B2800" t="s">
        <v>10282</v>
      </c>
      <c r="C2800" t="s">
        <v>6539</v>
      </c>
      <c r="D2800" s="394">
        <v>93.71</v>
      </c>
    </row>
    <row r="2801" spans="1:4" ht="15" x14ac:dyDescent="0.25">
      <c r="A2801">
        <v>39358</v>
      </c>
      <c r="B2801" t="s">
        <v>10283</v>
      </c>
      <c r="C2801" t="s">
        <v>6539</v>
      </c>
      <c r="D2801" s="394">
        <v>102.75</v>
      </c>
    </row>
    <row r="2802" spans="1:4" ht="15" x14ac:dyDescent="0.25">
      <c r="A2802">
        <v>39356</v>
      </c>
      <c r="B2802" t="s">
        <v>10284</v>
      </c>
      <c r="C2802" t="s">
        <v>6539</v>
      </c>
      <c r="D2802" s="394">
        <v>175.3</v>
      </c>
    </row>
    <row r="2803" spans="1:4" ht="15" x14ac:dyDescent="0.25">
      <c r="A2803">
        <v>39355</v>
      </c>
      <c r="B2803" t="s">
        <v>10285</v>
      </c>
      <c r="C2803" t="s">
        <v>6539</v>
      </c>
      <c r="D2803" s="394">
        <v>150.85</v>
      </c>
    </row>
    <row r="2804" spans="1:4" ht="15" x14ac:dyDescent="0.25">
      <c r="A2804">
        <v>39353</v>
      </c>
      <c r="B2804" t="s">
        <v>10286</v>
      </c>
      <c r="C2804" t="s">
        <v>6539</v>
      </c>
      <c r="D2804" s="394">
        <v>206.87</v>
      </c>
    </row>
    <row r="2805" spans="1:4" ht="15" x14ac:dyDescent="0.25">
      <c r="A2805">
        <v>39354</v>
      </c>
      <c r="B2805" t="s">
        <v>10287</v>
      </c>
      <c r="C2805" t="s">
        <v>6539</v>
      </c>
      <c r="D2805" s="394">
        <v>206.18</v>
      </c>
    </row>
    <row r="2806" spans="1:4" ht="15" x14ac:dyDescent="0.25">
      <c r="A2806">
        <v>39398</v>
      </c>
      <c r="B2806" t="s">
        <v>10288</v>
      </c>
      <c r="C2806" t="s">
        <v>6539</v>
      </c>
      <c r="D2806" s="394">
        <v>71.180000000000007</v>
      </c>
    </row>
    <row r="2807" spans="1:4" ht="15" x14ac:dyDescent="0.25">
      <c r="A2807">
        <v>13343</v>
      </c>
      <c r="B2807" t="s">
        <v>10289</v>
      </c>
      <c r="C2807" t="s">
        <v>6539</v>
      </c>
      <c r="D2807" s="394">
        <v>32.97</v>
      </c>
    </row>
    <row r="2808" spans="1:4" ht="15" x14ac:dyDescent="0.25">
      <c r="A2808">
        <v>12118</v>
      </c>
      <c r="B2808" t="s">
        <v>10290</v>
      </c>
      <c r="C2808" t="s">
        <v>6539</v>
      </c>
      <c r="D2808" s="394">
        <v>18.63</v>
      </c>
    </row>
    <row r="2809" spans="1:4" ht="15" x14ac:dyDescent="0.25">
      <c r="A2809">
        <v>39482</v>
      </c>
      <c r="B2809" t="s">
        <v>10291</v>
      </c>
      <c r="C2809" t="s">
        <v>6539</v>
      </c>
      <c r="D2809" s="394">
        <v>277.77</v>
      </c>
    </row>
    <row r="2810" spans="1:4" ht="15" x14ac:dyDescent="0.25">
      <c r="A2810">
        <v>39486</v>
      </c>
      <c r="B2810" t="s">
        <v>10292</v>
      </c>
      <c r="C2810" t="s">
        <v>6539</v>
      </c>
      <c r="D2810" s="394">
        <v>244.73</v>
      </c>
    </row>
    <row r="2811" spans="1:4" ht="15" x14ac:dyDescent="0.25">
      <c r="A2811">
        <v>39483</v>
      </c>
      <c r="B2811" t="s">
        <v>10293</v>
      </c>
      <c r="C2811" t="s">
        <v>6539</v>
      </c>
      <c r="D2811" s="394">
        <v>264.93</v>
      </c>
    </row>
    <row r="2812" spans="1:4" ht="15" x14ac:dyDescent="0.25">
      <c r="A2812">
        <v>39487</v>
      </c>
      <c r="B2812" t="s">
        <v>10294</v>
      </c>
      <c r="C2812" t="s">
        <v>6539</v>
      </c>
      <c r="D2812" s="394">
        <v>247.25</v>
      </c>
    </row>
    <row r="2813" spans="1:4" ht="15" x14ac:dyDescent="0.25">
      <c r="A2813">
        <v>39484</v>
      </c>
      <c r="B2813" t="s">
        <v>10295</v>
      </c>
      <c r="C2813" t="s">
        <v>6539</v>
      </c>
      <c r="D2813" s="394">
        <v>267.45999999999998</v>
      </c>
    </row>
    <row r="2814" spans="1:4" ht="15" x14ac:dyDescent="0.25">
      <c r="A2814">
        <v>39488</v>
      </c>
      <c r="B2814" t="s">
        <v>10296</v>
      </c>
      <c r="C2814" t="s">
        <v>6539</v>
      </c>
      <c r="D2814" s="394">
        <v>249.78</v>
      </c>
    </row>
    <row r="2815" spans="1:4" ht="15" x14ac:dyDescent="0.25">
      <c r="A2815">
        <v>39485</v>
      </c>
      <c r="B2815" t="s">
        <v>10297</v>
      </c>
      <c r="C2815" t="s">
        <v>6539</v>
      </c>
      <c r="D2815" s="394">
        <v>280.10000000000002</v>
      </c>
    </row>
    <row r="2816" spans="1:4" ht="15" x14ac:dyDescent="0.25">
      <c r="A2816">
        <v>39489</v>
      </c>
      <c r="B2816" t="s">
        <v>10298</v>
      </c>
      <c r="C2816" t="s">
        <v>6539</v>
      </c>
      <c r="D2816" s="394">
        <v>262.42</v>
      </c>
    </row>
    <row r="2817" spans="1:4" ht="15" x14ac:dyDescent="0.25">
      <c r="A2817">
        <v>39494</v>
      </c>
      <c r="B2817" t="s">
        <v>10299</v>
      </c>
      <c r="C2817" t="s">
        <v>6539</v>
      </c>
      <c r="D2817" s="394">
        <v>267.67</v>
      </c>
    </row>
    <row r="2818" spans="1:4" ht="15" x14ac:dyDescent="0.25">
      <c r="A2818">
        <v>39490</v>
      </c>
      <c r="B2818" t="s">
        <v>10300</v>
      </c>
      <c r="C2818" t="s">
        <v>6539</v>
      </c>
      <c r="D2818" s="394">
        <v>303.43</v>
      </c>
    </row>
    <row r="2819" spans="1:4" ht="15" x14ac:dyDescent="0.25">
      <c r="A2819">
        <v>39495</v>
      </c>
      <c r="B2819" t="s">
        <v>10301</v>
      </c>
      <c r="C2819" t="s">
        <v>6539</v>
      </c>
      <c r="D2819" s="394">
        <v>277.77</v>
      </c>
    </row>
    <row r="2820" spans="1:4" ht="15" x14ac:dyDescent="0.25">
      <c r="A2820">
        <v>39491</v>
      </c>
      <c r="B2820" t="s">
        <v>10302</v>
      </c>
      <c r="C2820" t="s">
        <v>6539</v>
      </c>
      <c r="D2820" s="394">
        <v>313.13</v>
      </c>
    </row>
    <row r="2821" spans="1:4" ht="15" x14ac:dyDescent="0.25">
      <c r="A2821">
        <v>39496</v>
      </c>
      <c r="B2821" t="s">
        <v>10303</v>
      </c>
      <c r="C2821" t="s">
        <v>6539</v>
      </c>
      <c r="D2821" s="394">
        <v>287.77</v>
      </c>
    </row>
    <row r="2822" spans="1:4" ht="15" x14ac:dyDescent="0.25">
      <c r="A2822">
        <v>39492</v>
      </c>
      <c r="B2822" t="s">
        <v>10304</v>
      </c>
      <c r="C2822" t="s">
        <v>6539</v>
      </c>
      <c r="D2822" s="394">
        <v>315.05</v>
      </c>
    </row>
    <row r="2823" spans="1:4" ht="15" x14ac:dyDescent="0.25">
      <c r="A2823">
        <v>39497</v>
      </c>
      <c r="B2823" t="s">
        <v>10305</v>
      </c>
      <c r="C2823" t="s">
        <v>6539</v>
      </c>
      <c r="D2823" s="394">
        <v>297.87</v>
      </c>
    </row>
    <row r="2824" spans="1:4" ht="15" x14ac:dyDescent="0.25">
      <c r="A2824">
        <v>39493</v>
      </c>
      <c r="B2824" t="s">
        <v>10306</v>
      </c>
      <c r="C2824" t="s">
        <v>6539</v>
      </c>
      <c r="D2824" s="394">
        <v>333.33</v>
      </c>
    </row>
    <row r="2825" spans="1:4" ht="15" x14ac:dyDescent="0.25">
      <c r="A2825">
        <v>39500</v>
      </c>
      <c r="B2825" t="s">
        <v>10307</v>
      </c>
      <c r="C2825" t="s">
        <v>6539</v>
      </c>
      <c r="D2825" s="394">
        <v>334.42</v>
      </c>
    </row>
    <row r="2826" spans="1:4" ht="15" x14ac:dyDescent="0.25">
      <c r="A2826">
        <v>39498</v>
      </c>
      <c r="B2826" t="s">
        <v>10308</v>
      </c>
      <c r="C2826" t="s">
        <v>6539</v>
      </c>
      <c r="D2826" s="394">
        <v>371.86</v>
      </c>
    </row>
    <row r="2827" spans="1:4" ht="15" x14ac:dyDescent="0.25">
      <c r="A2827">
        <v>39501</v>
      </c>
      <c r="B2827" t="s">
        <v>10309</v>
      </c>
      <c r="C2827" t="s">
        <v>6539</v>
      </c>
      <c r="D2827" s="394">
        <v>343.13</v>
      </c>
    </row>
    <row r="2828" spans="1:4" ht="15" x14ac:dyDescent="0.25">
      <c r="A2828">
        <v>39499</v>
      </c>
      <c r="B2828" t="s">
        <v>10310</v>
      </c>
      <c r="C2828" t="s">
        <v>6539</v>
      </c>
      <c r="D2828" s="394">
        <v>403.4</v>
      </c>
    </row>
    <row r="2829" spans="1:4" ht="15" x14ac:dyDescent="0.25">
      <c r="A2829">
        <v>3733</v>
      </c>
      <c r="B2829" t="s">
        <v>10311</v>
      </c>
      <c r="C2829" t="s">
        <v>6540</v>
      </c>
      <c r="D2829" s="394">
        <v>49.82</v>
      </c>
    </row>
    <row r="2830" spans="1:4" ht="15" x14ac:dyDescent="0.25">
      <c r="A2830">
        <v>3731</v>
      </c>
      <c r="B2830" t="s">
        <v>10312</v>
      </c>
      <c r="C2830" t="s">
        <v>6540</v>
      </c>
      <c r="D2830" s="394">
        <v>46.25</v>
      </c>
    </row>
    <row r="2831" spans="1:4" ht="15" x14ac:dyDescent="0.25">
      <c r="A2831">
        <v>38137</v>
      </c>
      <c r="B2831" t="s">
        <v>10313</v>
      </c>
      <c r="C2831" t="s">
        <v>6540</v>
      </c>
      <c r="D2831" s="394">
        <v>46.52</v>
      </c>
    </row>
    <row r="2832" spans="1:4" ht="15" x14ac:dyDescent="0.25">
      <c r="A2832">
        <v>38135</v>
      </c>
      <c r="B2832" t="s">
        <v>10314</v>
      </c>
      <c r="C2832" t="s">
        <v>6540</v>
      </c>
      <c r="D2832" s="394">
        <v>58.97</v>
      </c>
    </row>
    <row r="2833" spans="1:4" ht="15" x14ac:dyDescent="0.25">
      <c r="A2833">
        <v>38138</v>
      </c>
      <c r="B2833" t="s">
        <v>10315</v>
      </c>
      <c r="C2833" t="s">
        <v>6540</v>
      </c>
      <c r="D2833" s="394">
        <v>45.68</v>
      </c>
    </row>
    <row r="2834" spans="1:4" ht="15" x14ac:dyDescent="0.25">
      <c r="A2834">
        <v>3736</v>
      </c>
      <c r="B2834" t="s">
        <v>10316</v>
      </c>
      <c r="C2834" t="s">
        <v>6540</v>
      </c>
      <c r="D2834" s="394">
        <v>39</v>
      </c>
    </row>
    <row r="2835" spans="1:4" ht="15" x14ac:dyDescent="0.25">
      <c r="A2835">
        <v>3741</v>
      </c>
      <c r="B2835" t="s">
        <v>10317</v>
      </c>
      <c r="C2835" t="s">
        <v>6540</v>
      </c>
      <c r="D2835" s="394">
        <v>40.65</v>
      </c>
    </row>
    <row r="2836" spans="1:4" ht="15" x14ac:dyDescent="0.25">
      <c r="A2836">
        <v>3745</v>
      </c>
      <c r="B2836" t="s">
        <v>10318</v>
      </c>
      <c r="C2836" t="s">
        <v>6540</v>
      </c>
      <c r="D2836" s="394">
        <v>43.83</v>
      </c>
    </row>
    <row r="2837" spans="1:4" ht="15" x14ac:dyDescent="0.25">
      <c r="A2837">
        <v>3743</v>
      </c>
      <c r="B2837" t="s">
        <v>10319</v>
      </c>
      <c r="C2837" t="s">
        <v>6540</v>
      </c>
      <c r="D2837" s="394">
        <v>40.51</v>
      </c>
    </row>
    <row r="2838" spans="1:4" ht="15" x14ac:dyDescent="0.25">
      <c r="A2838">
        <v>3744</v>
      </c>
      <c r="B2838" t="s">
        <v>10320</v>
      </c>
      <c r="C2838" t="s">
        <v>6540</v>
      </c>
      <c r="D2838" s="394">
        <v>44.59</v>
      </c>
    </row>
    <row r="2839" spans="1:4" ht="15" x14ac:dyDescent="0.25">
      <c r="A2839">
        <v>3739</v>
      </c>
      <c r="B2839" t="s">
        <v>10321</v>
      </c>
      <c r="C2839" t="s">
        <v>6540</v>
      </c>
      <c r="D2839" s="394">
        <v>46.86</v>
      </c>
    </row>
    <row r="2840" spans="1:4" ht="15" x14ac:dyDescent="0.25">
      <c r="A2840">
        <v>3737</v>
      </c>
      <c r="B2840" t="s">
        <v>10322</v>
      </c>
      <c r="C2840" t="s">
        <v>6540</v>
      </c>
      <c r="D2840" s="394">
        <v>49.12</v>
      </c>
    </row>
    <row r="2841" spans="1:4" ht="15" x14ac:dyDescent="0.25">
      <c r="A2841">
        <v>3738</v>
      </c>
      <c r="B2841" t="s">
        <v>10323</v>
      </c>
      <c r="C2841" t="s">
        <v>6540</v>
      </c>
      <c r="D2841" s="394">
        <v>56.68</v>
      </c>
    </row>
    <row r="2842" spans="1:4" ht="15" x14ac:dyDescent="0.25">
      <c r="A2842">
        <v>3747</v>
      </c>
      <c r="B2842" t="s">
        <v>10324</v>
      </c>
      <c r="C2842" t="s">
        <v>6540</v>
      </c>
      <c r="D2842" s="394">
        <v>44.59</v>
      </c>
    </row>
    <row r="2843" spans="1:4" ht="15" x14ac:dyDescent="0.25">
      <c r="A2843">
        <v>11649</v>
      </c>
      <c r="B2843" t="s">
        <v>10325</v>
      </c>
      <c r="C2843" t="s">
        <v>6539</v>
      </c>
      <c r="D2843" s="394">
        <v>323.48</v>
      </c>
    </row>
    <row r="2844" spans="1:4" ht="15" x14ac:dyDescent="0.25">
      <c r="A2844">
        <v>11650</v>
      </c>
      <c r="B2844" t="s">
        <v>10326</v>
      </c>
      <c r="C2844" t="s">
        <v>6539</v>
      </c>
      <c r="D2844" s="394">
        <v>551.36</v>
      </c>
    </row>
    <row r="2845" spans="1:4" ht="15" x14ac:dyDescent="0.25">
      <c r="A2845">
        <v>3742</v>
      </c>
      <c r="B2845" t="s">
        <v>10327</v>
      </c>
      <c r="C2845" t="s">
        <v>6540</v>
      </c>
      <c r="D2845" s="394">
        <v>58.8</v>
      </c>
    </row>
    <row r="2846" spans="1:4" ht="15" x14ac:dyDescent="0.25">
      <c r="A2846">
        <v>3746</v>
      </c>
      <c r="B2846" t="s">
        <v>10328</v>
      </c>
      <c r="C2846" t="s">
        <v>6540</v>
      </c>
      <c r="D2846" s="394">
        <v>68.650000000000006</v>
      </c>
    </row>
    <row r="2847" spans="1:4" ht="15" x14ac:dyDescent="0.25">
      <c r="A2847">
        <v>21106</v>
      </c>
      <c r="B2847" t="s">
        <v>10329</v>
      </c>
      <c r="C2847" t="s">
        <v>6543</v>
      </c>
      <c r="D2847" s="394">
        <v>30.1</v>
      </c>
    </row>
    <row r="2848" spans="1:4" ht="15" x14ac:dyDescent="0.25">
      <c r="A2848">
        <v>3755</v>
      </c>
      <c r="B2848" t="s">
        <v>10330</v>
      </c>
      <c r="C2848" t="s">
        <v>6539</v>
      </c>
      <c r="D2848" s="394">
        <v>15.03</v>
      </c>
    </row>
    <row r="2849" spans="1:4" ht="15" x14ac:dyDescent="0.25">
      <c r="A2849">
        <v>3750</v>
      </c>
      <c r="B2849" t="s">
        <v>10331</v>
      </c>
      <c r="C2849" t="s">
        <v>6539</v>
      </c>
      <c r="D2849" s="394">
        <v>20.21</v>
      </c>
    </row>
    <row r="2850" spans="1:4" ht="15" x14ac:dyDescent="0.25">
      <c r="A2850">
        <v>3756</v>
      </c>
      <c r="B2850" t="s">
        <v>10332</v>
      </c>
      <c r="C2850" t="s">
        <v>6539</v>
      </c>
      <c r="D2850" s="394">
        <v>37.76</v>
      </c>
    </row>
    <row r="2851" spans="1:4" ht="15" x14ac:dyDescent="0.25">
      <c r="A2851">
        <v>39377</v>
      </c>
      <c r="B2851" t="s">
        <v>10333</v>
      </c>
      <c r="C2851" t="s">
        <v>6539</v>
      </c>
      <c r="D2851" s="394">
        <v>111.86</v>
      </c>
    </row>
    <row r="2852" spans="1:4" ht="15" x14ac:dyDescent="0.25">
      <c r="A2852">
        <v>38191</v>
      </c>
      <c r="B2852" t="s">
        <v>10334</v>
      </c>
      <c r="C2852" t="s">
        <v>6539</v>
      </c>
      <c r="D2852" s="394">
        <v>8.33</v>
      </c>
    </row>
    <row r="2853" spans="1:4" ht="15" x14ac:dyDescent="0.25">
      <c r="A2853">
        <v>39381</v>
      </c>
      <c r="B2853" t="s">
        <v>10335</v>
      </c>
      <c r="C2853" t="s">
        <v>6539</v>
      </c>
      <c r="D2853" s="394">
        <v>7.76</v>
      </c>
    </row>
    <row r="2854" spans="1:4" ht="15" x14ac:dyDescent="0.25">
      <c r="A2854">
        <v>38780</v>
      </c>
      <c r="B2854" t="s">
        <v>10336</v>
      </c>
      <c r="C2854" t="s">
        <v>6539</v>
      </c>
      <c r="D2854" s="394">
        <v>9.5</v>
      </c>
    </row>
    <row r="2855" spans="1:4" ht="15" x14ac:dyDescent="0.25">
      <c r="A2855">
        <v>38781</v>
      </c>
      <c r="B2855" t="s">
        <v>10337</v>
      </c>
      <c r="C2855" t="s">
        <v>6539</v>
      </c>
      <c r="D2855" s="394">
        <v>32.08</v>
      </c>
    </row>
    <row r="2856" spans="1:4" ht="15" x14ac:dyDescent="0.25">
      <c r="A2856">
        <v>38192</v>
      </c>
      <c r="B2856" t="s">
        <v>10338</v>
      </c>
      <c r="C2856" t="s">
        <v>6539</v>
      </c>
      <c r="D2856" s="394">
        <v>58.05</v>
      </c>
    </row>
    <row r="2857" spans="1:4" ht="15" x14ac:dyDescent="0.25">
      <c r="A2857">
        <v>3753</v>
      </c>
      <c r="B2857" t="s">
        <v>10339</v>
      </c>
      <c r="C2857" t="s">
        <v>6539</v>
      </c>
      <c r="D2857" s="394">
        <v>5.08</v>
      </c>
    </row>
    <row r="2858" spans="1:4" ht="15" x14ac:dyDescent="0.25">
      <c r="A2858">
        <v>38782</v>
      </c>
      <c r="B2858" t="s">
        <v>10340</v>
      </c>
      <c r="C2858" t="s">
        <v>6539</v>
      </c>
      <c r="D2858" s="394">
        <v>6.61</v>
      </c>
    </row>
    <row r="2859" spans="1:4" ht="15" x14ac:dyDescent="0.25">
      <c r="A2859">
        <v>38778</v>
      </c>
      <c r="B2859" t="s">
        <v>10341</v>
      </c>
      <c r="C2859" t="s">
        <v>6539</v>
      </c>
      <c r="D2859" s="394">
        <v>4.96</v>
      </c>
    </row>
    <row r="2860" spans="1:4" ht="15" x14ac:dyDescent="0.25">
      <c r="A2860">
        <v>38779</v>
      </c>
      <c r="B2860" t="s">
        <v>10342</v>
      </c>
      <c r="C2860" t="s">
        <v>6539</v>
      </c>
      <c r="D2860" s="394">
        <v>5.26</v>
      </c>
    </row>
    <row r="2861" spans="1:4" ht="15" x14ac:dyDescent="0.25">
      <c r="A2861">
        <v>39388</v>
      </c>
      <c r="B2861" t="s">
        <v>10343</v>
      </c>
      <c r="C2861" t="s">
        <v>6539</v>
      </c>
      <c r="D2861" s="394">
        <v>25.65</v>
      </c>
    </row>
    <row r="2862" spans="1:4" ht="15" x14ac:dyDescent="0.25">
      <c r="A2862">
        <v>39387</v>
      </c>
      <c r="B2862" t="s">
        <v>10344</v>
      </c>
      <c r="C2862" t="s">
        <v>6539</v>
      </c>
      <c r="D2862" s="394">
        <v>43.26</v>
      </c>
    </row>
    <row r="2863" spans="1:4" ht="15" x14ac:dyDescent="0.25">
      <c r="A2863">
        <v>39386</v>
      </c>
      <c r="B2863" t="s">
        <v>10345</v>
      </c>
      <c r="C2863" t="s">
        <v>6539</v>
      </c>
      <c r="D2863" s="394">
        <v>28.61</v>
      </c>
    </row>
    <row r="2864" spans="1:4" ht="15" x14ac:dyDescent="0.25">
      <c r="A2864">
        <v>38194</v>
      </c>
      <c r="B2864" t="s">
        <v>10346</v>
      </c>
      <c r="C2864" t="s">
        <v>6539</v>
      </c>
      <c r="D2864" s="394">
        <v>24.39</v>
      </c>
    </row>
    <row r="2865" spans="1:4" ht="15" x14ac:dyDescent="0.25">
      <c r="A2865">
        <v>38193</v>
      </c>
      <c r="B2865" t="s">
        <v>10347</v>
      </c>
      <c r="C2865" t="s">
        <v>6539</v>
      </c>
      <c r="D2865" s="394">
        <v>18.04</v>
      </c>
    </row>
    <row r="2866" spans="1:4" ht="15" x14ac:dyDescent="0.25">
      <c r="A2866">
        <v>12216</v>
      </c>
      <c r="B2866" t="s">
        <v>10348</v>
      </c>
      <c r="C2866" t="s">
        <v>6539</v>
      </c>
      <c r="D2866" s="394">
        <v>29.03</v>
      </c>
    </row>
    <row r="2867" spans="1:4" ht="15" x14ac:dyDescent="0.25">
      <c r="A2867">
        <v>3757</v>
      </c>
      <c r="B2867" t="s">
        <v>10349</v>
      </c>
      <c r="C2867" t="s">
        <v>6539</v>
      </c>
      <c r="D2867" s="394">
        <v>33.57</v>
      </c>
    </row>
    <row r="2868" spans="1:4" ht="15" x14ac:dyDescent="0.25">
      <c r="A2868">
        <v>3758</v>
      </c>
      <c r="B2868" t="s">
        <v>10350</v>
      </c>
      <c r="C2868" t="s">
        <v>6539</v>
      </c>
      <c r="D2868" s="394">
        <v>39.14</v>
      </c>
    </row>
    <row r="2869" spans="1:4" ht="15" x14ac:dyDescent="0.25">
      <c r="A2869">
        <v>12214</v>
      </c>
      <c r="B2869" t="s">
        <v>10351</v>
      </c>
      <c r="C2869" t="s">
        <v>6539</v>
      </c>
      <c r="D2869" s="394">
        <v>13.4</v>
      </c>
    </row>
    <row r="2870" spans="1:4" ht="15" x14ac:dyDescent="0.25">
      <c r="A2870">
        <v>3749</v>
      </c>
      <c r="B2870" t="s">
        <v>10352</v>
      </c>
      <c r="C2870" t="s">
        <v>6539</v>
      </c>
      <c r="D2870" s="394">
        <v>23.89</v>
      </c>
    </row>
    <row r="2871" spans="1:4" ht="15" x14ac:dyDescent="0.25">
      <c r="A2871">
        <v>3751</v>
      </c>
      <c r="B2871" t="s">
        <v>10353</v>
      </c>
      <c r="C2871" t="s">
        <v>6539</v>
      </c>
      <c r="D2871" s="394">
        <v>32.6</v>
      </c>
    </row>
    <row r="2872" spans="1:4" ht="15" x14ac:dyDescent="0.25">
      <c r="A2872">
        <v>39376</v>
      </c>
      <c r="B2872" t="s">
        <v>10354</v>
      </c>
      <c r="C2872" t="s">
        <v>6539</v>
      </c>
      <c r="D2872" s="394">
        <v>27.48</v>
      </c>
    </row>
    <row r="2873" spans="1:4" ht="15" x14ac:dyDescent="0.25">
      <c r="A2873">
        <v>3752</v>
      </c>
      <c r="B2873" t="s">
        <v>10355</v>
      </c>
      <c r="C2873" t="s">
        <v>6539</v>
      </c>
      <c r="D2873" s="394">
        <v>53.78</v>
      </c>
    </row>
    <row r="2874" spans="1:4" ht="15" x14ac:dyDescent="0.25">
      <c r="A2874">
        <v>746</v>
      </c>
      <c r="B2874" t="s">
        <v>10356</v>
      </c>
      <c r="C2874" t="s">
        <v>6539</v>
      </c>
      <c r="D2874" s="395">
        <v>2050</v>
      </c>
    </row>
    <row r="2875" spans="1:4" ht="15" x14ac:dyDescent="0.25">
      <c r="A2875">
        <v>36521</v>
      </c>
      <c r="B2875" t="s">
        <v>10357</v>
      </c>
      <c r="C2875" t="s">
        <v>6539</v>
      </c>
      <c r="D2875" s="394">
        <v>120.95</v>
      </c>
    </row>
    <row r="2876" spans="1:4" ht="15" x14ac:dyDescent="0.25">
      <c r="A2876">
        <v>36794</v>
      </c>
      <c r="B2876" t="s">
        <v>10358</v>
      </c>
      <c r="C2876" t="s">
        <v>6539</v>
      </c>
      <c r="D2876" s="394">
        <v>123.3</v>
      </c>
    </row>
    <row r="2877" spans="1:4" ht="15" x14ac:dyDescent="0.25">
      <c r="A2877">
        <v>10426</v>
      </c>
      <c r="B2877" t="s">
        <v>10359</v>
      </c>
      <c r="C2877" t="s">
        <v>6539</v>
      </c>
      <c r="D2877" s="394">
        <v>177.58</v>
      </c>
    </row>
    <row r="2878" spans="1:4" ht="15" x14ac:dyDescent="0.25">
      <c r="A2878">
        <v>10425</v>
      </c>
      <c r="B2878" t="s">
        <v>10360</v>
      </c>
      <c r="C2878" t="s">
        <v>6539</v>
      </c>
      <c r="D2878" s="394">
        <v>78.31</v>
      </c>
    </row>
    <row r="2879" spans="1:4" ht="15" x14ac:dyDescent="0.25">
      <c r="A2879">
        <v>10431</v>
      </c>
      <c r="B2879" t="s">
        <v>10361</v>
      </c>
      <c r="C2879" t="s">
        <v>6539</v>
      </c>
      <c r="D2879" s="394">
        <v>194.82</v>
      </c>
    </row>
    <row r="2880" spans="1:4" ht="15" x14ac:dyDescent="0.25">
      <c r="A2880">
        <v>10429</v>
      </c>
      <c r="B2880" t="s">
        <v>10362</v>
      </c>
      <c r="C2880" t="s">
        <v>6539</v>
      </c>
      <c r="D2880" s="394">
        <v>93.39</v>
      </c>
    </row>
    <row r="2881" spans="1:4" ht="15" x14ac:dyDescent="0.25">
      <c r="A2881">
        <v>20269</v>
      </c>
      <c r="B2881" t="s">
        <v>10363</v>
      </c>
      <c r="C2881" t="s">
        <v>6539</v>
      </c>
      <c r="D2881" s="394">
        <v>76.97</v>
      </c>
    </row>
    <row r="2882" spans="1:4" ht="15" x14ac:dyDescent="0.25">
      <c r="A2882">
        <v>20270</v>
      </c>
      <c r="B2882" t="s">
        <v>10364</v>
      </c>
      <c r="C2882" t="s">
        <v>6539</v>
      </c>
      <c r="D2882" s="394">
        <v>83.82</v>
      </c>
    </row>
    <row r="2883" spans="1:4" ht="15" x14ac:dyDescent="0.25">
      <c r="A2883">
        <v>11696</v>
      </c>
      <c r="B2883" t="s">
        <v>10365</v>
      </c>
      <c r="C2883" t="s">
        <v>6539</v>
      </c>
      <c r="D2883" s="394">
        <v>122.46</v>
      </c>
    </row>
    <row r="2884" spans="1:4" ht="15" x14ac:dyDescent="0.25">
      <c r="A2884">
        <v>10427</v>
      </c>
      <c r="B2884" t="s">
        <v>10366</v>
      </c>
      <c r="C2884" t="s">
        <v>6539</v>
      </c>
      <c r="D2884" s="394">
        <v>219.57</v>
      </c>
    </row>
    <row r="2885" spans="1:4" ht="15" x14ac:dyDescent="0.25">
      <c r="A2885">
        <v>10428</v>
      </c>
      <c r="B2885" t="s">
        <v>10367</v>
      </c>
      <c r="C2885" t="s">
        <v>6539</v>
      </c>
      <c r="D2885" s="394">
        <v>222.84</v>
      </c>
    </row>
    <row r="2886" spans="1:4" ht="15" x14ac:dyDescent="0.25">
      <c r="A2886">
        <v>2354</v>
      </c>
      <c r="B2886" t="s">
        <v>10368</v>
      </c>
      <c r="C2886" t="s">
        <v>6541</v>
      </c>
      <c r="D2886" s="394">
        <v>10.32</v>
      </c>
    </row>
    <row r="2887" spans="1:4" ht="15" x14ac:dyDescent="0.25">
      <c r="A2887">
        <v>40932</v>
      </c>
      <c r="B2887" t="s">
        <v>10369</v>
      </c>
      <c r="C2887" t="s">
        <v>6548</v>
      </c>
      <c r="D2887" s="395">
        <v>1806</v>
      </c>
    </row>
    <row r="2888" spans="1:4" ht="15" x14ac:dyDescent="0.25">
      <c r="A2888">
        <v>10853</v>
      </c>
      <c r="B2888" t="s">
        <v>10370</v>
      </c>
      <c r="C2888" t="s">
        <v>6539</v>
      </c>
      <c r="D2888" s="394">
        <v>78.22</v>
      </c>
    </row>
    <row r="2889" spans="1:4" ht="15" x14ac:dyDescent="0.25">
      <c r="A2889">
        <v>5093</v>
      </c>
      <c r="B2889" t="s">
        <v>10371</v>
      </c>
      <c r="C2889" t="s">
        <v>6550</v>
      </c>
      <c r="D2889" s="394">
        <v>13.84</v>
      </c>
    </row>
    <row r="2890" spans="1:4" ht="15" x14ac:dyDescent="0.25">
      <c r="A2890">
        <v>37768</v>
      </c>
      <c r="B2890" t="s">
        <v>10372</v>
      </c>
      <c r="C2890" t="s">
        <v>6539</v>
      </c>
      <c r="D2890" s="395">
        <v>98500</v>
      </c>
    </row>
    <row r="2891" spans="1:4" ht="15" x14ac:dyDescent="0.25">
      <c r="A2891">
        <v>37773</v>
      </c>
      <c r="B2891" t="s">
        <v>10373</v>
      </c>
      <c r="C2891" t="s">
        <v>6539</v>
      </c>
      <c r="D2891" s="395">
        <v>83643.100000000006</v>
      </c>
    </row>
    <row r="2892" spans="1:4" ht="15" x14ac:dyDescent="0.25">
      <c r="A2892">
        <v>37769</v>
      </c>
      <c r="B2892" t="s">
        <v>10374</v>
      </c>
      <c r="C2892" t="s">
        <v>6539</v>
      </c>
      <c r="D2892" s="395">
        <v>140029.09</v>
      </c>
    </row>
    <row r="2893" spans="1:4" ht="15" x14ac:dyDescent="0.25">
      <c r="A2893">
        <v>37770</v>
      </c>
      <c r="B2893" t="s">
        <v>10375</v>
      </c>
      <c r="C2893" t="s">
        <v>6539</v>
      </c>
      <c r="D2893" s="395">
        <v>237651.71</v>
      </c>
    </row>
    <row r="2894" spans="1:4" ht="15" x14ac:dyDescent="0.25">
      <c r="A2894">
        <v>38382</v>
      </c>
      <c r="B2894" t="s">
        <v>10376</v>
      </c>
      <c r="C2894" t="s">
        <v>6539</v>
      </c>
      <c r="D2894" s="394">
        <v>8.9600000000000009</v>
      </c>
    </row>
    <row r="2895" spans="1:4" ht="15" x14ac:dyDescent="0.25">
      <c r="A2895">
        <v>6091</v>
      </c>
      <c r="B2895" t="s">
        <v>10377</v>
      </c>
      <c r="C2895" t="s">
        <v>6544</v>
      </c>
      <c r="D2895" s="394">
        <v>13.35</v>
      </c>
    </row>
    <row r="2896" spans="1:4" ht="15" x14ac:dyDescent="0.25">
      <c r="A2896">
        <v>38383</v>
      </c>
      <c r="B2896" t="s">
        <v>10378</v>
      </c>
      <c r="C2896" t="s">
        <v>6539</v>
      </c>
      <c r="D2896" s="394">
        <v>1.67</v>
      </c>
    </row>
    <row r="2897" spans="1:4" ht="15" x14ac:dyDescent="0.25">
      <c r="A2897">
        <v>3768</v>
      </c>
      <c r="B2897" t="s">
        <v>10379</v>
      </c>
      <c r="C2897" t="s">
        <v>6539</v>
      </c>
      <c r="D2897" s="394">
        <v>2.57</v>
      </c>
    </row>
    <row r="2898" spans="1:4" ht="15" x14ac:dyDescent="0.25">
      <c r="A2898">
        <v>3767</v>
      </c>
      <c r="B2898" t="s">
        <v>10380</v>
      </c>
      <c r="C2898" t="s">
        <v>6539</v>
      </c>
      <c r="D2898" s="394">
        <v>0.61</v>
      </c>
    </row>
    <row r="2899" spans="1:4" ht="15" x14ac:dyDescent="0.25">
      <c r="A2899">
        <v>13192</v>
      </c>
      <c r="B2899" t="s">
        <v>10381</v>
      </c>
      <c r="C2899" t="s">
        <v>6539</v>
      </c>
      <c r="D2899" s="395">
        <v>4306.54</v>
      </c>
    </row>
    <row r="2900" spans="1:4" ht="15" x14ac:dyDescent="0.25">
      <c r="A2900">
        <v>38413</v>
      </c>
      <c r="B2900" t="s">
        <v>10382</v>
      </c>
      <c r="C2900" t="s">
        <v>6539</v>
      </c>
      <c r="D2900" s="394">
        <v>712.24</v>
      </c>
    </row>
    <row r="2901" spans="1:4" ht="15" x14ac:dyDescent="0.25">
      <c r="A2901">
        <v>42440</v>
      </c>
      <c r="B2901" t="s">
        <v>10383</v>
      </c>
      <c r="C2901" t="s">
        <v>6539</v>
      </c>
      <c r="D2901" s="394">
        <v>702.04</v>
      </c>
    </row>
    <row r="2902" spans="1:4" ht="15" x14ac:dyDescent="0.25">
      <c r="A2902">
        <v>20193</v>
      </c>
      <c r="B2902" t="s">
        <v>10384</v>
      </c>
      <c r="C2902" t="s">
        <v>6561</v>
      </c>
      <c r="D2902" s="394">
        <v>1.99</v>
      </c>
    </row>
    <row r="2903" spans="1:4" ht="15" x14ac:dyDescent="0.25">
      <c r="A2903">
        <v>10527</v>
      </c>
      <c r="B2903" t="s">
        <v>10385</v>
      </c>
      <c r="C2903" t="s">
        <v>6562</v>
      </c>
      <c r="D2903" s="394">
        <v>6</v>
      </c>
    </row>
    <row r="2904" spans="1:4" ht="15" x14ac:dyDescent="0.25">
      <c r="A2904">
        <v>41805</v>
      </c>
      <c r="B2904" t="s">
        <v>10386</v>
      </c>
      <c r="C2904" t="s">
        <v>6548</v>
      </c>
      <c r="D2904" s="394">
        <v>450</v>
      </c>
    </row>
    <row r="2905" spans="1:4" ht="15" x14ac:dyDescent="0.25">
      <c r="A2905">
        <v>40271</v>
      </c>
      <c r="B2905" t="s">
        <v>10387</v>
      </c>
      <c r="C2905" t="s">
        <v>6548</v>
      </c>
      <c r="D2905" s="394">
        <v>3.9</v>
      </c>
    </row>
    <row r="2906" spans="1:4" ht="15" x14ac:dyDescent="0.25">
      <c r="A2906">
        <v>40287</v>
      </c>
      <c r="B2906" t="s">
        <v>10388</v>
      </c>
      <c r="C2906" t="s">
        <v>6548</v>
      </c>
      <c r="D2906" s="394">
        <v>1.5</v>
      </c>
    </row>
    <row r="2907" spans="1:4" ht="15" x14ac:dyDescent="0.25">
      <c r="A2907">
        <v>40295</v>
      </c>
      <c r="B2907" t="s">
        <v>10389</v>
      </c>
      <c r="C2907" t="s">
        <v>6541</v>
      </c>
      <c r="D2907" s="394">
        <v>1.97</v>
      </c>
    </row>
    <row r="2908" spans="1:4" ht="15" x14ac:dyDescent="0.25">
      <c r="A2908">
        <v>745</v>
      </c>
      <c r="B2908" t="s">
        <v>10390</v>
      </c>
      <c r="C2908" t="s">
        <v>6541</v>
      </c>
      <c r="D2908" s="394">
        <v>2.09</v>
      </c>
    </row>
    <row r="2909" spans="1:4" ht="15" x14ac:dyDescent="0.25">
      <c r="A2909">
        <v>4084</v>
      </c>
      <c r="B2909" t="s">
        <v>10391</v>
      </c>
      <c r="C2909" t="s">
        <v>6541</v>
      </c>
      <c r="D2909" s="394">
        <v>1.89</v>
      </c>
    </row>
    <row r="2910" spans="1:4" ht="15" x14ac:dyDescent="0.25">
      <c r="A2910">
        <v>743</v>
      </c>
      <c r="B2910" t="s">
        <v>10392</v>
      </c>
      <c r="C2910" t="s">
        <v>6541</v>
      </c>
      <c r="D2910" s="394">
        <v>1.89</v>
      </c>
    </row>
    <row r="2911" spans="1:4" ht="15" x14ac:dyDescent="0.25">
      <c r="A2911">
        <v>40293</v>
      </c>
      <c r="B2911" t="s">
        <v>10393</v>
      </c>
      <c r="C2911" t="s">
        <v>6541</v>
      </c>
      <c r="D2911" s="394">
        <v>2.2599999999999998</v>
      </c>
    </row>
    <row r="2912" spans="1:4" ht="15" x14ac:dyDescent="0.25">
      <c r="A2912">
        <v>40294</v>
      </c>
      <c r="B2912" t="s">
        <v>10394</v>
      </c>
      <c r="C2912" t="s">
        <v>6541</v>
      </c>
      <c r="D2912" s="394">
        <v>1.89</v>
      </c>
    </row>
    <row r="2913" spans="1:4" ht="15" x14ac:dyDescent="0.25">
      <c r="A2913">
        <v>4085</v>
      </c>
      <c r="B2913" t="s">
        <v>10395</v>
      </c>
      <c r="C2913" t="s">
        <v>6541</v>
      </c>
      <c r="D2913" s="394">
        <v>2.64</v>
      </c>
    </row>
    <row r="2914" spans="1:4" ht="15" x14ac:dyDescent="0.25">
      <c r="A2914">
        <v>10775</v>
      </c>
      <c r="B2914" t="s">
        <v>10396</v>
      </c>
      <c r="C2914" t="s">
        <v>6548</v>
      </c>
      <c r="D2914" s="394">
        <v>515</v>
      </c>
    </row>
    <row r="2915" spans="1:4" ht="15" x14ac:dyDescent="0.25">
      <c r="A2915">
        <v>10776</v>
      </c>
      <c r="B2915" t="s">
        <v>10397</v>
      </c>
      <c r="C2915" t="s">
        <v>6548</v>
      </c>
      <c r="D2915" s="394">
        <v>402.34</v>
      </c>
    </row>
    <row r="2916" spans="1:4" ht="15" x14ac:dyDescent="0.25">
      <c r="A2916">
        <v>10779</v>
      </c>
      <c r="B2916" t="s">
        <v>10398</v>
      </c>
      <c r="C2916" t="s">
        <v>6548</v>
      </c>
      <c r="D2916" s="394">
        <v>643.75</v>
      </c>
    </row>
    <row r="2917" spans="1:4" ht="15" x14ac:dyDescent="0.25">
      <c r="A2917">
        <v>10777</v>
      </c>
      <c r="B2917" t="s">
        <v>10399</v>
      </c>
      <c r="C2917" t="s">
        <v>6548</v>
      </c>
      <c r="D2917" s="394">
        <v>584.73</v>
      </c>
    </row>
    <row r="2918" spans="1:4" ht="15" x14ac:dyDescent="0.25">
      <c r="A2918">
        <v>10778</v>
      </c>
      <c r="B2918" t="s">
        <v>10400</v>
      </c>
      <c r="C2918" t="s">
        <v>6548</v>
      </c>
      <c r="D2918" s="394">
        <v>643.75</v>
      </c>
    </row>
    <row r="2919" spans="1:4" ht="15" x14ac:dyDescent="0.25">
      <c r="A2919">
        <v>40339</v>
      </c>
      <c r="B2919" t="s">
        <v>10401</v>
      </c>
      <c r="C2919" t="s">
        <v>6548</v>
      </c>
      <c r="D2919" s="394">
        <v>1.5</v>
      </c>
    </row>
    <row r="2920" spans="1:4" ht="15" x14ac:dyDescent="0.25">
      <c r="A2920">
        <v>3355</v>
      </c>
      <c r="B2920" t="s">
        <v>10402</v>
      </c>
      <c r="C2920" t="s">
        <v>6541</v>
      </c>
      <c r="D2920" s="394">
        <v>20.25</v>
      </c>
    </row>
    <row r="2921" spans="1:4" ht="15" x14ac:dyDescent="0.25">
      <c r="A2921">
        <v>39814</v>
      </c>
      <c r="B2921" t="s">
        <v>10403</v>
      </c>
      <c r="C2921" t="s">
        <v>6541</v>
      </c>
      <c r="D2921" s="394">
        <v>37.96</v>
      </c>
    </row>
    <row r="2922" spans="1:4" ht="15" x14ac:dyDescent="0.25">
      <c r="A2922">
        <v>10749</v>
      </c>
      <c r="B2922" t="s">
        <v>10404</v>
      </c>
      <c r="C2922" t="s">
        <v>6548</v>
      </c>
      <c r="D2922" s="394">
        <v>2.74</v>
      </c>
    </row>
    <row r="2923" spans="1:4" ht="15" x14ac:dyDescent="0.25">
      <c r="A2923">
        <v>40290</v>
      </c>
      <c r="B2923" t="s">
        <v>10405</v>
      </c>
      <c r="C2923" t="s">
        <v>6548</v>
      </c>
      <c r="D2923" s="394">
        <v>3.96</v>
      </c>
    </row>
    <row r="2924" spans="1:4" ht="15" x14ac:dyDescent="0.25">
      <c r="A2924">
        <v>7252</v>
      </c>
      <c r="B2924" t="s">
        <v>10406</v>
      </c>
      <c r="C2924" t="s">
        <v>6541</v>
      </c>
      <c r="D2924" s="394">
        <v>2.0699999999999998</v>
      </c>
    </row>
    <row r="2925" spans="1:4" ht="15" x14ac:dyDescent="0.25">
      <c r="A2925">
        <v>4778</v>
      </c>
      <c r="B2925" t="s">
        <v>10407</v>
      </c>
      <c r="C2925" t="s">
        <v>6541</v>
      </c>
      <c r="D2925" s="394">
        <v>2.7</v>
      </c>
    </row>
    <row r="2926" spans="1:4" ht="15" x14ac:dyDescent="0.25">
      <c r="A2926">
        <v>4780</v>
      </c>
      <c r="B2926" t="s">
        <v>10408</v>
      </c>
      <c r="C2926" t="s">
        <v>6541</v>
      </c>
      <c r="D2926" s="394">
        <v>2.92</v>
      </c>
    </row>
    <row r="2927" spans="1:4" ht="15" x14ac:dyDescent="0.25">
      <c r="A2927">
        <v>10809</v>
      </c>
      <c r="B2927" t="s">
        <v>10409</v>
      </c>
      <c r="C2927" t="s">
        <v>6541</v>
      </c>
      <c r="D2927" s="394">
        <v>1.1100000000000001</v>
      </c>
    </row>
    <row r="2928" spans="1:4" ht="15" x14ac:dyDescent="0.25">
      <c r="A2928">
        <v>10811</v>
      </c>
      <c r="B2928" t="s">
        <v>10410</v>
      </c>
      <c r="C2928" t="s">
        <v>6541</v>
      </c>
      <c r="D2928" s="394">
        <v>0.95</v>
      </c>
    </row>
    <row r="2929" spans="1:4" ht="15" x14ac:dyDescent="0.25">
      <c r="A2929">
        <v>7247</v>
      </c>
      <c r="B2929" t="s">
        <v>10411</v>
      </c>
      <c r="C2929" t="s">
        <v>6541</v>
      </c>
      <c r="D2929" s="394">
        <v>2.0699999999999998</v>
      </c>
    </row>
    <row r="2930" spans="1:4" ht="15" x14ac:dyDescent="0.25">
      <c r="A2930">
        <v>40291</v>
      </c>
      <c r="B2930" t="s">
        <v>10412</v>
      </c>
      <c r="C2930" t="s">
        <v>6548</v>
      </c>
      <c r="D2930" s="394">
        <v>209.3</v>
      </c>
    </row>
    <row r="2931" spans="1:4" ht="15" x14ac:dyDescent="0.25">
      <c r="A2931">
        <v>40275</v>
      </c>
      <c r="B2931" t="s">
        <v>10413</v>
      </c>
      <c r="C2931" t="s">
        <v>6548</v>
      </c>
      <c r="D2931" s="394">
        <v>6</v>
      </c>
    </row>
    <row r="2932" spans="1:4" ht="15" x14ac:dyDescent="0.25">
      <c r="A2932">
        <v>3777</v>
      </c>
      <c r="B2932" t="s">
        <v>10414</v>
      </c>
      <c r="C2932" t="s">
        <v>6540</v>
      </c>
      <c r="D2932" s="394">
        <v>1.2</v>
      </c>
    </row>
    <row r="2933" spans="1:4" ht="15" x14ac:dyDescent="0.25">
      <c r="A2933">
        <v>43067</v>
      </c>
      <c r="B2933" t="s">
        <v>10415</v>
      </c>
      <c r="C2933" t="s">
        <v>6540</v>
      </c>
      <c r="D2933" s="394">
        <v>1.24</v>
      </c>
    </row>
    <row r="2934" spans="1:4" ht="15" x14ac:dyDescent="0.25">
      <c r="A2934">
        <v>3779</v>
      </c>
      <c r="B2934" t="s">
        <v>10416</v>
      </c>
      <c r="C2934" t="s">
        <v>6542</v>
      </c>
      <c r="D2934" s="394">
        <v>9.99</v>
      </c>
    </row>
    <row r="2935" spans="1:4" ht="15" x14ac:dyDescent="0.25">
      <c r="A2935">
        <v>3798</v>
      </c>
      <c r="B2935" t="s">
        <v>10417</v>
      </c>
      <c r="C2935" t="s">
        <v>6539</v>
      </c>
      <c r="D2935" s="394">
        <v>52.79</v>
      </c>
    </row>
    <row r="2936" spans="1:4" ht="15" x14ac:dyDescent="0.25">
      <c r="A2936">
        <v>38769</v>
      </c>
      <c r="B2936" t="s">
        <v>10418</v>
      </c>
      <c r="C2936" t="s">
        <v>6539</v>
      </c>
      <c r="D2936" s="394">
        <v>41.23</v>
      </c>
    </row>
    <row r="2937" spans="1:4" ht="15" x14ac:dyDescent="0.25">
      <c r="A2937">
        <v>39510</v>
      </c>
      <c r="B2937" t="s">
        <v>10419</v>
      </c>
      <c r="C2937" t="s">
        <v>6539</v>
      </c>
      <c r="D2937" s="394">
        <v>166.85</v>
      </c>
    </row>
    <row r="2938" spans="1:4" ht="15" x14ac:dyDescent="0.25">
      <c r="A2938">
        <v>38776</v>
      </c>
      <c r="B2938" t="s">
        <v>10420</v>
      </c>
      <c r="C2938" t="s">
        <v>6539</v>
      </c>
      <c r="D2938" s="394">
        <v>177.08</v>
      </c>
    </row>
    <row r="2939" spans="1:4" ht="15" x14ac:dyDescent="0.25">
      <c r="A2939">
        <v>38774</v>
      </c>
      <c r="B2939" t="s">
        <v>10421</v>
      </c>
      <c r="C2939" t="s">
        <v>6539</v>
      </c>
      <c r="D2939" s="394">
        <v>41.79</v>
      </c>
    </row>
    <row r="2940" spans="1:4" ht="15" x14ac:dyDescent="0.25">
      <c r="A2940">
        <v>42977</v>
      </c>
      <c r="B2940" t="s">
        <v>10422</v>
      </c>
      <c r="C2940" t="s">
        <v>6539</v>
      </c>
      <c r="D2940" s="394">
        <v>789.62</v>
      </c>
    </row>
    <row r="2941" spans="1:4" ht="15" x14ac:dyDescent="0.25">
      <c r="A2941">
        <v>38889</v>
      </c>
      <c r="B2941" t="s">
        <v>10423</v>
      </c>
      <c r="C2941" t="s">
        <v>6539</v>
      </c>
      <c r="D2941" s="394">
        <v>31.6</v>
      </c>
    </row>
    <row r="2942" spans="1:4" ht="15" x14ac:dyDescent="0.25">
      <c r="A2942">
        <v>38784</v>
      </c>
      <c r="B2942" t="s">
        <v>10424</v>
      </c>
      <c r="C2942" t="s">
        <v>6539</v>
      </c>
      <c r="D2942" s="394">
        <v>42.27</v>
      </c>
    </row>
    <row r="2943" spans="1:4" ht="15" x14ac:dyDescent="0.25">
      <c r="A2943">
        <v>3788</v>
      </c>
      <c r="B2943" t="s">
        <v>10425</v>
      </c>
      <c r="C2943" t="s">
        <v>6539</v>
      </c>
      <c r="D2943" s="394">
        <v>44.05</v>
      </c>
    </row>
    <row r="2944" spans="1:4" ht="15" x14ac:dyDescent="0.25">
      <c r="A2944">
        <v>12230</v>
      </c>
      <c r="B2944" t="s">
        <v>10426</v>
      </c>
      <c r="C2944" t="s">
        <v>6539</v>
      </c>
      <c r="D2944" s="394">
        <v>11.33</v>
      </c>
    </row>
    <row r="2945" spans="1:4" ht="15" x14ac:dyDescent="0.25">
      <c r="A2945">
        <v>3780</v>
      </c>
      <c r="B2945" t="s">
        <v>10427</v>
      </c>
      <c r="C2945" t="s">
        <v>6539</v>
      </c>
      <c r="D2945" s="394">
        <v>65</v>
      </c>
    </row>
    <row r="2946" spans="1:4" ht="15" x14ac:dyDescent="0.25">
      <c r="A2946">
        <v>12231</v>
      </c>
      <c r="B2946" t="s">
        <v>10428</v>
      </c>
      <c r="C2946" t="s">
        <v>6539</v>
      </c>
      <c r="D2946" s="394">
        <v>18.84</v>
      </c>
    </row>
    <row r="2947" spans="1:4" ht="15" x14ac:dyDescent="0.25">
      <c r="A2947">
        <v>3811</v>
      </c>
      <c r="B2947" t="s">
        <v>10429</v>
      </c>
      <c r="C2947" t="s">
        <v>6539</v>
      </c>
      <c r="D2947" s="394">
        <v>61.05</v>
      </c>
    </row>
    <row r="2948" spans="1:4" ht="15" x14ac:dyDescent="0.25">
      <c r="A2948">
        <v>12232</v>
      </c>
      <c r="B2948" t="s">
        <v>10430</v>
      </c>
      <c r="C2948" t="s">
        <v>6539</v>
      </c>
      <c r="D2948" s="394">
        <v>19.739999999999998</v>
      </c>
    </row>
    <row r="2949" spans="1:4" ht="15" x14ac:dyDescent="0.25">
      <c r="A2949">
        <v>3799</v>
      </c>
      <c r="B2949" t="s">
        <v>10431</v>
      </c>
      <c r="C2949" t="s">
        <v>6539</v>
      </c>
      <c r="D2949" s="394">
        <v>86.34</v>
      </c>
    </row>
    <row r="2950" spans="1:4" ht="15" x14ac:dyDescent="0.25">
      <c r="A2950">
        <v>12239</v>
      </c>
      <c r="B2950" t="s">
        <v>10432</v>
      </c>
      <c r="C2950" t="s">
        <v>6539</v>
      </c>
      <c r="D2950" s="394">
        <v>25.85</v>
      </c>
    </row>
    <row r="2951" spans="1:4" ht="15" x14ac:dyDescent="0.25">
      <c r="A2951">
        <v>38773</v>
      </c>
      <c r="B2951" t="s">
        <v>10433</v>
      </c>
      <c r="C2951" t="s">
        <v>6539</v>
      </c>
      <c r="D2951" s="394">
        <v>4.1399999999999997</v>
      </c>
    </row>
    <row r="2952" spans="1:4" ht="15" x14ac:dyDescent="0.25">
      <c r="A2952">
        <v>12271</v>
      </c>
      <c r="B2952" t="s">
        <v>10434</v>
      </c>
      <c r="C2952" t="s">
        <v>6539</v>
      </c>
      <c r="D2952" s="394">
        <v>231.19</v>
      </c>
    </row>
    <row r="2953" spans="1:4" ht="15" x14ac:dyDescent="0.25">
      <c r="A2953">
        <v>38785</v>
      </c>
      <c r="B2953" t="s">
        <v>10435</v>
      </c>
      <c r="C2953" t="s">
        <v>6539</v>
      </c>
      <c r="D2953" s="394">
        <v>109.45</v>
      </c>
    </row>
    <row r="2954" spans="1:4" ht="15" x14ac:dyDescent="0.25">
      <c r="A2954">
        <v>38786</v>
      </c>
      <c r="B2954" t="s">
        <v>10436</v>
      </c>
      <c r="C2954" t="s">
        <v>6539</v>
      </c>
      <c r="D2954" s="394">
        <v>134.82</v>
      </c>
    </row>
    <row r="2955" spans="1:4" ht="15" x14ac:dyDescent="0.25">
      <c r="A2955">
        <v>39385</v>
      </c>
      <c r="B2955" t="s">
        <v>10437</v>
      </c>
      <c r="C2955" t="s">
        <v>6539</v>
      </c>
      <c r="D2955" s="394">
        <v>101.98</v>
      </c>
    </row>
    <row r="2956" spans="1:4" ht="15" x14ac:dyDescent="0.25">
      <c r="A2956">
        <v>39389</v>
      </c>
      <c r="B2956" t="s">
        <v>10438</v>
      </c>
      <c r="C2956" t="s">
        <v>6539</v>
      </c>
      <c r="D2956" s="394">
        <v>84.59</v>
      </c>
    </row>
    <row r="2957" spans="1:4" ht="15" x14ac:dyDescent="0.25">
      <c r="A2957">
        <v>39390</v>
      </c>
      <c r="B2957" t="s">
        <v>10439</v>
      </c>
      <c r="C2957" t="s">
        <v>6539</v>
      </c>
      <c r="D2957" s="394">
        <v>163.84</v>
      </c>
    </row>
    <row r="2958" spans="1:4" ht="15" x14ac:dyDescent="0.25">
      <c r="A2958">
        <v>39391</v>
      </c>
      <c r="B2958" t="s">
        <v>10440</v>
      </c>
      <c r="C2958" t="s">
        <v>6539</v>
      </c>
      <c r="D2958" s="394">
        <v>303.22000000000003</v>
      </c>
    </row>
    <row r="2959" spans="1:4" ht="15" x14ac:dyDescent="0.25">
      <c r="A2959">
        <v>3803</v>
      </c>
      <c r="B2959" t="s">
        <v>10441</v>
      </c>
      <c r="C2959" t="s">
        <v>6539</v>
      </c>
      <c r="D2959" s="394">
        <v>39.090000000000003</v>
      </c>
    </row>
    <row r="2960" spans="1:4" ht="15" x14ac:dyDescent="0.25">
      <c r="A2960">
        <v>38770</v>
      </c>
      <c r="B2960" t="s">
        <v>10442</v>
      </c>
      <c r="C2960" t="s">
        <v>6539</v>
      </c>
      <c r="D2960" s="394">
        <v>45.26</v>
      </c>
    </row>
    <row r="2961" spans="1:4" ht="15" x14ac:dyDescent="0.25">
      <c r="A2961">
        <v>12267</v>
      </c>
      <c r="B2961" t="s">
        <v>10443</v>
      </c>
      <c r="C2961" t="s">
        <v>6539</v>
      </c>
      <c r="D2961" s="394">
        <v>132.65</v>
      </c>
    </row>
    <row r="2962" spans="1:4" ht="15" x14ac:dyDescent="0.25">
      <c r="A2962">
        <v>43068</v>
      </c>
      <c r="B2962" t="s">
        <v>10444</v>
      </c>
      <c r="C2962" t="s">
        <v>6539</v>
      </c>
      <c r="D2962" s="394">
        <v>54.76</v>
      </c>
    </row>
    <row r="2963" spans="1:4" ht="15" x14ac:dyDescent="0.25">
      <c r="A2963">
        <v>12266</v>
      </c>
      <c r="B2963" t="s">
        <v>10445</v>
      </c>
      <c r="C2963" t="s">
        <v>6539</v>
      </c>
      <c r="D2963" s="394">
        <v>67.89</v>
      </c>
    </row>
    <row r="2964" spans="1:4" ht="15" x14ac:dyDescent="0.25">
      <c r="A2964">
        <v>39378</v>
      </c>
      <c r="B2964" t="s">
        <v>10446</v>
      </c>
      <c r="C2964" t="s">
        <v>6539</v>
      </c>
      <c r="D2964" s="394">
        <v>48.13</v>
      </c>
    </row>
    <row r="2965" spans="1:4" ht="15" x14ac:dyDescent="0.25">
      <c r="A2965">
        <v>43543</v>
      </c>
      <c r="B2965" t="s">
        <v>10447</v>
      </c>
      <c r="C2965" t="s">
        <v>6539</v>
      </c>
      <c r="D2965" s="394">
        <v>100.28</v>
      </c>
    </row>
    <row r="2966" spans="1:4" ht="15" x14ac:dyDescent="0.25">
      <c r="A2966">
        <v>38775</v>
      </c>
      <c r="B2966" t="s">
        <v>10448</v>
      </c>
      <c r="C2966" t="s">
        <v>6539</v>
      </c>
      <c r="D2966" s="394">
        <v>51.03</v>
      </c>
    </row>
    <row r="2967" spans="1:4" ht="15" x14ac:dyDescent="0.25">
      <c r="A2967">
        <v>21119</v>
      </c>
      <c r="B2967" t="s">
        <v>10449</v>
      </c>
      <c r="C2967" t="s">
        <v>6539</v>
      </c>
      <c r="D2967" s="394">
        <v>1</v>
      </c>
    </row>
    <row r="2968" spans="1:4" ht="15" x14ac:dyDescent="0.25">
      <c r="A2968">
        <v>37974</v>
      </c>
      <c r="B2968" t="s">
        <v>10450</v>
      </c>
      <c r="C2968" t="s">
        <v>6539</v>
      </c>
      <c r="D2968" s="394">
        <v>1.49</v>
      </c>
    </row>
    <row r="2969" spans="1:4" ht="15" x14ac:dyDescent="0.25">
      <c r="A2969">
        <v>37975</v>
      </c>
      <c r="B2969" t="s">
        <v>10451</v>
      </c>
      <c r="C2969" t="s">
        <v>6539</v>
      </c>
      <c r="D2969" s="394">
        <v>3.02</v>
      </c>
    </row>
    <row r="2970" spans="1:4" ht="15" x14ac:dyDescent="0.25">
      <c r="A2970">
        <v>37976</v>
      </c>
      <c r="B2970" t="s">
        <v>10452</v>
      </c>
      <c r="C2970" t="s">
        <v>6539</v>
      </c>
      <c r="D2970" s="394">
        <v>6.21</v>
      </c>
    </row>
    <row r="2971" spans="1:4" ht="15" x14ac:dyDescent="0.25">
      <c r="A2971">
        <v>37977</v>
      </c>
      <c r="B2971" t="s">
        <v>10453</v>
      </c>
      <c r="C2971" t="s">
        <v>6539</v>
      </c>
      <c r="D2971" s="394">
        <v>8.5399999999999991</v>
      </c>
    </row>
    <row r="2972" spans="1:4" ht="15" x14ac:dyDescent="0.25">
      <c r="A2972">
        <v>37978</v>
      </c>
      <c r="B2972" t="s">
        <v>10454</v>
      </c>
      <c r="C2972" t="s">
        <v>6539</v>
      </c>
      <c r="D2972" s="394">
        <v>17.309999999999999</v>
      </c>
    </row>
    <row r="2973" spans="1:4" ht="15" x14ac:dyDescent="0.25">
      <c r="A2973">
        <v>37979</v>
      </c>
      <c r="B2973" t="s">
        <v>10455</v>
      </c>
      <c r="C2973" t="s">
        <v>6539</v>
      </c>
      <c r="D2973" s="394">
        <v>74.36</v>
      </c>
    </row>
    <row r="2974" spans="1:4" ht="15" x14ac:dyDescent="0.25">
      <c r="A2974">
        <v>37980</v>
      </c>
      <c r="B2974" t="s">
        <v>10456</v>
      </c>
      <c r="C2974" t="s">
        <v>6539</v>
      </c>
      <c r="D2974" s="394">
        <v>83.57</v>
      </c>
    </row>
    <row r="2975" spans="1:4" ht="15" x14ac:dyDescent="0.25">
      <c r="A2975">
        <v>36147</v>
      </c>
      <c r="B2975" t="s">
        <v>10457</v>
      </c>
      <c r="C2975" t="s">
        <v>6550</v>
      </c>
      <c r="D2975" s="394">
        <v>315.69</v>
      </c>
    </row>
    <row r="2976" spans="1:4" ht="15" x14ac:dyDescent="0.25">
      <c r="A2976">
        <v>12731</v>
      </c>
      <c r="B2976" t="s">
        <v>10458</v>
      </c>
      <c r="C2976" t="s">
        <v>6539</v>
      </c>
      <c r="D2976" s="394">
        <v>213.93</v>
      </c>
    </row>
    <row r="2977" spans="1:4" ht="15" x14ac:dyDescent="0.25">
      <c r="A2977">
        <v>12723</v>
      </c>
      <c r="B2977" t="s">
        <v>10459</v>
      </c>
      <c r="C2977" t="s">
        <v>6539</v>
      </c>
      <c r="D2977" s="394">
        <v>1.65</v>
      </c>
    </row>
    <row r="2978" spans="1:4" ht="15" x14ac:dyDescent="0.25">
      <c r="A2978">
        <v>12724</v>
      </c>
      <c r="B2978" t="s">
        <v>10460</v>
      </c>
      <c r="C2978" t="s">
        <v>6539</v>
      </c>
      <c r="D2978" s="394">
        <v>3.18</v>
      </c>
    </row>
    <row r="2979" spans="1:4" ht="15" x14ac:dyDescent="0.25">
      <c r="A2979">
        <v>12725</v>
      </c>
      <c r="B2979" t="s">
        <v>10461</v>
      </c>
      <c r="C2979" t="s">
        <v>6539</v>
      </c>
      <c r="D2979" s="394">
        <v>6.39</v>
      </c>
    </row>
    <row r="2980" spans="1:4" ht="15" x14ac:dyDescent="0.25">
      <c r="A2980">
        <v>12726</v>
      </c>
      <c r="B2980" t="s">
        <v>10462</v>
      </c>
      <c r="C2980" t="s">
        <v>6539</v>
      </c>
      <c r="D2980" s="394">
        <v>14.11</v>
      </c>
    </row>
    <row r="2981" spans="1:4" ht="15" x14ac:dyDescent="0.25">
      <c r="A2981">
        <v>12727</v>
      </c>
      <c r="B2981" t="s">
        <v>10463</v>
      </c>
      <c r="C2981" t="s">
        <v>6539</v>
      </c>
      <c r="D2981" s="394">
        <v>17.899999999999999</v>
      </c>
    </row>
    <row r="2982" spans="1:4" ht="15" x14ac:dyDescent="0.25">
      <c r="A2982">
        <v>12728</v>
      </c>
      <c r="B2982" t="s">
        <v>10464</v>
      </c>
      <c r="C2982" t="s">
        <v>6539</v>
      </c>
      <c r="D2982" s="394">
        <v>29.23</v>
      </c>
    </row>
    <row r="2983" spans="1:4" ht="15" x14ac:dyDescent="0.25">
      <c r="A2983">
        <v>12729</v>
      </c>
      <c r="B2983" t="s">
        <v>10465</v>
      </c>
      <c r="C2983" t="s">
        <v>6539</v>
      </c>
      <c r="D2983" s="394">
        <v>95.82</v>
      </c>
    </row>
    <row r="2984" spans="1:4" ht="15" x14ac:dyDescent="0.25">
      <c r="A2984">
        <v>12730</v>
      </c>
      <c r="B2984" t="s">
        <v>10466</v>
      </c>
      <c r="C2984" t="s">
        <v>6539</v>
      </c>
      <c r="D2984" s="394">
        <v>146.71</v>
      </c>
    </row>
    <row r="2985" spans="1:4" ht="15" x14ac:dyDescent="0.25">
      <c r="A2985">
        <v>3840</v>
      </c>
      <c r="B2985" t="s">
        <v>10467</v>
      </c>
      <c r="C2985" t="s">
        <v>6539</v>
      </c>
      <c r="D2985" s="394">
        <v>39.99</v>
      </c>
    </row>
    <row r="2986" spans="1:4" ht="15" x14ac:dyDescent="0.25">
      <c r="A2986">
        <v>3838</v>
      </c>
      <c r="B2986" t="s">
        <v>10468</v>
      </c>
      <c r="C2986" t="s">
        <v>6539</v>
      </c>
      <c r="D2986" s="394">
        <v>88.25</v>
      </c>
    </row>
    <row r="2987" spans="1:4" ht="15" x14ac:dyDescent="0.25">
      <c r="A2987">
        <v>3844</v>
      </c>
      <c r="B2987" t="s">
        <v>10469</v>
      </c>
      <c r="C2987" t="s">
        <v>6539</v>
      </c>
      <c r="D2987" s="394">
        <v>157.41999999999999</v>
      </c>
    </row>
    <row r="2988" spans="1:4" ht="15" x14ac:dyDescent="0.25">
      <c r="A2988">
        <v>3839</v>
      </c>
      <c r="B2988" t="s">
        <v>10470</v>
      </c>
      <c r="C2988" t="s">
        <v>6539</v>
      </c>
      <c r="D2988" s="394">
        <v>286.73</v>
      </c>
    </row>
    <row r="2989" spans="1:4" ht="15" x14ac:dyDescent="0.25">
      <c r="A2989">
        <v>3843</v>
      </c>
      <c r="B2989" t="s">
        <v>10471</v>
      </c>
      <c r="C2989" t="s">
        <v>6539</v>
      </c>
      <c r="D2989" s="394">
        <v>393.55</v>
      </c>
    </row>
    <row r="2990" spans="1:4" ht="15" x14ac:dyDescent="0.25">
      <c r="A2990">
        <v>3900</v>
      </c>
      <c r="B2990" t="s">
        <v>10472</v>
      </c>
      <c r="C2990" t="s">
        <v>6539</v>
      </c>
      <c r="D2990" s="394">
        <v>32.33</v>
      </c>
    </row>
    <row r="2991" spans="1:4" ht="15" x14ac:dyDescent="0.25">
      <c r="A2991">
        <v>3846</v>
      </c>
      <c r="B2991" t="s">
        <v>10473</v>
      </c>
      <c r="C2991" t="s">
        <v>6539</v>
      </c>
      <c r="D2991" s="394">
        <v>10.19</v>
      </c>
    </row>
    <row r="2992" spans="1:4" ht="15" x14ac:dyDescent="0.25">
      <c r="A2992">
        <v>3886</v>
      </c>
      <c r="B2992" t="s">
        <v>10474</v>
      </c>
      <c r="C2992" t="s">
        <v>6539</v>
      </c>
      <c r="D2992" s="394">
        <v>10.73</v>
      </c>
    </row>
    <row r="2993" spans="1:4" ht="15" x14ac:dyDescent="0.25">
      <c r="A2993">
        <v>3854</v>
      </c>
      <c r="B2993" t="s">
        <v>10475</v>
      </c>
      <c r="C2993" t="s">
        <v>6539</v>
      </c>
      <c r="D2993" s="394">
        <v>5.96</v>
      </c>
    </row>
    <row r="2994" spans="1:4" ht="15" x14ac:dyDescent="0.25">
      <c r="A2994">
        <v>3873</v>
      </c>
      <c r="B2994" t="s">
        <v>10476</v>
      </c>
      <c r="C2994" t="s">
        <v>6539</v>
      </c>
      <c r="D2994" s="394">
        <v>7.89</v>
      </c>
    </row>
    <row r="2995" spans="1:4" ht="15" x14ac:dyDescent="0.25">
      <c r="A2995">
        <v>38021</v>
      </c>
      <c r="B2995" t="s">
        <v>10477</v>
      </c>
      <c r="C2995" t="s">
        <v>6539</v>
      </c>
      <c r="D2995" s="394">
        <v>18.87</v>
      </c>
    </row>
    <row r="2996" spans="1:4" ht="15" x14ac:dyDescent="0.25">
      <c r="A2996">
        <v>3847</v>
      </c>
      <c r="B2996" t="s">
        <v>10478</v>
      </c>
      <c r="C2996" t="s">
        <v>6539</v>
      </c>
      <c r="D2996" s="394">
        <v>21.42</v>
      </c>
    </row>
    <row r="2997" spans="1:4" ht="15" x14ac:dyDescent="0.25">
      <c r="A2997">
        <v>38022</v>
      </c>
      <c r="B2997" t="s">
        <v>10479</v>
      </c>
      <c r="C2997" t="s">
        <v>6539</v>
      </c>
      <c r="D2997" s="394">
        <v>33.47</v>
      </c>
    </row>
    <row r="2998" spans="1:4" ht="15" x14ac:dyDescent="0.25">
      <c r="A2998">
        <v>3833</v>
      </c>
      <c r="B2998" t="s">
        <v>10480</v>
      </c>
      <c r="C2998" t="s">
        <v>6539</v>
      </c>
      <c r="D2998" s="394">
        <v>13.39</v>
      </c>
    </row>
    <row r="2999" spans="1:4" ht="15" x14ac:dyDescent="0.25">
      <c r="A2999">
        <v>3835</v>
      </c>
      <c r="B2999" t="s">
        <v>10481</v>
      </c>
      <c r="C2999" t="s">
        <v>6539</v>
      </c>
      <c r="D2999" s="394">
        <v>43.61</v>
      </c>
    </row>
    <row r="3000" spans="1:4" ht="15" x14ac:dyDescent="0.25">
      <c r="A3000">
        <v>3836</v>
      </c>
      <c r="B3000" t="s">
        <v>10482</v>
      </c>
      <c r="C3000" t="s">
        <v>6539</v>
      </c>
      <c r="D3000" s="394">
        <v>93.86</v>
      </c>
    </row>
    <row r="3001" spans="1:4" ht="15" x14ac:dyDescent="0.25">
      <c r="A3001">
        <v>3830</v>
      </c>
      <c r="B3001" t="s">
        <v>10483</v>
      </c>
      <c r="C3001" t="s">
        <v>6539</v>
      </c>
      <c r="D3001" s="394">
        <v>153.46</v>
      </c>
    </row>
    <row r="3002" spans="1:4" ht="15" x14ac:dyDescent="0.25">
      <c r="A3002">
        <v>3831</v>
      </c>
      <c r="B3002" t="s">
        <v>10484</v>
      </c>
      <c r="C3002" t="s">
        <v>6539</v>
      </c>
      <c r="D3002" s="394">
        <v>256.52999999999997</v>
      </c>
    </row>
    <row r="3003" spans="1:4" ht="15" x14ac:dyDescent="0.25">
      <c r="A3003">
        <v>37981</v>
      </c>
      <c r="B3003" t="s">
        <v>10485</v>
      </c>
      <c r="C3003" t="s">
        <v>6539</v>
      </c>
      <c r="D3003" s="394">
        <v>3.41</v>
      </c>
    </row>
    <row r="3004" spans="1:4" ht="15" x14ac:dyDescent="0.25">
      <c r="A3004">
        <v>37982</v>
      </c>
      <c r="B3004" t="s">
        <v>10486</v>
      </c>
      <c r="C3004" t="s">
        <v>6539</v>
      </c>
      <c r="D3004" s="394">
        <v>5.17</v>
      </c>
    </row>
    <row r="3005" spans="1:4" ht="15" x14ac:dyDescent="0.25">
      <c r="A3005">
        <v>37983</v>
      </c>
      <c r="B3005" t="s">
        <v>10487</v>
      </c>
      <c r="C3005" t="s">
        <v>6539</v>
      </c>
      <c r="D3005" s="394">
        <v>7.24</v>
      </c>
    </row>
    <row r="3006" spans="1:4" ht="15" x14ac:dyDescent="0.25">
      <c r="A3006">
        <v>37984</v>
      </c>
      <c r="B3006" t="s">
        <v>10488</v>
      </c>
      <c r="C3006" t="s">
        <v>6539</v>
      </c>
      <c r="D3006" s="394">
        <v>12.51</v>
      </c>
    </row>
    <row r="3007" spans="1:4" ht="15" x14ac:dyDescent="0.25">
      <c r="A3007">
        <v>37985</v>
      </c>
      <c r="B3007" t="s">
        <v>10489</v>
      </c>
      <c r="C3007" t="s">
        <v>6539</v>
      </c>
      <c r="D3007" s="394">
        <v>17.52</v>
      </c>
    </row>
    <row r="3008" spans="1:4" ht="15" x14ac:dyDescent="0.25">
      <c r="A3008">
        <v>3826</v>
      </c>
      <c r="B3008" t="s">
        <v>10490</v>
      </c>
      <c r="C3008" t="s">
        <v>6539</v>
      </c>
      <c r="D3008" s="394">
        <v>39.68</v>
      </c>
    </row>
    <row r="3009" spans="1:4" ht="15" x14ac:dyDescent="0.25">
      <c r="A3009">
        <v>3825</v>
      </c>
      <c r="B3009" t="s">
        <v>10491</v>
      </c>
      <c r="C3009" t="s">
        <v>6539</v>
      </c>
      <c r="D3009" s="394">
        <v>11.41</v>
      </c>
    </row>
    <row r="3010" spans="1:4" ht="15" x14ac:dyDescent="0.25">
      <c r="A3010">
        <v>3827</v>
      </c>
      <c r="B3010" t="s">
        <v>10492</v>
      </c>
      <c r="C3010" t="s">
        <v>6539</v>
      </c>
      <c r="D3010" s="394">
        <v>24.93</v>
      </c>
    </row>
    <row r="3011" spans="1:4" ht="15" x14ac:dyDescent="0.25">
      <c r="A3011">
        <v>20165</v>
      </c>
      <c r="B3011" t="s">
        <v>10493</v>
      </c>
      <c r="C3011" t="s">
        <v>6539</v>
      </c>
      <c r="D3011" s="394">
        <v>16.170000000000002</v>
      </c>
    </row>
    <row r="3012" spans="1:4" ht="15" x14ac:dyDescent="0.25">
      <c r="A3012">
        <v>20166</v>
      </c>
      <c r="B3012" t="s">
        <v>10494</v>
      </c>
      <c r="C3012" t="s">
        <v>6539</v>
      </c>
      <c r="D3012" s="394">
        <v>52.25</v>
      </c>
    </row>
    <row r="3013" spans="1:4" ht="15" x14ac:dyDescent="0.25">
      <c r="A3013">
        <v>20164</v>
      </c>
      <c r="B3013" t="s">
        <v>10495</v>
      </c>
      <c r="C3013" t="s">
        <v>6539</v>
      </c>
      <c r="D3013" s="394">
        <v>8.5399999999999991</v>
      </c>
    </row>
    <row r="3014" spans="1:4" ht="15" x14ac:dyDescent="0.25">
      <c r="A3014">
        <v>3893</v>
      </c>
      <c r="B3014" t="s">
        <v>10496</v>
      </c>
      <c r="C3014" t="s">
        <v>6539</v>
      </c>
      <c r="D3014" s="394">
        <v>10.6</v>
      </c>
    </row>
    <row r="3015" spans="1:4" ht="15" x14ac:dyDescent="0.25">
      <c r="A3015">
        <v>3848</v>
      </c>
      <c r="B3015" t="s">
        <v>10497</v>
      </c>
      <c r="C3015" t="s">
        <v>6539</v>
      </c>
      <c r="D3015" s="394">
        <v>6.44</v>
      </c>
    </row>
    <row r="3016" spans="1:4" ht="15" x14ac:dyDescent="0.25">
      <c r="A3016">
        <v>3895</v>
      </c>
      <c r="B3016" t="s">
        <v>10498</v>
      </c>
      <c r="C3016" t="s">
        <v>6539</v>
      </c>
      <c r="D3016" s="394">
        <v>7</v>
      </c>
    </row>
    <row r="3017" spans="1:4" ht="15" x14ac:dyDescent="0.25">
      <c r="A3017">
        <v>12404</v>
      </c>
      <c r="B3017" t="s">
        <v>10499</v>
      </c>
      <c r="C3017" t="s">
        <v>6539</v>
      </c>
      <c r="D3017" s="394">
        <v>5.89</v>
      </c>
    </row>
    <row r="3018" spans="1:4" ht="15" x14ac:dyDescent="0.25">
      <c r="A3018">
        <v>3939</v>
      </c>
      <c r="B3018" t="s">
        <v>10500</v>
      </c>
      <c r="C3018" t="s">
        <v>6539</v>
      </c>
      <c r="D3018" s="394">
        <v>12.15</v>
      </c>
    </row>
    <row r="3019" spans="1:4" ht="15" x14ac:dyDescent="0.25">
      <c r="A3019">
        <v>3911</v>
      </c>
      <c r="B3019" t="s">
        <v>10501</v>
      </c>
      <c r="C3019" t="s">
        <v>6539</v>
      </c>
      <c r="D3019" s="394">
        <v>9.92</v>
      </c>
    </row>
    <row r="3020" spans="1:4" ht="15" x14ac:dyDescent="0.25">
      <c r="A3020">
        <v>3908</v>
      </c>
      <c r="B3020" t="s">
        <v>10502</v>
      </c>
      <c r="C3020" t="s">
        <v>6539</v>
      </c>
      <c r="D3020" s="394">
        <v>3.21</v>
      </c>
    </row>
    <row r="3021" spans="1:4" ht="15" x14ac:dyDescent="0.25">
      <c r="A3021">
        <v>3910</v>
      </c>
      <c r="B3021" t="s">
        <v>10503</v>
      </c>
      <c r="C3021" t="s">
        <v>6539</v>
      </c>
      <c r="D3021" s="394">
        <v>7.1</v>
      </c>
    </row>
    <row r="3022" spans="1:4" ht="15" x14ac:dyDescent="0.25">
      <c r="A3022">
        <v>3913</v>
      </c>
      <c r="B3022" t="s">
        <v>10504</v>
      </c>
      <c r="C3022" t="s">
        <v>6539</v>
      </c>
      <c r="D3022" s="394">
        <v>33.94</v>
      </c>
    </row>
    <row r="3023" spans="1:4" ht="15" x14ac:dyDescent="0.25">
      <c r="A3023">
        <v>3912</v>
      </c>
      <c r="B3023" t="s">
        <v>10505</v>
      </c>
      <c r="C3023" t="s">
        <v>6539</v>
      </c>
      <c r="D3023" s="394">
        <v>18.600000000000001</v>
      </c>
    </row>
    <row r="3024" spans="1:4" ht="15" x14ac:dyDescent="0.25">
      <c r="A3024">
        <v>3909</v>
      </c>
      <c r="B3024" t="s">
        <v>10506</v>
      </c>
      <c r="C3024" t="s">
        <v>6539</v>
      </c>
      <c r="D3024" s="394">
        <v>4.3600000000000003</v>
      </c>
    </row>
    <row r="3025" spans="1:4" ht="15" x14ac:dyDescent="0.25">
      <c r="A3025">
        <v>3914</v>
      </c>
      <c r="B3025" t="s">
        <v>10507</v>
      </c>
      <c r="C3025" t="s">
        <v>6539</v>
      </c>
      <c r="D3025" s="394">
        <v>51.2</v>
      </c>
    </row>
    <row r="3026" spans="1:4" ht="15" x14ac:dyDescent="0.25">
      <c r="A3026">
        <v>3915</v>
      </c>
      <c r="B3026" t="s">
        <v>10508</v>
      </c>
      <c r="C3026" t="s">
        <v>6539</v>
      </c>
      <c r="D3026" s="394">
        <v>80.739999999999995</v>
      </c>
    </row>
    <row r="3027" spans="1:4" ht="15" x14ac:dyDescent="0.25">
      <c r="A3027">
        <v>3916</v>
      </c>
      <c r="B3027" t="s">
        <v>10509</v>
      </c>
      <c r="C3027" t="s">
        <v>6539</v>
      </c>
      <c r="D3027" s="394">
        <v>147.1</v>
      </c>
    </row>
    <row r="3028" spans="1:4" ht="15" x14ac:dyDescent="0.25">
      <c r="A3028">
        <v>3917</v>
      </c>
      <c r="B3028" t="s">
        <v>10510</v>
      </c>
      <c r="C3028" t="s">
        <v>6539</v>
      </c>
      <c r="D3028" s="394">
        <v>242.62</v>
      </c>
    </row>
    <row r="3029" spans="1:4" ht="15" x14ac:dyDescent="0.25">
      <c r="A3029">
        <v>1904</v>
      </c>
      <c r="B3029" t="s">
        <v>10511</v>
      </c>
      <c r="C3029" t="s">
        <v>6539</v>
      </c>
      <c r="D3029" s="394">
        <v>0.64</v>
      </c>
    </row>
    <row r="3030" spans="1:4" ht="15" x14ac:dyDescent="0.25">
      <c r="A3030">
        <v>1899</v>
      </c>
      <c r="B3030" t="s">
        <v>10512</v>
      </c>
      <c r="C3030" t="s">
        <v>6539</v>
      </c>
      <c r="D3030" s="394">
        <v>0.72</v>
      </c>
    </row>
    <row r="3031" spans="1:4" ht="15" x14ac:dyDescent="0.25">
      <c r="A3031">
        <v>1900</v>
      </c>
      <c r="B3031" t="s">
        <v>10513</v>
      </c>
      <c r="C3031" t="s">
        <v>6539</v>
      </c>
      <c r="D3031" s="394">
        <v>1.17</v>
      </c>
    </row>
    <row r="3032" spans="1:4" ht="15" x14ac:dyDescent="0.25">
      <c r="A3032">
        <v>12407</v>
      </c>
      <c r="B3032" t="s">
        <v>10514</v>
      </c>
      <c r="C3032" t="s">
        <v>6539</v>
      </c>
      <c r="D3032" s="394">
        <v>18.36</v>
      </c>
    </row>
    <row r="3033" spans="1:4" ht="15" x14ac:dyDescent="0.25">
      <c r="A3033">
        <v>12408</v>
      </c>
      <c r="B3033" t="s">
        <v>10515</v>
      </c>
      <c r="C3033" t="s">
        <v>6539</v>
      </c>
      <c r="D3033" s="394">
        <v>10.36</v>
      </c>
    </row>
    <row r="3034" spans="1:4" ht="15" x14ac:dyDescent="0.25">
      <c r="A3034">
        <v>12409</v>
      </c>
      <c r="B3034" t="s">
        <v>10516</v>
      </c>
      <c r="C3034" t="s">
        <v>6539</v>
      </c>
      <c r="D3034" s="394">
        <v>10.36</v>
      </c>
    </row>
    <row r="3035" spans="1:4" ht="15" x14ac:dyDescent="0.25">
      <c r="A3035">
        <v>12410</v>
      </c>
      <c r="B3035" t="s">
        <v>10517</v>
      </c>
      <c r="C3035" t="s">
        <v>6539</v>
      </c>
      <c r="D3035" s="394">
        <v>7.14</v>
      </c>
    </row>
    <row r="3036" spans="1:4" ht="15" x14ac:dyDescent="0.25">
      <c r="A3036">
        <v>3936</v>
      </c>
      <c r="B3036" t="s">
        <v>10518</v>
      </c>
      <c r="C3036" t="s">
        <v>6539</v>
      </c>
      <c r="D3036" s="394">
        <v>12.9</v>
      </c>
    </row>
    <row r="3037" spans="1:4" ht="15" x14ac:dyDescent="0.25">
      <c r="A3037">
        <v>3922</v>
      </c>
      <c r="B3037" t="s">
        <v>10519</v>
      </c>
      <c r="C3037" t="s">
        <v>6539</v>
      </c>
      <c r="D3037" s="394">
        <v>11.87</v>
      </c>
    </row>
    <row r="3038" spans="1:4" ht="15" x14ac:dyDescent="0.25">
      <c r="A3038">
        <v>3924</v>
      </c>
      <c r="B3038" t="s">
        <v>10520</v>
      </c>
      <c r="C3038" t="s">
        <v>6539</v>
      </c>
      <c r="D3038" s="394">
        <v>12.9</v>
      </c>
    </row>
    <row r="3039" spans="1:4" ht="15" x14ac:dyDescent="0.25">
      <c r="A3039">
        <v>3923</v>
      </c>
      <c r="B3039" t="s">
        <v>10521</v>
      </c>
      <c r="C3039" t="s">
        <v>6539</v>
      </c>
      <c r="D3039" s="394">
        <v>12.9</v>
      </c>
    </row>
    <row r="3040" spans="1:4" ht="15" x14ac:dyDescent="0.25">
      <c r="A3040">
        <v>3937</v>
      </c>
      <c r="B3040" t="s">
        <v>10522</v>
      </c>
      <c r="C3040" t="s">
        <v>6539</v>
      </c>
      <c r="D3040" s="394">
        <v>10.64</v>
      </c>
    </row>
    <row r="3041" spans="1:4" ht="15" x14ac:dyDescent="0.25">
      <c r="A3041">
        <v>3921</v>
      </c>
      <c r="B3041" t="s">
        <v>10523</v>
      </c>
      <c r="C3041" t="s">
        <v>6539</v>
      </c>
      <c r="D3041" s="394">
        <v>10.65</v>
      </c>
    </row>
    <row r="3042" spans="1:4" ht="15" x14ac:dyDescent="0.25">
      <c r="A3042">
        <v>3920</v>
      </c>
      <c r="B3042" t="s">
        <v>10524</v>
      </c>
      <c r="C3042" t="s">
        <v>6539</v>
      </c>
      <c r="D3042" s="394">
        <v>10.64</v>
      </c>
    </row>
    <row r="3043" spans="1:4" ht="15" x14ac:dyDescent="0.25">
      <c r="A3043">
        <v>3938</v>
      </c>
      <c r="B3043" t="s">
        <v>10525</v>
      </c>
      <c r="C3043" t="s">
        <v>6539</v>
      </c>
      <c r="D3043" s="394">
        <v>7.02</v>
      </c>
    </row>
    <row r="3044" spans="1:4" ht="15" x14ac:dyDescent="0.25">
      <c r="A3044">
        <v>3919</v>
      </c>
      <c r="B3044" t="s">
        <v>10526</v>
      </c>
      <c r="C3044" t="s">
        <v>6539</v>
      </c>
      <c r="D3044" s="394">
        <v>7.15</v>
      </c>
    </row>
    <row r="3045" spans="1:4" ht="15" x14ac:dyDescent="0.25">
      <c r="A3045">
        <v>3927</v>
      </c>
      <c r="B3045" t="s">
        <v>10527</v>
      </c>
      <c r="C3045" t="s">
        <v>6539</v>
      </c>
      <c r="D3045" s="394">
        <v>36.24</v>
      </c>
    </row>
    <row r="3046" spans="1:4" ht="15" x14ac:dyDescent="0.25">
      <c r="A3046">
        <v>3928</v>
      </c>
      <c r="B3046" t="s">
        <v>10528</v>
      </c>
      <c r="C3046" t="s">
        <v>6539</v>
      </c>
      <c r="D3046" s="394">
        <v>36.24</v>
      </c>
    </row>
    <row r="3047" spans="1:4" ht="15" x14ac:dyDescent="0.25">
      <c r="A3047">
        <v>3926</v>
      </c>
      <c r="B3047" t="s">
        <v>10529</v>
      </c>
      <c r="C3047" t="s">
        <v>6539</v>
      </c>
      <c r="D3047" s="394">
        <v>20.66</v>
      </c>
    </row>
    <row r="3048" spans="1:4" ht="15" x14ac:dyDescent="0.25">
      <c r="A3048">
        <v>3935</v>
      </c>
      <c r="B3048" t="s">
        <v>10530</v>
      </c>
      <c r="C3048" t="s">
        <v>6539</v>
      </c>
      <c r="D3048" s="394">
        <v>20.66</v>
      </c>
    </row>
    <row r="3049" spans="1:4" ht="15" x14ac:dyDescent="0.25">
      <c r="A3049">
        <v>3925</v>
      </c>
      <c r="B3049" t="s">
        <v>10531</v>
      </c>
      <c r="C3049" t="s">
        <v>6539</v>
      </c>
      <c r="D3049" s="394">
        <v>20.66</v>
      </c>
    </row>
    <row r="3050" spans="1:4" ht="15" x14ac:dyDescent="0.25">
      <c r="A3050">
        <v>12406</v>
      </c>
      <c r="B3050" t="s">
        <v>10532</v>
      </c>
      <c r="C3050" t="s">
        <v>6539</v>
      </c>
      <c r="D3050" s="394">
        <v>5.07</v>
      </c>
    </row>
    <row r="3051" spans="1:4" ht="15" x14ac:dyDescent="0.25">
      <c r="A3051">
        <v>3929</v>
      </c>
      <c r="B3051" t="s">
        <v>10533</v>
      </c>
      <c r="C3051" t="s">
        <v>6539</v>
      </c>
      <c r="D3051" s="394">
        <v>55.21</v>
      </c>
    </row>
    <row r="3052" spans="1:4" ht="15" x14ac:dyDescent="0.25">
      <c r="A3052">
        <v>3931</v>
      </c>
      <c r="B3052" t="s">
        <v>10534</v>
      </c>
      <c r="C3052" t="s">
        <v>6539</v>
      </c>
      <c r="D3052" s="394">
        <v>55.21</v>
      </c>
    </row>
    <row r="3053" spans="1:4" ht="15" x14ac:dyDescent="0.25">
      <c r="A3053">
        <v>3930</v>
      </c>
      <c r="B3053" t="s">
        <v>10535</v>
      </c>
      <c r="C3053" t="s">
        <v>6539</v>
      </c>
      <c r="D3053" s="394">
        <v>55.21</v>
      </c>
    </row>
    <row r="3054" spans="1:4" ht="15" x14ac:dyDescent="0.25">
      <c r="A3054">
        <v>3932</v>
      </c>
      <c r="B3054" t="s">
        <v>10536</v>
      </c>
      <c r="C3054" t="s">
        <v>6539</v>
      </c>
      <c r="D3054" s="394">
        <v>95.34</v>
      </c>
    </row>
    <row r="3055" spans="1:4" ht="15" x14ac:dyDescent="0.25">
      <c r="A3055">
        <v>3933</v>
      </c>
      <c r="B3055" t="s">
        <v>10537</v>
      </c>
      <c r="C3055" t="s">
        <v>6539</v>
      </c>
      <c r="D3055" s="394">
        <v>95.34</v>
      </c>
    </row>
    <row r="3056" spans="1:4" ht="15" x14ac:dyDescent="0.25">
      <c r="A3056">
        <v>3934</v>
      </c>
      <c r="B3056" t="s">
        <v>10538</v>
      </c>
      <c r="C3056" t="s">
        <v>6539</v>
      </c>
      <c r="D3056" s="394">
        <v>95.34</v>
      </c>
    </row>
    <row r="3057" spans="1:4" ht="15" x14ac:dyDescent="0.25">
      <c r="A3057">
        <v>40355</v>
      </c>
      <c r="B3057" t="s">
        <v>10539</v>
      </c>
      <c r="C3057" t="s">
        <v>6539</v>
      </c>
      <c r="D3057" s="394">
        <v>5.57</v>
      </c>
    </row>
    <row r="3058" spans="1:4" ht="15" x14ac:dyDescent="0.25">
      <c r="A3058">
        <v>40364</v>
      </c>
      <c r="B3058" t="s">
        <v>10540</v>
      </c>
      <c r="C3058" t="s">
        <v>6539</v>
      </c>
      <c r="D3058" s="394">
        <v>26.09</v>
      </c>
    </row>
    <row r="3059" spans="1:4" ht="15" x14ac:dyDescent="0.25">
      <c r="A3059">
        <v>40361</v>
      </c>
      <c r="B3059" t="s">
        <v>10541</v>
      </c>
      <c r="C3059" t="s">
        <v>6539</v>
      </c>
      <c r="D3059" s="394">
        <v>20.399999999999999</v>
      </c>
    </row>
    <row r="3060" spans="1:4" ht="15" x14ac:dyDescent="0.25">
      <c r="A3060">
        <v>40358</v>
      </c>
      <c r="B3060" t="s">
        <v>10542</v>
      </c>
      <c r="C3060" t="s">
        <v>6539</v>
      </c>
      <c r="D3060" s="394">
        <v>7.77</v>
      </c>
    </row>
    <row r="3061" spans="1:4" ht="15" x14ac:dyDescent="0.25">
      <c r="A3061">
        <v>40370</v>
      </c>
      <c r="B3061" t="s">
        <v>10543</v>
      </c>
      <c r="C3061" t="s">
        <v>6539</v>
      </c>
      <c r="D3061" s="394">
        <v>82.78</v>
      </c>
    </row>
    <row r="3062" spans="1:4" ht="15" x14ac:dyDescent="0.25">
      <c r="A3062">
        <v>40367</v>
      </c>
      <c r="B3062" t="s">
        <v>10544</v>
      </c>
      <c r="C3062" t="s">
        <v>6539</v>
      </c>
      <c r="D3062" s="394">
        <v>41.14</v>
      </c>
    </row>
    <row r="3063" spans="1:4" ht="15" x14ac:dyDescent="0.25">
      <c r="A3063">
        <v>40373</v>
      </c>
      <c r="B3063" t="s">
        <v>10545</v>
      </c>
      <c r="C3063" t="s">
        <v>6539</v>
      </c>
      <c r="D3063" s="394">
        <v>111.94</v>
      </c>
    </row>
    <row r="3064" spans="1:4" ht="15" x14ac:dyDescent="0.25">
      <c r="A3064">
        <v>38947</v>
      </c>
      <c r="B3064" t="s">
        <v>10546</v>
      </c>
      <c r="C3064" t="s">
        <v>6539</v>
      </c>
      <c r="D3064" s="394">
        <v>6.07</v>
      </c>
    </row>
    <row r="3065" spans="1:4" ht="15" x14ac:dyDescent="0.25">
      <c r="A3065">
        <v>38948</v>
      </c>
      <c r="B3065" t="s">
        <v>10547</v>
      </c>
      <c r="C3065" t="s">
        <v>6539</v>
      </c>
      <c r="D3065" s="394">
        <v>9.68</v>
      </c>
    </row>
    <row r="3066" spans="1:4" ht="15" x14ac:dyDescent="0.25">
      <c r="A3066">
        <v>38949</v>
      </c>
      <c r="B3066" t="s">
        <v>10548</v>
      </c>
      <c r="C3066" t="s">
        <v>6539</v>
      </c>
      <c r="D3066" s="394">
        <v>10.74</v>
      </c>
    </row>
    <row r="3067" spans="1:4" ht="15" x14ac:dyDescent="0.25">
      <c r="A3067">
        <v>38951</v>
      </c>
      <c r="B3067" t="s">
        <v>10549</v>
      </c>
      <c r="C3067" t="s">
        <v>6539</v>
      </c>
      <c r="D3067" s="394">
        <v>16.989999999999998</v>
      </c>
    </row>
    <row r="3068" spans="1:4" ht="15" x14ac:dyDescent="0.25">
      <c r="A3068">
        <v>39312</v>
      </c>
      <c r="B3068" t="s">
        <v>10550</v>
      </c>
      <c r="C3068" t="s">
        <v>6539</v>
      </c>
      <c r="D3068" s="394">
        <v>13.18</v>
      </c>
    </row>
    <row r="3069" spans="1:4" ht="15" x14ac:dyDescent="0.25">
      <c r="A3069">
        <v>39313</v>
      </c>
      <c r="B3069" t="s">
        <v>10551</v>
      </c>
      <c r="C3069" t="s">
        <v>6539</v>
      </c>
      <c r="D3069" s="394">
        <v>17.2</v>
      </c>
    </row>
    <row r="3070" spans="1:4" ht="15" x14ac:dyDescent="0.25">
      <c r="A3070">
        <v>38950</v>
      </c>
      <c r="B3070" t="s">
        <v>10552</v>
      </c>
      <c r="C3070" t="s">
        <v>6539</v>
      </c>
      <c r="D3070" s="394">
        <v>25.88</v>
      </c>
    </row>
    <row r="3071" spans="1:4" ht="15" x14ac:dyDescent="0.25">
      <c r="A3071">
        <v>39314</v>
      </c>
      <c r="B3071" t="s">
        <v>10553</v>
      </c>
      <c r="C3071" t="s">
        <v>6539</v>
      </c>
      <c r="D3071" s="394">
        <v>27.31</v>
      </c>
    </row>
    <row r="3072" spans="1:4" ht="15" x14ac:dyDescent="0.25">
      <c r="A3072">
        <v>3907</v>
      </c>
      <c r="B3072" t="s">
        <v>10554</v>
      </c>
      <c r="C3072" t="s">
        <v>6539</v>
      </c>
      <c r="D3072" s="394">
        <v>3.34</v>
      </c>
    </row>
    <row r="3073" spans="1:4" ht="15" x14ac:dyDescent="0.25">
      <c r="A3073">
        <v>3889</v>
      </c>
      <c r="B3073" t="s">
        <v>10555</v>
      </c>
      <c r="C3073" t="s">
        <v>6539</v>
      </c>
      <c r="D3073" s="394">
        <v>2.56</v>
      </c>
    </row>
    <row r="3074" spans="1:4" ht="15" x14ac:dyDescent="0.25">
      <c r="A3074">
        <v>3868</v>
      </c>
      <c r="B3074" t="s">
        <v>10556</v>
      </c>
      <c r="C3074" t="s">
        <v>6539</v>
      </c>
      <c r="D3074" s="394">
        <v>0.99</v>
      </c>
    </row>
    <row r="3075" spans="1:4" ht="15" x14ac:dyDescent="0.25">
      <c r="A3075">
        <v>3869</v>
      </c>
      <c r="B3075" t="s">
        <v>10557</v>
      </c>
      <c r="C3075" t="s">
        <v>6539</v>
      </c>
      <c r="D3075" s="394">
        <v>2.84</v>
      </c>
    </row>
    <row r="3076" spans="1:4" ht="15" x14ac:dyDescent="0.25">
      <c r="A3076">
        <v>3872</v>
      </c>
      <c r="B3076" t="s">
        <v>10558</v>
      </c>
      <c r="C3076" t="s">
        <v>6539</v>
      </c>
      <c r="D3076" s="394">
        <v>3.45</v>
      </c>
    </row>
    <row r="3077" spans="1:4" ht="15" x14ac:dyDescent="0.25">
      <c r="A3077">
        <v>3850</v>
      </c>
      <c r="B3077" t="s">
        <v>10559</v>
      </c>
      <c r="C3077" t="s">
        <v>6539</v>
      </c>
      <c r="D3077" s="394">
        <v>8.9</v>
      </c>
    </row>
    <row r="3078" spans="1:4" ht="15" x14ac:dyDescent="0.25">
      <c r="A3078">
        <v>38023</v>
      </c>
      <c r="B3078" t="s">
        <v>10560</v>
      </c>
      <c r="C3078" t="s">
        <v>6539</v>
      </c>
      <c r="D3078" s="394">
        <v>3.75</v>
      </c>
    </row>
    <row r="3079" spans="1:4" ht="15" x14ac:dyDescent="0.25">
      <c r="A3079">
        <v>37986</v>
      </c>
      <c r="B3079" t="s">
        <v>10561</v>
      </c>
      <c r="C3079" t="s">
        <v>6539</v>
      </c>
      <c r="D3079" s="394">
        <v>1.17</v>
      </c>
    </row>
    <row r="3080" spans="1:4" ht="15" x14ac:dyDescent="0.25">
      <c r="A3080">
        <v>37987</v>
      </c>
      <c r="B3080" t="s">
        <v>10562</v>
      </c>
      <c r="C3080" t="s">
        <v>6539</v>
      </c>
      <c r="D3080" s="394">
        <v>87.45</v>
      </c>
    </row>
    <row r="3081" spans="1:4" ht="15" x14ac:dyDescent="0.25">
      <c r="A3081">
        <v>37988</v>
      </c>
      <c r="B3081" t="s">
        <v>10563</v>
      </c>
      <c r="C3081" t="s">
        <v>6539</v>
      </c>
      <c r="D3081" s="394">
        <v>142.63999999999999</v>
      </c>
    </row>
    <row r="3082" spans="1:4" ht="15" x14ac:dyDescent="0.25">
      <c r="A3082">
        <v>21120</v>
      </c>
      <c r="B3082" t="s">
        <v>10564</v>
      </c>
      <c r="C3082" t="s">
        <v>6539</v>
      </c>
      <c r="D3082" s="394">
        <v>7.11</v>
      </c>
    </row>
    <row r="3083" spans="1:4" ht="15" x14ac:dyDescent="0.25">
      <c r="A3083">
        <v>39318</v>
      </c>
      <c r="B3083" t="s">
        <v>10565</v>
      </c>
      <c r="C3083" t="s">
        <v>6539</v>
      </c>
      <c r="D3083" s="394">
        <v>5.86</v>
      </c>
    </row>
    <row r="3084" spans="1:4" ht="15" x14ac:dyDescent="0.25">
      <c r="A3084">
        <v>20162</v>
      </c>
      <c r="B3084" t="s">
        <v>10566</v>
      </c>
      <c r="C3084" t="s">
        <v>6539</v>
      </c>
      <c r="D3084" s="394">
        <v>11.23</v>
      </c>
    </row>
    <row r="3085" spans="1:4" ht="15" x14ac:dyDescent="0.25">
      <c r="A3085">
        <v>40366</v>
      </c>
      <c r="B3085" t="s">
        <v>10567</v>
      </c>
      <c r="C3085" t="s">
        <v>6539</v>
      </c>
      <c r="D3085" s="394">
        <v>20.350000000000001</v>
      </c>
    </row>
    <row r="3086" spans="1:4" ht="15" x14ac:dyDescent="0.25">
      <c r="A3086">
        <v>40363</v>
      </c>
      <c r="B3086" t="s">
        <v>10568</v>
      </c>
      <c r="C3086" t="s">
        <v>6539</v>
      </c>
      <c r="D3086" s="394">
        <v>15.91</v>
      </c>
    </row>
    <row r="3087" spans="1:4" ht="15" x14ac:dyDescent="0.25">
      <c r="A3087">
        <v>40354</v>
      </c>
      <c r="B3087" t="s">
        <v>10569</v>
      </c>
      <c r="C3087" t="s">
        <v>6539</v>
      </c>
      <c r="D3087" s="394">
        <v>6.93</v>
      </c>
    </row>
    <row r="3088" spans="1:4" ht="15" x14ac:dyDescent="0.25">
      <c r="A3088">
        <v>40360</v>
      </c>
      <c r="B3088" t="s">
        <v>10570</v>
      </c>
      <c r="C3088" t="s">
        <v>6539</v>
      </c>
      <c r="D3088" s="394">
        <v>10.43</v>
      </c>
    </row>
    <row r="3089" spans="1:4" ht="15" x14ac:dyDescent="0.25">
      <c r="A3089">
        <v>40372</v>
      </c>
      <c r="B3089" t="s">
        <v>10571</v>
      </c>
      <c r="C3089" t="s">
        <v>6539</v>
      </c>
      <c r="D3089" s="394">
        <v>64.44</v>
      </c>
    </row>
    <row r="3090" spans="1:4" ht="15" x14ac:dyDescent="0.25">
      <c r="A3090">
        <v>40369</v>
      </c>
      <c r="B3090" t="s">
        <v>10572</v>
      </c>
      <c r="C3090" t="s">
        <v>6539</v>
      </c>
      <c r="D3090" s="394">
        <v>32.07</v>
      </c>
    </row>
    <row r="3091" spans="1:4" ht="15" x14ac:dyDescent="0.25">
      <c r="A3091">
        <v>40357</v>
      </c>
      <c r="B3091" t="s">
        <v>10573</v>
      </c>
      <c r="C3091" t="s">
        <v>6539</v>
      </c>
      <c r="D3091" s="394">
        <v>7.77</v>
      </c>
    </row>
    <row r="3092" spans="1:4" ht="15" x14ac:dyDescent="0.25">
      <c r="A3092">
        <v>40375</v>
      </c>
      <c r="B3092" t="s">
        <v>10574</v>
      </c>
      <c r="C3092" t="s">
        <v>6539</v>
      </c>
      <c r="D3092" s="394">
        <v>87.24</v>
      </c>
    </row>
    <row r="3093" spans="1:4" ht="15" x14ac:dyDescent="0.25">
      <c r="A3093">
        <v>1893</v>
      </c>
      <c r="B3093" t="s">
        <v>10575</v>
      </c>
      <c r="C3093" t="s">
        <v>6539</v>
      </c>
      <c r="D3093" s="394">
        <v>2.42</v>
      </c>
    </row>
    <row r="3094" spans="1:4" ht="15" x14ac:dyDescent="0.25">
      <c r="A3094">
        <v>1902</v>
      </c>
      <c r="B3094" t="s">
        <v>10576</v>
      </c>
      <c r="C3094" t="s">
        <v>6539</v>
      </c>
      <c r="D3094" s="394">
        <v>1.76</v>
      </c>
    </row>
    <row r="3095" spans="1:4" ht="15" x14ac:dyDescent="0.25">
      <c r="A3095">
        <v>1901</v>
      </c>
      <c r="B3095" t="s">
        <v>10577</v>
      </c>
      <c r="C3095" t="s">
        <v>6539</v>
      </c>
      <c r="D3095" s="394">
        <v>0.55000000000000004</v>
      </c>
    </row>
    <row r="3096" spans="1:4" ht="15" x14ac:dyDescent="0.25">
      <c r="A3096">
        <v>1892</v>
      </c>
      <c r="B3096" t="s">
        <v>10578</v>
      </c>
      <c r="C3096" t="s">
        <v>6539</v>
      </c>
      <c r="D3096" s="394">
        <v>1.1299999999999999</v>
      </c>
    </row>
    <row r="3097" spans="1:4" ht="15" x14ac:dyDescent="0.25">
      <c r="A3097">
        <v>1907</v>
      </c>
      <c r="B3097" t="s">
        <v>10579</v>
      </c>
      <c r="C3097" t="s">
        <v>6539</v>
      </c>
      <c r="D3097" s="394">
        <v>7.79</v>
      </c>
    </row>
    <row r="3098" spans="1:4" ht="15" x14ac:dyDescent="0.25">
      <c r="A3098">
        <v>1894</v>
      </c>
      <c r="B3098" t="s">
        <v>10580</v>
      </c>
      <c r="C3098" t="s">
        <v>6539</v>
      </c>
      <c r="D3098" s="394">
        <v>3.5</v>
      </c>
    </row>
    <row r="3099" spans="1:4" ht="15" x14ac:dyDescent="0.25">
      <c r="A3099">
        <v>1891</v>
      </c>
      <c r="B3099" t="s">
        <v>10581</v>
      </c>
      <c r="C3099" t="s">
        <v>6539</v>
      </c>
      <c r="D3099" s="394">
        <v>0.81</v>
      </c>
    </row>
    <row r="3100" spans="1:4" ht="15" x14ac:dyDescent="0.25">
      <c r="A3100">
        <v>1896</v>
      </c>
      <c r="B3100" t="s">
        <v>10582</v>
      </c>
      <c r="C3100" t="s">
        <v>6539</v>
      </c>
      <c r="D3100" s="394">
        <v>10.46</v>
      </c>
    </row>
    <row r="3101" spans="1:4" ht="15" x14ac:dyDescent="0.25">
      <c r="A3101">
        <v>1895</v>
      </c>
      <c r="B3101" t="s">
        <v>10583</v>
      </c>
      <c r="C3101" t="s">
        <v>6539</v>
      </c>
      <c r="D3101" s="394">
        <v>18.39</v>
      </c>
    </row>
    <row r="3102" spans="1:4" ht="15" x14ac:dyDescent="0.25">
      <c r="A3102">
        <v>2641</v>
      </c>
      <c r="B3102" t="s">
        <v>10584</v>
      </c>
      <c r="C3102" t="s">
        <v>6539</v>
      </c>
      <c r="D3102" s="394">
        <v>24.62</v>
      </c>
    </row>
    <row r="3103" spans="1:4" ht="15" x14ac:dyDescent="0.25">
      <c r="A3103">
        <v>2636</v>
      </c>
      <c r="B3103" t="s">
        <v>10585</v>
      </c>
      <c r="C3103" t="s">
        <v>6539</v>
      </c>
      <c r="D3103" s="394">
        <v>1.58</v>
      </c>
    </row>
    <row r="3104" spans="1:4" ht="15" x14ac:dyDescent="0.25">
      <c r="A3104">
        <v>2637</v>
      </c>
      <c r="B3104" t="s">
        <v>10586</v>
      </c>
      <c r="C3104" t="s">
        <v>6539</v>
      </c>
      <c r="D3104" s="394">
        <v>1.68</v>
      </c>
    </row>
    <row r="3105" spans="1:4" ht="15" x14ac:dyDescent="0.25">
      <c r="A3105">
        <v>2638</v>
      </c>
      <c r="B3105" t="s">
        <v>10587</v>
      </c>
      <c r="C3105" t="s">
        <v>6539</v>
      </c>
      <c r="D3105" s="394">
        <v>1.96</v>
      </c>
    </row>
    <row r="3106" spans="1:4" ht="15" x14ac:dyDescent="0.25">
      <c r="A3106">
        <v>2639</v>
      </c>
      <c r="B3106" t="s">
        <v>10588</v>
      </c>
      <c r="C3106" t="s">
        <v>6539</v>
      </c>
      <c r="D3106" s="394">
        <v>3.48</v>
      </c>
    </row>
    <row r="3107" spans="1:4" ht="15" x14ac:dyDescent="0.25">
      <c r="A3107">
        <v>2644</v>
      </c>
      <c r="B3107" t="s">
        <v>10589</v>
      </c>
      <c r="C3107" t="s">
        <v>6539</v>
      </c>
      <c r="D3107" s="394">
        <v>5.03</v>
      </c>
    </row>
    <row r="3108" spans="1:4" ht="15" x14ac:dyDescent="0.25">
      <c r="A3108">
        <v>2643</v>
      </c>
      <c r="B3108" t="s">
        <v>10590</v>
      </c>
      <c r="C3108" t="s">
        <v>6539</v>
      </c>
      <c r="D3108" s="394">
        <v>7.02</v>
      </c>
    </row>
    <row r="3109" spans="1:4" ht="15" x14ac:dyDescent="0.25">
      <c r="A3109">
        <v>2640</v>
      </c>
      <c r="B3109" t="s">
        <v>10591</v>
      </c>
      <c r="C3109" t="s">
        <v>6539</v>
      </c>
      <c r="D3109" s="394">
        <v>10.24</v>
      </c>
    </row>
    <row r="3110" spans="1:4" ht="15" x14ac:dyDescent="0.25">
      <c r="A3110">
        <v>2642</v>
      </c>
      <c r="B3110" t="s">
        <v>10592</v>
      </c>
      <c r="C3110" t="s">
        <v>6539</v>
      </c>
      <c r="D3110" s="394">
        <v>15.6</v>
      </c>
    </row>
    <row r="3111" spans="1:4" ht="15" x14ac:dyDescent="0.25">
      <c r="A3111">
        <v>38943</v>
      </c>
      <c r="B3111" t="s">
        <v>10593</v>
      </c>
      <c r="C3111" t="s">
        <v>6539</v>
      </c>
      <c r="D3111" s="394">
        <v>4.4800000000000004</v>
      </c>
    </row>
    <row r="3112" spans="1:4" ht="15" x14ac:dyDescent="0.25">
      <c r="A3112">
        <v>38944</v>
      </c>
      <c r="B3112" t="s">
        <v>10594</v>
      </c>
      <c r="C3112" t="s">
        <v>6539</v>
      </c>
      <c r="D3112" s="394">
        <v>6.92</v>
      </c>
    </row>
    <row r="3113" spans="1:4" ht="15" x14ac:dyDescent="0.25">
      <c r="A3113">
        <v>38945</v>
      </c>
      <c r="B3113" t="s">
        <v>10595</v>
      </c>
      <c r="C3113" t="s">
        <v>6539</v>
      </c>
      <c r="D3113" s="394">
        <v>14.04</v>
      </c>
    </row>
    <row r="3114" spans="1:4" ht="15" x14ac:dyDescent="0.25">
      <c r="A3114">
        <v>38946</v>
      </c>
      <c r="B3114" t="s">
        <v>10596</v>
      </c>
      <c r="C3114" t="s">
        <v>6539</v>
      </c>
      <c r="D3114" s="394">
        <v>20.94</v>
      </c>
    </row>
    <row r="3115" spans="1:4" ht="15" x14ac:dyDescent="0.25">
      <c r="A3115">
        <v>39308</v>
      </c>
      <c r="B3115" t="s">
        <v>10597</v>
      </c>
      <c r="C3115" t="s">
        <v>6539</v>
      </c>
      <c r="D3115" s="394">
        <v>9.1300000000000008</v>
      </c>
    </row>
    <row r="3116" spans="1:4" ht="15" x14ac:dyDescent="0.25">
      <c r="A3116">
        <v>39309</v>
      </c>
      <c r="B3116" t="s">
        <v>10598</v>
      </c>
      <c r="C3116" t="s">
        <v>6539</v>
      </c>
      <c r="D3116" s="394">
        <v>13.2</v>
      </c>
    </row>
    <row r="3117" spans="1:4" ht="15" x14ac:dyDescent="0.25">
      <c r="A3117">
        <v>39310</v>
      </c>
      <c r="B3117" t="s">
        <v>10599</v>
      </c>
      <c r="C3117" t="s">
        <v>6539</v>
      </c>
      <c r="D3117" s="394">
        <v>20.010000000000002</v>
      </c>
    </row>
    <row r="3118" spans="1:4" ht="15" x14ac:dyDescent="0.25">
      <c r="A3118">
        <v>39311</v>
      </c>
      <c r="B3118" t="s">
        <v>10600</v>
      </c>
      <c r="C3118" t="s">
        <v>6539</v>
      </c>
      <c r="D3118" s="394">
        <v>30.08</v>
      </c>
    </row>
    <row r="3119" spans="1:4" ht="15" x14ac:dyDescent="0.25">
      <c r="A3119">
        <v>39855</v>
      </c>
      <c r="B3119" t="s">
        <v>10601</v>
      </c>
      <c r="C3119" t="s">
        <v>6539</v>
      </c>
      <c r="D3119" s="394">
        <v>1.67</v>
      </c>
    </row>
    <row r="3120" spans="1:4" ht="15" x14ac:dyDescent="0.25">
      <c r="A3120">
        <v>39856</v>
      </c>
      <c r="B3120" t="s">
        <v>10602</v>
      </c>
      <c r="C3120" t="s">
        <v>6539</v>
      </c>
      <c r="D3120" s="394">
        <v>3.95</v>
      </c>
    </row>
    <row r="3121" spans="1:4" ht="15" x14ac:dyDescent="0.25">
      <c r="A3121">
        <v>39857</v>
      </c>
      <c r="B3121" t="s">
        <v>10603</v>
      </c>
      <c r="C3121" t="s">
        <v>6539</v>
      </c>
      <c r="D3121" s="394">
        <v>6.39</v>
      </c>
    </row>
    <row r="3122" spans="1:4" ht="15" x14ac:dyDescent="0.25">
      <c r="A3122">
        <v>39858</v>
      </c>
      <c r="B3122" t="s">
        <v>10604</v>
      </c>
      <c r="C3122" t="s">
        <v>6539</v>
      </c>
      <c r="D3122" s="394">
        <v>14.19</v>
      </c>
    </row>
    <row r="3123" spans="1:4" ht="15" x14ac:dyDescent="0.25">
      <c r="A3123">
        <v>39859</v>
      </c>
      <c r="B3123" t="s">
        <v>10605</v>
      </c>
      <c r="C3123" t="s">
        <v>6539</v>
      </c>
      <c r="D3123" s="394">
        <v>21.87</v>
      </c>
    </row>
    <row r="3124" spans="1:4" ht="15" x14ac:dyDescent="0.25">
      <c r="A3124">
        <v>39860</v>
      </c>
      <c r="B3124" t="s">
        <v>10606</v>
      </c>
      <c r="C3124" t="s">
        <v>6539</v>
      </c>
      <c r="D3124" s="394">
        <v>33.56</v>
      </c>
    </row>
    <row r="3125" spans="1:4" ht="15" x14ac:dyDescent="0.25">
      <c r="A3125">
        <v>39861</v>
      </c>
      <c r="B3125" t="s">
        <v>10607</v>
      </c>
      <c r="C3125" t="s">
        <v>6539</v>
      </c>
      <c r="D3125" s="394">
        <v>95.82</v>
      </c>
    </row>
    <row r="3126" spans="1:4" ht="15" x14ac:dyDescent="0.25">
      <c r="A3126">
        <v>38447</v>
      </c>
      <c r="B3126" t="s">
        <v>10608</v>
      </c>
      <c r="C3126" t="s">
        <v>6539</v>
      </c>
      <c r="D3126" s="394">
        <v>71.430000000000007</v>
      </c>
    </row>
    <row r="3127" spans="1:4" ht="15" x14ac:dyDescent="0.25">
      <c r="A3127">
        <v>36320</v>
      </c>
      <c r="B3127" t="s">
        <v>10609</v>
      </c>
      <c r="C3127" t="s">
        <v>6539</v>
      </c>
      <c r="D3127" s="394">
        <v>1.03</v>
      </c>
    </row>
    <row r="3128" spans="1:4" ht="15" x14ac:dyDescent="0.25">
      <c r="A3128">
        <v>36324</v>
      </c>
      <c r="B3128" t="s">
        <v>10610</v>
      </c>
      <c r="C3128" t="s">
        <v>6539</v>
      </c>
      <c r="D3128" s="394">
        <v>1.57</v>
      </c>
    </row>
    <row r="3129" spans="1:4" ht="15" x14ac:dyDescent="0.25">
      <c r="A3129">
        <v>38441</v>
      </c>
      <c r="B3129" t="s">
        <v>10611</v>
      </c>
      <c r="C3129" t="s">
        <v>6539</v>
      </c>
      <c r="D3129" s="394">
        <v>2.06</v>
      </c>
    </row>
    <row r="3130" spans="1:4" ht="15" x14ac:dyDescent="0.25">
      <c r="A3130">
        <v>38442</v>
      </c>
      <c r="B3130" t="s">
        <v>10612</v>
      </c>
      <c r="C3130" t="s">
        <v>6539</v>
      </c>
      <c r="D3130" s="394">
        <v>5.23</v>
      </c>
    </row>
    <row r="3131" spans="1:4" ht="15" x14ac:dyDescent="0.25">
      <c r="A3131">
        <v>38443</v>
      </c>
      <c r="B3131" t="s">
        <v>10613</v>
      </c>
      <c r="C3131" t="s">
        <v>6539</v>
      </c>
      <c r="D3131" s="394">
        <v>7.91</v>
      </c>
    </row>
    <row r="3132" spans="1:4" ht="15" x14ac:dyDescent="0.25">
      <c r="A3132">
        <v>38444</v>
      </c>
      <c r="B3132" t="s">
        <v>10614</v>
      </c>
      <c r="C3132" t="s">
        <v>6539</v>
      </c>
      <c r="D3132" s="394">
        <v>11.77</v>
      </c>
    </row>
    <row r="3133" spans="1:4" ht="15" x14ac:dyDescent="0.25">
      <c r="A3133">
        <v>38445</v>
      </c>
      <c r="B3133" t="s">
        <v>10615</v>
      </c>
      <c r="C3133" t="s">
        <v>6539</v>
      </c>
      <c r="D3133" s="394">
        <v>27.66</v>
      </c>
    </row>
    <row r="3134" spans="1:4" ht="15" x14ac:dyDescent="0.25">
      <c r="A3134">
        <v>38446</v>
      </c>
      <c r="B3134" t="s">
        <v>10616</v>
      </c>
      <c r="C3134" t="s">
        <v>6539</v>
      </c>
      <c r="D3134" s="394">
        <v>44.64</v>
      </c>
    </row>
    <row r="3135" spans="1:4" ht="15" x14ac:dyDescent="0.25">
      <c r="A3135">
        <v>3867</v>
      </c>
      <c r="B3135" t="s">
        <v>10617</v>
      </c>
      <c r="C3135" t="s">
        <v>6539</v>
      </c>
      <c r="D3135" s="394">
        <v>59.78</v>
      </c>
    </row>
    <row r="3136" spans="1:4" ht="15" x14ac:dyDescent="0.25">
      <c r="A3136">
        <v>3861</v>
      </c>
      <c r="B3136" t="s">
        <v>10618</v>
      </c>
      <c r="C3136" t="s">
        <v>6539</v>
      </c>
      <c r="D3136" s="394">
        <v>0.49</v>
      </c>
    </row>
    <row r="3137" spans="1:4" ht="15" x14ac:dyDescent="0.25">
      <c r="A3137">
        <v>3904</v>
      </c>
      <c r="B3137" t="s">
        <v>10619</v>
      </c>
      <c r="C3137" t="s">
        <v>6539</v>
      </c>
      <c r="D3137" s="394">
        <v>0.6</v>
      </c>
    </row>
    <row r="3138" spans="1:4" ht="15" x14ac:dyDescent="0.25">
      <c r="A3138">
        <v>3903</v>
      </c>
      <c r="B3138" t="s">
        <v>10620</v>
      </c>
      <c r="C3138" t="s">
        <v>6539</v>
      </c>
      <c r="D3138" s="394">
        <v>1.49</v>
      </c>
    </row>
    <row r="3139" spans="1:4" ht="15" x14ac:dyDescent="0.25">
      <c r="A3139">
        <v>3862</v>
      </c>
      <c r="B3139" t="s">
        <v>10621</v>
      </c>
      <c r="C3139" t="s">
        <v>6539</v>
      </c>
      <c r="D3139" s="394">
        <v>3.03</v>
      </c>
    </row>
    <row r="3140" spans="1:4" ht="15" x14ac:dyDescent="0.25">
      <c r="A3140">
        <v>3863</v>
      </c>
      <c r="B3140" t="s">
        <v>10622</v>
      </c>
      <c r="C3140" t="s">
        <v>6539</v>
      </c>
      <c r="D3140" s="394">
        <v>3.55</v>
      </c>
    </row>
    <row r="3141" spans="1:4" ht="15" x14ac:dyDescent="0.25">
      <c r="A3141">
        <v>3864</v>
      </c>
      <c r="B3141" t="s">
        <v>10623</v>
      </c>
      <c r="C3141" t="s">
        <v>6539</v>
      </c>
      <c r="D3141" s="394">
        <v>9.25</v>
      </c>
    </row>
    <row r="3142" spans="1:4" ht="15" x14ac:dyDescent="0.25">
      <c r="A3142">
        <v>3865</v>
      </c>
      <c r="B3142" t="s">
        <v>10624</v>
      </c>
      <c r="C3142" t="s">
        <v>6539</v>
      </c>
      <c r="D3142" s="394">
        <v>16.100000000000001</v>
      </c>
    </row>
    <row r="3143" spans="1:4" ht="15" x14ac:dyDescent="0.25">
      <c r="A3143">
        <v>3866</v>
      </c>
      <c r="B3143" t="s">
        <v>10625</v>
      </c>
      <c r="C3143" t="s">
        <v>6539</v>
      </c>
      <c r="D3143" s="394">
        <v>36.85</v>
      </c>
    </row>
    <row r="3144" spans="1:4" ht="15" x14ac:dyDescent="0.25">
      <c r="A3144">
        <v>3902</v>
      </c>
      <c r="B3144" t="s">
        <v>10626</v>
      </c>
      <c r="C3144" t="s">
        <v>6539</v>
      </c>
      <c r="D3144" s="394">
        <v>17.920000000000002</v>
      </c>
    </row>
    <row r="3145" spans="1:4" ht="15" x14ac:dyDescent="0.25">
      <c r="A3145">
        <v>3878</v>
      </c>
      <c r="B3145" t="s">
        <v>10627</v>
      </c>
      <c r="C3145" t="s">
        <v>6539</v>
      </c>
      <c r="D3145" s="394">
        <v>5.66</v>
      </c>
    </row>
    <row r="3146" spans="1:4" ht="15" x14ac:dyDescent="0.25">
      <c r="A3146">
        <v>3877</v>
      </c>
      <c r="B3146" t="s">
        <v>10628</v>
      </c>
      <c r="C3146" t="s">
        <v>6539</v>
      </c>
      <c r="D3146" s="394">
        <v>5.17</v>
      </c>
    </row>
    <row r="3147" spans="1:4" ht="15" x14ac:dyDescent="0.25">
      <c r="A3147">
        <v>3879</v>
      </c>
      <c r="B3147" t="s">
        <v>10629</v>
      </c>
      <c r="C3147" t="s">
        <v>6539</v>
      </c>
      <c r="D3147" s="394">
        <v>11.42</v>
      </c>
    </row>
    <row r="3148" spans="1:4" ht="15" x14ac:dyDescent="0.25">
      <c r="A3148">
        <v>3880</v>
      </c>
      <c r="B3148" t="s">
        <v>10630</v>
      </c>
      <c r="C3148" t="s">
        <v>6539</v>
      </c>
      <c r="D3148" s="394">
        <v>25.77</v>
      </c>
    </row>
    <row r="3149" spans="1:4" ht="15" x14ac:dyDescent="0.25">
      <c r="A3149">
        <v>12892</v>
      </c>
      <c r="B3149" t="s">
        <v>10631</v>
      </c>
      <c r="C3149" t="s">
        <v>6550</v>
      </c>
      <c r="D3149" s="394">
        <v>10.98</v>
      </c>
    </row>
    <row r="3150" spans="1:4" ht="15" x14ac:dyDescent="0.25">
      <c r="A3150">
        <v>3883</v>
      </c>
      <c r="B3150" t="s">
        <v>10632</v>
      </c>
      <c r="C3150" t="s">
        <v>6539</v>
      </c>
      <c r="D3150" s="394">
        <v>1.19</v>
      </c>
    </row>
    <row r="3151" spans="1:4" ht="15" x14ac:dyDescent="0.25">
      <c r="A3151">
        <v>3876</v>
      </c>
      <c r="B3151" t="s">
        <v>10633</v>
      </c>
      <c r="C3151" t="s">
        <v>6539</v>
      </c>
      <c r="D3151" s="394">
        <v>2.98</v>
      </c>
    </row>
    <row r="3152" spans="1:4" ht="15" x14ac:dyDescent="0.25">
      <c r="A3152">
        <v>3884</v>
      </c>
      <c r="B3152" t="s">
        <v>10634</v>
      </c>
      <c r="C3152" t="s">
        <v>6539</v>
      </c>
      <c r="D3152" s="394">
        <v>1.78</v>
      </c>
    </row>
    <row r="3153" spans="1:4" ht="15" x14ac:dyDescent="0.25">
      <c r="A3153">
        <v>3837</v>
      </c>
      <c r="B3153" t="s">
        <v>10635</v>
      </c>
      <c r="C3153" t="s">
        <v>6539</v>
      </c>
      <c r="D3153" s="394">
        <v>34.44</v>
      </c>
    </row>
    <row r="3154" spans="1:4" ht="15" x14ac:dyDescent="0.25">
      <c r="A3154">
        <v>3845</v>
      </c>
      <c r="B3154" t="s">
        <v>10636</v>
      </c>
      <c r="C3154" t="s">
        <v>6539</v>
      </c>
      <c r="D3154" s="394">
        <v>12.58</v>
      </c>
    </row>
    <row r="3155" spans="1:4" ht="15" x14ac:dyDescent="0.25">
      <c r="A3155">
        <v>11045</v>
      </c>
      <c r="B3155" t="s">
        <v>10637</v>
      </c>
      <c r="C3155" t="s">
        <v>6539</v>
      </c>
      <c r="D3155" s="394">
        <v>24.27</v>
      </c>
    </row>
    <row r="3156" spans="1:4" ht="15" x14ac:dyDescent="0.25">
      <c r="A3156">
        <v>20170</v>
      </c>
      <c r="B3156" t="s">
        <v>10638</v>
      </c>
      <c r="C3156" t="s">
        <v>6539</v>
      </c>
      <c r="D3156" s="394">
        <v>9.1</v>
      </c>
    </row>
    <row r="3157" spans="1:4" ht="15" x14ac:dyDescent="0.25">
      <c r="A3157">
        <v>20171</v>
      </c>
      <c r="B3157" t="s">
        <v>10639</v>
      </c>
      <c r="C3157" t="s">
        <v>6539</v>
      </c>
      <c r="D3157" s="394">
        <v>27.04</v>
      </c>
    </row>
    <row r="3158" spans="1:4" ht="15" x14ac:dyDescent="0.25">
      <c r="A3158">
        <v>20167</v>
      </c>
      <c r="B3158" t="s">
        <v>10640</v>
      </c>
      <c r="C3158" t="s">
        <v>6539</v>
      </c>
      <c r="D3158" s="394">
        <v>3.38</v>
      </c>
    </row>
    <row r="3159" spans="1:4" ht="15" x14ac:dyDescent="0.25">
      <c r="A3159">
        <v>20168</v>
      </c>
      <c r="B3159" t="s">
        <v>10641</v>
      </c>
      <c r="C3159" t="s">
        <v>6539</v>
      </c>
      <c r="D3159" s="394">
        <v>5.3</v>
      </c>
    </row>
    <row r="3160" spans="1:4" ht="15" x14ac:dyDescent="0.25">
      <c r="A3160">
        <v>20169</v>
      </c>
      <c r="B3160" t="s">
        <v>10642</v>
      </c>
      <c r="C3160" t="s">
        <v>6539</v>
      </c>
      <c r="D3160" s="394">
        <v>7.5</v>
      </c>
    </row>
    <row r="3161" spans="1:4" ht="15" x14ac:dyDescent="0.25">
      <c r="A3161">
        <v>3899</v>
      </c>
      <c r="B3161" t="s">
        <v>10643</v>
      </c>
      <c r="C3161" t="s">
        <v>6539</v>
      </c>
      <c r="D3161" s="394">
        <v>3.97</v>
      </c>
    </row>
    <row r="3162" spans="1:4" ht="15" x14ac:dyDescent="0.25">
      <c r="A3162">
        <v>38676</v>
      </c>
      <c r="B3162" t="s">
        <v>10644</v>
      </c>
      <c r="C3162" t="s">
        <v>6539</v>
      </c>
      <c r="D3162" s="394">
        <v>19.23</v>
      </c>
    </row>
    <row r="3163" spans="1:4" ht="15" x14ac:dyDescent="0.25">
      <c r="A3163">
        <v>3897</v>
      </c>
      <c r="B3163" t="s">
        <v>10645</v>
      </c>
      <c r="C3163" t="s">
        <v>6539</v>
      </c>
      <c r="D3163" s="394">
        <v>0.83</v>
      </c>
    </row>
    <row r="3164" spans="1:4" ht="15" x14ac:dyDescent="0.25">
      <c r="A3164">
        <v>3875</v>
      </c>
      <c r="B3164" t="s">
        <v>10646</v>
      </c>
      <c r="C3164" t="s">
        <v>6539</v>
      </c>
      <c r="D3164" s="394">
        <v>1.81</v>
      </c>
    </row>
    <row r="3165" spans="1:4" ht="15" x14ac:dyDescent="0.25">
      <c r="A3165">
        <v>3898</v>
      </c>
      <c r="B3165" t="s">
        <v>10647</v>
      </c>
      <c r="C3165" t="s">
        <v>6539</v>
      </c>
      <c r="D3165" s="394">
        <v>3.42</v>
      </c>
    </row>
    <row r="3166" spans="1:4" ht="15" x14ac:dyDescent="0.25">
      <c r="A3166">
        <v>3855</v>
      </c>
      <c r="B3166" t="s">
        <v>10648</v>
      </c>
      <c r="C3166" t="s">
        <v>6539</v>
      </c>
      <c r="D3166" s="394">
        <v>3.95</v>
      </c>
    </row>
    <row r="3167" spans="1:4" ht="15" x14ac:dyDescent="0.25">
      <c r="A3167">
        <v>3874</v>
      </c>
      <c r="B3167" t="s">
        <v>10649</v>
      </c>
      <c r="C3167" t="s">
        <v>6539</v>
      </c>
      <c r="D3167" s="394">
        <v>4.2</v>
      </c>
    </row>
    <row r="3168" spans="1:4" ht="15" x14ac:dyDescent="0.25">
      <c r="A3168">
        <v>3870</v>
      </c>
      <c r="B3168" t="s">
        <v>10650</v>
      </c>
      <c r="C3168" t="s">
        <v>6539</v>
      </c>
      <c r="D3168" s="394">
        <v>5.21</v>
      </c>
    </row>
    <row r="3169" spans="1:4" ht="15" x14ac:dyDescent="0.25">
      <c r="A3169">
        <v>38678</v>
      </c>
      <c r="B3169" t="s">
        <v>10651</v>
      </c>
      <c r="C3169" t="s">
        <v>6539</v>
      </c>
      <c r="D3169" s="394">
        <v>14.19</v>
      </c>
    </row>
    <row r="3170" spans="1:4" ht="15" x14ac:dyDescent="0.25">
      <c r="A3170">
        <v>3859</v>
      </c>
      <c r="B3170" t="s">
        <v>10652</v>
      </c>
      <c r="C3170" t="s">
        <v>6539</v>
      </c>
      <c r="D3170" s="394">
        <v>1.05</v>
      </c>
    </row>
    <row r="3171" spans="1:4" ht="15" x14ac:dyDescent="0.25">
      <c r="A3171">
        <v>3856</v>
      </c>
      <c r="B3171" t="s">
        <v>10653</v>
      </c>
      <c r="C3171" t="s">
        <v>6539</v>
      </c>
      <c r="D3171" s="394">
        <v>1.33</v>
      </c>
    </row>
    <row r="3172" spans="1:4" ht="15" x14ac:dyDescent="0.25">
      <c r="A3172">
        <v>3906</v>
      </c>
      <c r="B3172" t="s">
        <v>10654</v>
      </c>
      <c r="C3172" t="s">
        <v>6539</v>
      </c>
      <c r="D3172" s="394">
        <v>1.26</v>
      </c>
    </row>
    <row r="3173" spans="1:4" ht="15" x14ac:dyDescent="0.25">
      <c r="A3173">
        <v>3860</v>
      </c>
      <c r="B3173" t="s">
        <v>10655</v>
      </c>
      <c r="C3173" t="s">
        <v>6539</v>
      </c>
      <c r="D3173" s="394">
        <v>4.12</v>
      </c>
    </row>
    <row r="3174" spans="1:4" ht="15" x14ac:dyDescent="0.25">
      <c r="A3174">
        <v>3905</v>
      </c>
      <c r="B3174" t="s">
        <v>10656</v>
      </c>
      <c r="C3174" t="s">
        <v>6539</v>
      </c>
      <c r="D3174" s="394">
        <v>9.1300000000000008</v>
      </c>
    </row>
    <row r="3175" spans="1:4" ht="15" x14ac:dyDescent="0.25">
      <c r="A3175">
        <v>3871</v>
      </c>
      <c r="B3175" t="s">
        <v>10657</v>
      </c>
      <c r="C3175" t="s">
        <v>6539</v>
      </c>
      <c r="D3175" s="394">
        <v>18.95</v>
      </c>
    </row>
    <row r="3176" spans="1:4" ht="15" x14ac:dyDescent="0.25">
      <c r="A3176">
        <v>37429</v>
      </c>
      <c r="B3176" t="s">
        <v>10658</v>
      </c>
      <c r="C3176" t="s">
        <v>6539</v>
      </c>
      <c r="D3176" s="395">
        <v>1686.73</v>
      </c>
    </row>
    <row r="3177" spans="1:4" ht="15" x14ac:dyDescent="0.25">
      <c r="A3177">
        <v>37426</v>
      </c>
      <c r="B3177" t="s">
        <v>10659</v>
      </c>
      <c r="C3177" t="s">
        <v>6539</v>
      </c>
      <c r="D3177" s="394">
        <v>16.22</v>
      </c>
    </row>
    <row r="3178" spans="1:4" ht="15" x14ac:dyDescent="0.25">
      <c r="A3178">
        <v>37427</v>
      </c>
      <c r="B3178" t="s">
        <v>10660</v>
      </c>
      <c r="C3178" t="s">
        <v>6539</v>
      </c>
      <c r="D3178" s="394">
        <v>38.700000000000003</v>
      </c>
    </row>
    <row r="3179" spans="1:4" ht="15" x14ac:dyDescent="0.25">
      <c r="A3179">
        <v>37424</v>
      </c>
      <c r="B3179" t="s">
        <v>10661</v>
      </c>
      <c r="C3179" t="s">
        <v>6539</v>
      </c>
      <c r="D3179" s="394">
        <v>7.45</v>
      </c>
    </row>
    <row r="3180" spans="1:4" ht="15" x14ac:dyDescent="0.25">
      <c r="A3180">
        <v>37428</v>
      </c>
      <c r="B3180" t="s">
        <v>10662</v>
      </c>
      <c r="C3180" t="s">
        <v>6539</v>
      </c>
      <c r="D3180" s="394">
        <v>133.38</v>
      </c>
    </row>
    <row r="3181" spans="1:4" ht="15" x14ac:dyDescent="0.25">
      <c r="A3181">
        <v>37425</v>
      </c>
      <c r="B3181" t="s">
        <v>10663</v>
      </c>
      <c r="C3181" t="s">
        <v>6539</v>
      </c>
      <c r="D3181" s="394">
        <v>8.0299999999999994</v>
      </c>
    </row>
    <row r="3182" spans="1:4" ht="15" x14ac:dyDescent="0.25">
      <c r="A3182">
        <v>11519</v>
      </c>
      <c r="B3182" t="s">
        <v>10664</v>
      </c>
      <c r="C3182" t="s">
        <v>6550</v>
      </c>
      <c r="D3182" s="394">
        <v>25.6</v>
      </c>
    </row>
    <row r="3183" spans="1:4" ht="15" x14ac:dyDescent="0.25">
      <c r="A3183">
        <v>11520</v>
      </c>
      <c r="B3183" t="s">
        <v>10665</v>
      </c>
      <c r="C3183" t="s">
        <v>6550</v>
      </c>
      <c r="D3183" s="394">
        <v>10.15</v>
      </c>
    </row>
    <row r="3184" spans="1:4" ht="15" x14ac:dyDescent="0.25">
      <c r="A3184">
        <v>11518</v>
      </c>
      <c r="B3184" t="s">
        <v>10666</v>
      </c>
      <c r="C3184" t="s">
        <v>6550</v>
      </c>
      <c r="D3184" s="394">
        <v>29.54</v>
      </c>
    </row>
    <row r="3185" spans="1:4" ht="15" x14ac:dyDescent="0.25">
      <c r="A3185">
        <v>38473</v>
      </c>
      <c r="B3185" t="s">
        <v>10667</v>
      </c>
      <c r="C3185" t="s">
        <v>6539</v>
      </c>
      <c r="D3185" s="394">
        <v>115.28</v>
      </c>
    </row>
    <row r="3186" spans="1:4" ht="15" x14ac:dyDescent="0.25">
      <c r="A3186">
        <v>4244</v>
      </c>
      <c r="B3186" t="s">
        <v>10668</v>
      </c>
      <c r="C3186" t="s">
        <v>6541</v>
      </c>
      <c r="D3186" s="394">
        <v>13.45</v>
      </c>
    </row>
    <row r="3187" spans="1:4" ht="15" x14ac:dyDescent="0.25">
      <c r="A3187">
        <v>40977</v>
      </c>
      <c r="B3187" t="s">
        <v>10669</v>
      </c>
      <c r="C3187" t="s">
        <v>6548</v>
      </c>
      <c r="D3187" s="395">
        <v>2354.4699999999998</v>
      </c>
    </row>
    <row r="3188" spans="1:4" ht="15" x14ac:dyDescent="0.25">
      <c r="A3188">
        <v>2742</v>
      </c>
      <c r="B3188" t="s">
        <v>10670</v>
      </c>
      <c r="C3188" t="s">
        <v>6542</v>
      </c>
      <c r="D3188" s="394">
        <v>2.14</v>
      </c>
    </row>
    <row r="3189" spans="1:4" ht="15" x14ac:dyDescent="0.25">
      <c r="A3189">
        <v>2748</v>
      </c>
      <c r="B3189" t="s">
        <v>10671</v>
      </c>
      <c r="C3189" t="s">
        <v>6542</v>
      </c>
      <c r="D3189" s="394">
        <v>6.28</v>
      </c>
    </row>
    <row r="3190" spans="1:4" ht="15" x14ac:dyDescent="0.25">
      <c r="A3190">
        <v>2736</v>
      </c>
      <c r="B3190" t="s">
        <v>10672</v>
      </c>
      <c r="C3190" t="s">
        <v>6542</v>
      </c>
      <c r="D3190" s="394">
        <v>8.77</v>
      </c>
    </row>
    <row r="3191" spans="1:4" ht="15" x14ac:dyDescent="0.25">
      <c r="A3191">
        <v>2745</v>
      </c>
      <c r="B3191" t="s">
        <v>10673</v>
      </c>
      <c r="C3191" t="s">
        <v>6542</v>
      </c>
      <c r="D3191" s="394">
        <v>1.77</v>
      </c>
    </row>
    <row r="3192" spans="1:4" ht="15" x14ac:dyDescent="0.25">
      <c r="A3192">
        <v>2751</v>
      </c>
      <c r="B3192" t="s">
        <v>10674</v>
      </c>
      <c r="C3192" t="s">
        <v>6542</v>
      </c>
      <c r="D3192" s="394">
        <v>2.2599999999999998</v>
      </c>
    </row>
    <row r="3193" spans="1:4" ht="15" x14ac:dyDescent="0.25">
      <c r="A3193">
        <v>14439</v>
      </c>
      <c r="B3193" t="s">
        <v>10675</v>
      </c>
      <c r="C3193" t="s">
        <v>6542</v>
      </c>
      <c r="D3193" s="394">
        <v>2</v>
      </c>
    </row>
    <row r="3194" spans="1:4" ht="15" x14ac:dyDescent="0.25">
      <c r="A3194">
        <v>2731</v>
      </c>
      <c r="B3194" t="s">
        <v>10676</v>
      </c>
      <c r="C3194" t="s">
        <v>6542</v>
      </c>
      <c r="D3194" s="394">
        <v>56.13</v>
      </c>
    </row>
    <row r="3195" spans="1:4" ht="15" x14ac:dyDescent="0.25">
      <c r="A3195">
        <v>21138</v>
      </c>
      <c r="B3195" t="s">
        <v>10677</v>
      </c>
      <c r="C3195" t="s">
        <v>6542</v>
      </c>
      <c r="D3195" s="394">
        <v>6.09</v>
      </c>
    </row>
    <row r="3196" spans="1:4" ht="15" x14ac:dyDescent="0.25">
      <c r="A3196">
        <v>2747</v>
      </c>
      <c r="B3196" t="s">
        <v>10678</v>
      </c>
      <c r="C3196" t="s">
        <v>6542</v>
      </c>
      <c r="D3196" s="394">
        <v>15.05</v>
      </c>
    </row>
    <row r="3197" spans="1:4" ht="15" x14ac:dyDescent="0.25">
      <c r="A3197">
        <v>4115</v>
      </c>
      <c r="B3197" t="s">
        <v>10679</v>
      </c>
      <c r="C3197" t="s">
        <v>6542</v>
      </c>
      <c r="D3197" s="394">
        <v>11.78</v>
      </c>
    </row>
    <row r="3198" spans="1:4" ht="15" x14ac:dyDescent="0.25">
      <c r="A3198">
        <v>2729</v>
      </c>
      <c r="B3198" t="s">
        <v>10680</v>
      </c>
      <c r="C3198" t="s">
        <v>6539</v>
      </c>
      <c r="D3198" s="394">
        <v>14.19</v>
      </c>
    </row>
    <row r="3199" spans="1:4" ht="15" x14ac:dyDescent="0.25">
      <c r="A3199">
        <v>4119</v>
      </c>
      <c r="B3199" t="s">
        <v>10681</v>
      </c>
      <c r="C3199" t="s">
        <v>6542</v>
      </c>
      <c r="D3199" s="394">
        <v>23.7</v>
      </c>
    </row>
    <row r="3200" spans="1:4" ht="15" x14ac:dyDescent="0.25">
      <c r="A3200">
        <v>2794</v>
      </c>
      <c r="B3200" t="s">
        <v>10682</v>
      </c>
      <c r="C3200" t="s">
        <v>6542</v>
      </c>
      <c r="D3200" s="394">
        <v>58.53</v>
      </c>
    </row>
    <row r="3201" spans="1:4" ht="15" x14ac:dyDescent="0.25">
      <c r="A3201">
        <v>2788</v>
      </c>
      <c r="B3201" t="s">
        <v>10683</v>
      </c>
      <c r="C3201" t="s">
        <v>6542</v>
      </c>
      <c r="D3201" s="394">
        <v>118.34</v>
      </c>
    </row>
    <row r="3202" spans="1:4" ht="15" x14ac:dyDescent="0.25">
      <c r="A3202">
        <v>4006</v>
      </c>
      <c r="B3202" t="s">
        <v>10684</v>
      </c>
      <c r="C3202" t="s">
        <v>6547</v>
      </c>
      <c r="D3202" s="394">
        <v>894.91</v>
      </c>
    </row>
    <row r="3203" spans="1:4" ht="15" x14ac:dyDescent="0.25">
      <c r="A3203">
        <v>36151</v>
      </c>
      <c r="B3203" t="s">
        <v>10685</v>
      </c>
      <c r="C3203" t="s">
        <v>6539</v>
      </c>
      <c r="D3203" s="394">
        <v>24.4</v>
      </c>
    </row>
    <row r="3204" spans="1:4" ht="15" x14ac:dyDescent="0.25">
      <c r="A3204">
        <v>37457</v>
      </c>
      <c r="B3204" t="s">
        <v>10686</v>
      </c>
      <c r="C3204" t="s">
        <v>6542</v>
      </c>
      <c r="D3204" s="394">
        <v>1.75</v>
      </c>
    </row>
    <row r="3205" spans="1:4" ht="15" x14ac:dyDescent="0.25">
      <c r="A3205">
        <v>37456</v>
      </c>
      <c r="B3205" t="s">
        <v>10687</v>
      </c>
      <c r="C3205" t="s">
        <v>6542</v>
      </c>
      <c r="D3205" s="394">
        <v>0.92</v>
      </c>
    </row>
    <row r="3206" spans="1:4" ht="15" x14ac:dyDescent="0.25">
      <c r="A3206">
        <v>37461</v>
      </c>
      <c r="B3206" t="s">
        <v>10688</v>
      </c>
      <c r="C3206" t="s">
        <v>6542</v>
      </c>
      <c r="D3206" s="394">
        <v>6.49</v>
      </c>
    </row>
    <row r="3207" spans="1:4" ht="15" x14ac:dyDescent="0.25">
      <c r="A3207">
        <v>37460</v>
      </c>
      <c r="B3207" t="s">
        <v>10689</v>
      </c>
      <c r="C3207" t="s">
        <v>6542</v>
      </c>
      <c r="D3207" s="394">
        <v>8.8699999999999992</v>
      </c>
    </row>
    <row r="3208" spans="1:4" ht="15" x14ac:dyDescent="0.25">
      <c r="A3208">
        <v>37458</v>
      </c>
      <c r="B3208" t="s">
        <v>10690</v>
      </c>
      <c r="C3208" t="s">
        <v>6542</v>
      </c>
      <c r="D3208" s="394">
        <v>2.6</v>
      </c>
    </row>
    <row r="3209" spans="1:4" ht="15" x14ac:dyDescent="0.25">
      <c r="A3209">
        <v>37454</v>
      </c>
      <c r="B3209" t="s">
        <v>10691</v>
      </c>
      <c r="C3209" t="s">
        <v>6542</v>
      </c>
      <c r="D3209" s="394">
        <v>0.68</v>
      </c>
    </row>
    <row r="3210" spans="1:4" ht="15" x14ac:dyDescent="0.25">
      <c r="A3210">
        <v>37455</v>
      </c>
      <c r="B3210" t="s">
        <v>10692</v>
      </c>
      <c r="C3210" t="s">
        <v>6542</v>
      </c>
      <c r="D3210" s="394">
        <v>1.1399999999999999</v>
      </c>
    </row>
    <row r="3211" spans="1:4" ht="15" x14ac:dyDescent="0.25">
      <c r="A3211">
        <v>37459</v>
      </c>
      <c r="B3211" t="s">
        <v>10693</v>
      </c>
      <c r="C3211" t="s">
        <v>6542</v>
      </c>
      <c r="D3211" s="394">
        <v>3.65</v>
      </c>
    </row>
    <row r="3212" spans="1:4" ht="15" x14ac:dyDescent="0.25">
      <c r="A3212">
        <v>21029</v>
      </c>
      <c r="B3212" t="s">
        <v>10694</v>
      </c>
      <c r="C3212" t="s">
        <v>6539</v>
      </c>
      <c r="D3212" s="394">
        <v>333.33</v>
      </c>
    </row>
    <row r="3213" spans="1:4" ht="15" x14ac:dyDescent="0.25">
      <c r="A3213">
        <v>21030</v>
      </c>
      <c r="B3213" t="s">
        <v>10695</v>
      </c>
      <c r="C3213" t="s">
        <v>6539</v>
      </c>
      <c r="D3213" s="394">
        <v>410.88</v>
      </c>
    </row>
    <row r="3214" spans="1:4" ht="15" x14ac:dyDescent="0.25">
      <c r="A3214">
        <v>21031</v>
      </c>
      <c r="B3214" t="s">
        <v>10696</v>
      </c>
      <c r="C3214" t="s">
        <v>6539</v>
      </c>
      <c r="D3214" s="394">
        <v>511.54</v>
      </c>
    </row>
    <row r="3215" spans="1:4" ht="15" x14ac:dyDescent="0.25">
      <c r="A3215">
        <v>21032</v>
      </c>
      <c r="B3215" t="s">
        <v>10697</v>
      </c>
      <c r="C3215" t="s">
        <v>6539</v>
      </c>
      <c r="D3215" s="394">
        <v>546.19000000000005</v>
      </c>
    </row>
    <row r="3216" spans="1:4" ht="15" x14ac:dyDescent="0.25">
      <c r="A3216">
        <v>37527</v>
      </c>
      <c r="B3216" t="s">
        <v>10698</v>
      </c>
      <c r="C3216" t="s">
        <v>6539</v>
      </c>
      <c r="D3216" s="394">
        <v>493.39</v>
      </c>
    </row>
    <row r="3217" spans="1:4" ht="15" x14ac:dyDescent="0.25">
      <c r="A3217">
        <v>37528</v>
      </c>
      <c r="B3217" t="s">
        <v>10699</v>
      </c>
      <c r="C3217" t="s">
        <v>6539</v>
      </c>
      <c r="D3217" s="394">
        <v>588.27</v>
      </c>
    </row>
    <row r="3218" spans="1:4" ht="15" x14ac:dyDescent="0.25">
      <c r="A3218">
        <v>37529</v>
      </c>
      <c r="B3218" t="s">
        <v>10700</v>
      </c>
      <c r="C3218" t="s">
        <v>6539</v>
      </c>
      <c r="D3218" s="394">
        <v>594.04999999999995</v>
      </c>
    </row>
    <row r="3219" spans="1:4" ht="15" x14ac:dyDescent="0.25">
      <c r="A3219">
        <v>37530</v>
      </c>
      <c r="B3219" t="s">
        <v>10701</v>
      </c>
      <c r="C3219" t="s">
        <v>6539</v>
      </c>
      <c r="D3219" s="394">
        <v>775.56</v>
      </c>
    </row>
    <row r="3220" spans="1:4" ht="15" x14ac:dyDescent="0.25">
      <c r="A3220">
        <v>21034</v>
      </c>
      <c r="B3220" t="s">
        <v>10702</v>
      </c>
      <c r="C3220" t="s">
        <v>6539</v>
      </c>
      <c r="D3220" s="394">
        <v>661.7</v>
      </c>
    </row>
    <row r="3221" spans="1:4" ht="15" x14ac:dyDescent="0.25">
      <c r="A3221">
        <v>37531</v>
      </c>
      <c r="B3221" t="s">
        <v>10703</v>
      </c>
      <c r="C3221" t="s">
        <v>6539</v>
      </c>
      <c r="D3221" s="394">
        <v>833.32</v>
      </c>
    </row>
    <row r="3222" spans="1:4" ht="15" x14ac:dyDescent="0.25">
      <c r="A3222">
        <v>21036</v>
      </c>
      <c r="B3222" t="s">
        <v>10704</v>
      </c>
      <c r="C3222" t="s">
        <v>6539</v>
      </c>
      <c r="D3222" s="395">
        <v>1013.19</v>
      </c>
    </row>
    <row r="3223" spans="1:4" ht="15" x14ac:dyDescent="0.25">
      <c r="A3223">
        <v>21037</v>
      </c>
      <c r="B3223" t="s">
        <v>10705</v>
      </c>
      <c r="C3223" t="s">
        <v>6539</v>
      </c>
      <c r="D3223" s="395">
        <v>1155.0999999999999</v>
      </c>
    </row>
    <row r="3224" spans="1:4" ht="15" x14ac:dyDescent="0.25">
      <c r="A3224">
        <v>20185</v>
      </c>
      <c r="B3224" t="s">
        <v>10706</v>
      </c>
      <c r="C3224" t="s">
        <v>6542</v>
      </c>
      <c r="D3224" s="394">
        <v>10.56</v>
      </c>
    </row>
    <row r="3225" spans="1:4" ht="15" x14ac:dyDescent="0.25">
      <c r="A3225">
        <v>20260</v>
      </c>
      <c r="B3225" t="s">
        <v>10707</v>
      </c>
      <c r="C3225" t="s">
        <v>6539</v>
      </c>
      <c r="D3225" s="394">
        <v>8.49</v>
      </c>
    </row>
    <row r="3226" spans="1:4" ht="15" x14ac:dyDescent="0.25">
      <c r="A3226">
        <v>37523</v>
      </c>
      <c r="B3226" t="s">
        <v>10708</v>
      </c>
      <c r="C3226" t="s">
        <v>6539</v>
      </c>
      <c r="D3226" s="395">
        <v>480611.84000000003</v>
      </c>
    </row>
    <row r="3227" spans="1:4" ht="15" x14ac:dyDescent="0.25">
      <c r="A3227">
        <v>37515</v>
      </c>
      <c r="B3227" t="s">
        <v>10709</v>
      </c>
      <c r="C3227" t="s">
        <v>6539</v>
      </c>
      <c r="D3227" s="395">
        <v>427288.5</v>
      </c>
    </row>
    <row r="3228" spans="1:4" ht="15" x14ac:dyDescent="0.25">
      <c r="A3228">
        <v>12899</v>
      </c>
      <c r="B3228" t="s">
        <v>10710</v>
      </c>
      <c r="C3228" t="s">
        <v>6539</v>
      </c>
      <c r="D3228" s="394">
        <v>100.35</v>
      </c>
    </row>
    <row r="3229" spans="1:4" ht="15" x14ac:dyDescent="0.25">
      <c r="A3229">
        <v>12898</v>
      </c>
      <c r="B3229" t="s">
        <v>10711</v>
      </c>
      <c r="C3229" t="s">
        <v>6539</v>
      </c>
      <c r="D3229" s="394">
        <v>159.18</v>
      </c>
    </row>
    <row r="3230" spans="1:4" ht="15" x14ac:dyDescent="0.25">
      <c r="A3230">
        <v>42528</v>
      </c>
      <c r="B3230" t="s">
        <v>10712</v>
      </c>
      <c r="C3230" t="s">
        <v>6540</v>
      </c>
      <c r="D3230" s="394">
        <v>7.96</v>
      </c>
    </row>
    <row r="3231" spans="1:4" ht="15" x14ac:dyDescent="0.25">
      <c r="A3231">
        <v>39696</v>
      </c>
      <c r="B3231" t="s">
        <v>10713</v>
      </c>
      <c r="C3231" t="s">
        <v>6540</v>
      </c>
      <c r="D3231" s="394">
        <v>5.6</v>
      </c>
    </row>
    <row r="3232" spans="1:4" ht="15" x14ac:dyDescent="0.25">
      <c r="A3232">
        <v>39700</v>
      </c>
      <c r="B3232" t="s">
        <v>10714</v>
      </c>
      <c r="C3232" t="s">
        <v>6540</v>
      </c>
      <c r="D3232" s="394">
        <v>19.27</v>
      </c>
    </row>
    <row r="3233" spans="1:4" ht="15" x14ac:dyDescent="0.25">
      <c r="A3233">
        <v>11621</v>
      </c>
      <c r="B3233" t="s">
        <v>10715</v>
      </c>
      <c r="C3233" t="s">
        <v>6540</v>
      </c>
      <c r="D3233" s="394">
        <v>38.340000000000003</v>
      </c>
    </row>
    <row r="3234" spans="1:4" ht="15" x14ac:dyDescent="0.25">
      <c r="A3234">
        <v>4014</v>
      </c>
      <c r="B3234" t="s">
        <v>10716</v>
      </c>
      <c r="C3234" t="s">
        <v>6540</v>
      </c>
      <c r="D3234" s="394">
        <v>39.67</v>
      </c>
    </row>
    <row r="3235" spans="1:4" ht="15" x14ac:dyDescent="0.25">
      <c r="A3235">
        <v>4015</v>
      </c>
      <c r="B3235" t="s">
        <v>10717</v>
      </c>
      <c r="C3235" t="s">
        <v>6540</v>
      </c>
      <c r="D3235" s="394">
        <v>48.72</v>
      </c>
    </row>
    <row r="3236" spans="1:4" ht="15" x14ac:dyDescent="0.25">
      <c r="A3236">
        <v>4017</v>
      </c>
      <c r="B3236" t="s">
        <v>10718</v>
      </c>
      <c r="C3236" t="s">
        <v>6540</v>
      </c>
      <c r="D3236" s="394">
        <v>70.89</v>
      </c>
    </row>
    <row r="3237" spans="1:4" ht="15" x14ac:dyDescent="0.25">
      <c r="A3237">
        <v>4016</v>
      </c>
      <c r="B3237" t="s">
        <v>10719</v>
      </c>
      <c r="C3237" t="s">
        <v>6540</v>
      </c>
      <c r="D3237" s="394">
        <v>28</v>
      </c>
    </row>
    <row r="3238" spans="1:4" ht="15" x14ac:dyDescent="0.25">
      <c r="A3238">
        <v>39699</v>
      </c>
      <c r="B3238" t="s">
        <v>10720</v>
      </c>
      <c r="C3238" t="s">
        <v>6540</v>
      </c>
      <c r="D3238" s="394">
        <v>10.48</v>
      </c>
    </row>
    <row r="3239" spans="1:4" ht="15" x14ac:dyDescent="0.25">
      <c r="A3239">
        <v>38544</v>
      </c>
      <c r="B3239" t="s">
        <v>10721</v>
      </c>
      <c r="C3239" t="s">
        <v>6540</v>
      </c>
      <c r="D3239" s="394">
        <v>7.18</v>
      </c>
    </row>
    <row r="3240" spans="1:4" ht="15" x14ac:dyDescent="0.25">
      <c r="A3240">
        <v>38545</v>
      </c>
      <c r="B3240" t="s">
        <v>10722</v>
      </c>
      <c r="C3240" t="s">
        <v>6540</v>
      </c>
      <c r="D3240" s="394">
        <v>4.6100000000000003</v>
      </c>
    </row>
    <row r="3241" spans="1:4" ht="15" x14ac:dyDescent="0.25">
      <c r="A3241">
        <v>42527</v>
      </c>
      <c r="B3241" t="s">
        <v>10723</v>
      </c>
      <c r="C3241" t="s">
        <v>6540</v>
      </c>
      <c r="D3241" s="394">
        <v>21.04</v>
      </c>
    </row>
    <row r="3242" spans="1:4" ht="15" x14ac:dyDescent="0.25">
      <c r="A3242">
        <v>39323</v>
      </c>
      <c r="B3242" t="s">
        <v>10724</v>
      </c>
      <c r="C3242" t="s">
        <v>6540</v>
      </c>
      <c r="D3242" s="394">
        <v>17.61</v>
      </c>
    </row>
    <row r="3243" spans="1:4" ht="15" x14ac:dyDescent="0.25">
      <c r="A3243">
        <v>626</v>
      </c>
      <c r="B3243" t="s">
        <v>10725</v>
      </c>
      <c r="C3243" t="s">
        <v>6543</v>
      </c>
      <c r="D3243" s="394">
        <v>12.22</v>
      </c>
    </row>
    <row r="3244" spans="1:4" ht="15" x14ac:dyDescent="0.25">
      <c r="A3244">
        <v>25860</v>
      </c>
      <c r="B3244" t="s">
        <v>10726</v>
      </c>
      <c r="C3244" t="s">
        <v>6540</v>
      </c>
      <c r="D3244" s="394">
        <v>8.51</v>
      </c>
    </row>
    <row r="3245" spans="1:4" ht="15" x14ac:dyDescent="0.25">
      <c r="A3245">
        <v>25861</v>
      </c>
      <c r="B3245" t="s">
        <v>10727</v>
      </c>
      <c r="C3245" t="s">
        <v>6540</v>
      </c>
      <c r="D3245" s="394">
        <v>12.84</v>
      </c>
    </row>
    <row r="3246" spans="1:4" ht="15" x14ac:dyDescent="0.25">
      <c r="A3246">
        <v>25862</v>
      </c>
      <c r="B3246" t="s">
        <v>10728</v>
      </c>
      <c r="C3246" t="s">
        <v>6540</v>
      </c>
      <c r="D3246" s="394">
        <v>13.63</v>
      </c>
    </row>
    <row r="3247" spans="1:4" ht="15" x14ac:dyDescent="0.25">
      <c r="A3247">
        <v>25863</v>
      </c>
      <c r="B3247" t="s">
        <v>10729</v>
      </c>
      <c r="C3247" t="s">
        <v>6540</v>
      </c>
      <c r="D3247" s="394">
        <v>17.04</v>
      </c>
    </row>
    <row r="3248" spans="1:4" ht="15" x14ac:dyDescent="0.25">
      <c r="A3248">
        <v>25864</v>
      </c>
      <c r="B3248" t="s">
        <v>10730</v>
      </c>
      <c r="C3248" t="s">
        <v>6540</v>
      </c>
      <c r="D3248" s="394">
        <v>25.56</v>
      </c>
    </row>
    <row r="3249" spans="1:4" ht="15" x14ac:dyDescent="0.25">
      <c r="A3249">
        <v>25865</v>
      </c>
      <c r="B3249" t="s">
        <v>10731</v>
      </c>
      <c r="C3249" t="s">
        <v>6540</v>
      </c>
      <c r="D3249" s="394">
        <v>34.229999999999997</v>
      </c>
    </row>
    <row r="3250" spans="1:4" ht="15" x14ac:dyDescent="0.25">
      <c r="A3250">
        <v>25866</v>
      </c>
      <c r="B3250" t="s">
        <v>10732</v>
      </c>
      <c r="C3250" t="s">
        <v>6540</v>
      </c>
      <c r="D3250" s="394">
        <v>42.51</v>
      </c>
    </row>
    <row r="3251" spans="1:4" ht="15" x14ac:dyDescent="0.25">
      <c r="A3251">
        <v>25868</v>
      </c>
      <c r="B3251" t="s">
        <v>10733</v>
      </c>
      <c r="C3251" t="s">
        <v>6540</v>
      </c>
      <c r="D3251" s="394">
        <v>9.49</v>
      </c>
    </row>
    <row r="3252" spans="1:4" ht="15" x14ac:dyDescent="0.25">
      <c r="A3252">
        <v>25869</v>
      </c>
      <c r="B3252" t="s">
        <v>10734</v>
      </c>
      <c r="C3252" t="s">
        <v>6540</v>
      </c>
      <c r="D3252" s="394">
        <v>13.39</v>
      </c>
    </row>
    <row r="3253" spans="1:4" ht="15" x14ac:dyDescent="0.25">
      <c r="A3253">
        <v>25870</v>
      </c>
      <c r="B3253" t="s">
        <v>10735</v>
      </c>
      <c r="C3253" t="s">
        <v>6540</v>
      </c>
      <c r="D3253" s="394">
        <v>15.18</v>
      </c>
    </row>
    <row r="3254" spans="1:4" ht="15" x14ac:dyDescent="0.25">
      <c r="A3254">
        <v>25871</v>
      </c>
      <c r="B3254" t="s">
        <v>10736</v>
      </c>
      <c r="C3254" t="s">
        <v>6540</v>
      </c>
      <c r="D3254" s="394">
        <v>18.64</v>
      </c>
    </row>
    <row r="3255" spans="1:4" ht="15" x14ac:dyDescent="0.25">
      <c r="A3255">
        <v>25867</v>
      </c>
      <c r="B3255" t="s">
        <v>10737</v>
      </c>
      <c r="C3255" t="s">
        <v>6540</v>
      </c>
      <c r="D3255" s="394">
        <v>27.6</v>
      </c>
    </row>
    <row r="3256" spans="1:4" ht="15" x14ac:dyDescent="0.25">
      <c r="A3256">
        <v>25872</v>
      </c>
      <c r="B3256" t="s">
        <v>10738</v>
      </c>
      <c r="C3256" t="s">
        <v>6540</v>
      </c>
      <c r="D3256" s="394">
        <v>37.29</v>
      </c>
    </row>
    <row r="3257" spans="1:4" ht="15" x14ac:dyDescent="0.25">
      <c r="A3257">
        <v>25873</v>
      </c>
      <c r="B3257" t="s">
        <v>10739</v>
      </c>
      <c r="C3257" t="s">
        <v>6540</v>
      </c>
      <c r="D3257" s="394">
        <v>46.52</v>
      </c>
    </row>
    <row r="3258" spans="1:4" ht="15" x14ac:dyDescent="0.25">
      <c r="A3258">
        <v>40637</v>
      </c>
      <c r="B3258" t="s">
        <v>10740</v>
      </c>
      <c r="C3258" t="s">
        <v>6539</v>
      </c>
      <c r="D3258" s="395">
        <v>505925.24</v>
      </c>
    </row>
    <row r="3259" spans="1:4" ht="15" x14ac:dyDescent="0.25">
      <c r="A3259">
        <v>13836</v>
      </c>
      <c r="B3259" t="s">
        <v>10741</v>
      </c>
      <c r="C3259" t="s">
        <v>6539</v>
      </c>
      <c r="D3259" s="395">
        <v>78291.97</v>
      </c>
    </row>
    <row r="3260" spans="1:4" ht="15" x14ac:dyDescent="0.25">
      <c r="A3260">
        <v>14534</v>
      </c>
      <c r="B3260" t="s">
        <v>10742</v>
      </c>
      <c r="C3260" t="s">
        <v>6539</v>
      </c>
      <c r="D3260" s="395">
        <v>32775.089999999997</v>
      </c>
    </row>
    <row r="3261" spans="1:4" ht="15" x14ac:dyDescent="0.25">
      <c r="A3261">
        <v>14619</v>
      </c>
      <c r="B3261" t="s">
        <v>10743</v>
      </c>
      <c r="C3261" t="s">
        <v>6539</v>
      </c>
      <c r="D3261" s="395">
        <v>12173.42</v>
      </c>
    </row>
    <row r="3262" spans="1:4" ht="15" x14ac:dyDescent="0.25">
      <c r="A3262">
        <v>14535</v>
      </c>
      <c r="B3262" t="s">
        <v>10744</v>
      </c>
      <c r="C3262" t="s">
        <v>6539</v>
      </c>
      <c r="D3262" s="395">
        <v>325295.92</v>
      </c>
    </row>
    <row r="3263" spans="1:4" ht="15" x14ac:dyDescent="0.25">
      <c r="A3263">
        <v>39813</v>
      </c>
      <c r="B3263" t="s">
        <v>10745</v>
      </c>
      <c r="C3263" t="s">
        <v>6539</v>
      </c>
      <c r="D3263" s="395">
        <v>17291.87</v>
      </c>
    </row>
    <row r="3264" spans="1:4" ht="15" x14ac:dyDescent="0.25">
      <c r="A3264">
        <v>40403</v>
      </c>
      <c r="B3264" t="s">
        <v>10746</v>
      </c>
      <c r="C3264" t="s">
        <v>6539</v>
      </c>
      <c r="D3264" s="394">
        <v>725.08</v>
      </c>
    </row>
    <row r="3265" spans="1:4" ht="15" x14ac:dyDescent="0.25">
      <c r="A3265">
        <v>12868</v>
      </c>
      <c r="B3265" t="s">
        <v>10747</v>
      </c>
      <c r="C3265" t="s">
        <v>6541</v>
      </c>
      <c r="D3265" s="394">
        <v>13.27</v>
      </c>
    </row>
    <row r="3266" spans="1:4" ht="15" x14ac:dyDescent="0.25">
      <c r="A3266">
        <v>40916</v>
      </c>
      <c r="B3266" t="s">
        <v>10748</v>
      </c>
      <c r="C3266" t="s">
        <v>6548</v>
      </c>
      <c r="D3266" s="395">
        <v>2322.88</v>
      </c>
    </row>
    <row r="3267" spans="1:4" ht="15" x14ac:dyDescent="0.25">
      <c r="A3267">
        <v>4755</v>
      </c>
      <c r="B3267" t="s">
        <v>10749</v>
      </c>
      <c r="C3267" t="s">
        <v>6541</v>
      </c>
      <c r="D3267" s="394">
        <v>15.01</v>
      </c>
    </row>
    <row r="3268" spans="1:4" ht="15" x14ac:dyDescent="0.25">
      <c r="A3268">
        <v>41067</v>
      </c>
      <c r="B3268" t="s">
        <v>10750</v>
      </c>
      <c r="C3268" t="s">
        <v>6548</v>
      </c>
      <c r="D3268" s="395">
        <v>2627.85</v>
      </c>
    </row>
    <row r="3269" spans="1:4" ht="15" x14ac:dyDescent="0.25">
      <c r="A3269">
        <v>38463</v>
      </c>
      <c r="B3269" t="s">
        <v>10751</v>
      </c>
      <c r="C3269" t="s">
        <v>6539</v>
      </c>
      <c r="D3269" s="394">
        <v>28</v>
      </c>
    </row>
    <row r="3270" spans="1:4" ht="15" x14ac:dyDescent="0.25">
      <c r="A3270">
        <v>40703</v>
      </c>
      <c r="B3270" t="s">
        <v>10752</v>
      </c>
      <c r="C3270" t="s">
        <v>6539</v>
      </c>
      <c r="D3270" s="395">
        <v>5833</v>
      </c>
    </row>
    <row r="3271" spans="1:4" ht="15" x14ac:dyDescent="0.25">
      <c r="A3271">
        <v>14531</v>
      </c>
      <c r="B3271" t="s">
        <v>10753</v>
      </c>
      <c r="C3271" t="s">
        <v>6539</v>
      </c>
      <c r="D3271" s="395">
        <v>10874.91</v>
      </c>
    </row>
    <row r="3272" spans="1:4" ht="15" x14ac:dyDescent="0.25">
      <c r="A3272">
        <v>36533</v>
      </c>
      <c r="B3272" t="s">
        <v>10754</v>
      </c>
      <c r="C3272" t="s">
        <v>6539</v>
      </c>
      <c r="D3272" s="395">
        <v>12514.24</v>
      </c>
    </row>
    <row r="3273" spans="1:4" ht="15" x14ac:dyDescent="0.25">
      <c r="A3273">
        <v>11616</v>
      </c>
      <c r="B3273" t="s">
        <v>10755</v>
      </c>
      <c r="C3273" t="s">
        <v>6539</v>
      </c>
      <c r="D3273" s="395">
        <v>11819.51</v>
      </c>
    </row>
    <row r="3274" spans="1:4" ht="15" x14ac:dyDescent="0.25">
      <c r="A3274">
        <v>41898</v>
      </c>
      <c r="B3274" t="s">
        <v>10756</v>
      </c>
      <c r="C3274" t="s">
        <v>6539</v>
      </c>
      <c r="D3274" s="395">
        <v>13298.56</v>
      </c>
    </row>
    <row r="3275" spans="1:4" ht="15" x14ac:dyDescent="0.25">
      <c r="A3275">
        <v>13447</v>
      </c>
      <c r="B3275" t="s">
        <v>10757</v>
      </c>
      <c r="C3275" t="s">
        <v>6539</v>
      </c>
      <c r="D3275" s="395">
        <v>24470.26</v>
      </c>
    </row>
    <row r="3276" spans="1:4" ht="15" x14ac:dyDescent="0.25">
      <c r="A3276">
        <v>14529</v>
      </c>
      <c r="B3276" t="s">
        <v>10758</v>
      </c>
      <c r="C3276" t="s">
        <v>6539</v>
      </c>
      <c r="D3276" s="395">
        <v>13685.6</v>
      </c>
    </row>
    <row r="3277" spans="1:4" ht="15" x14ac:dyDescent="0.25">
      <c r="A3277">
        <v>10747</v>
      </c>
      <c r="B3277" t="s">
        <v>10759</v>
      </c>
      <c r="C3277" t="s">
        <v>6539</v>
      </c>
      <c r="D3277" s="395">
        <v>13427.66</v>
      </c>
    </row>
    <row r="3278" spans="1:4" ht="15" x14ac:dyDescent="0.25">
      <c r="A3278">
        <v>36141</v>
      </c>
      <c r="B3278" t="s">
        <v>10760</v>
      </c>
      <c r="C3278" t="s">
        <v>6539</v>
      </c>
      <c r="D3278" s="394">
        <v>32.94</v>
      </c>
    </row>
    <row r="3279" spans="1:4" ht="15" x14ac:dyDescent="0.25">
      <c r="A3279">
        <v>4053</v>
      </c>
      <c r="B3279" t="s">
        <v>10761</v>
      </c>
      <c r="C3279" t="s">
        <v>6559</v>
      </c>
      <c r="D3279" s="394">
        <v>53.33</v>
      </c>
    </row>
    <row r="3280" spans="1:4" ht="15" x14ac:dyDescent="0.25">
      <c r="A3280">
        <v>4052</v>
      </c>
      <c r="B3280" t="s">
        <v>10762</v>
      </c>
      <c r="C3280" t="s">
        <v>6545</v>
      </c>
      <c r="D3280" s="394">
        <v>108.77</v>
      </c>
    </row>
    <row r="3281" spans="1:4" ht="15" x14ac:dyDescent="0.25">
      <c r="A3281">
        <v>4056</v>
      </c>
      <c r="B3281" t="s">
        <v>10763</v>
      </c>
      <c r="C3281" t="s">
        <v>6559</v>
      </c>
      <c r="D3281" s="394">
        <v>28.04</v>
      </c>
    </row>
    <row r="3282" spans="1:4" ht="15" x14ac:dyDescent="0.25">
      <c r="A3282">
        <v>4051</v>
      </c>
      <c r="B3282" t="s">
        <v>10764</v>
      </c>
      <c r="C3282" t="s">
        <v>6545</v>
      </c>
      <c r="D3282" s="394">
        <v>70</v>
      </c>
    </row>
    <row r="3283" spans="1:4" ht="15" x14ac:dyDescent="0.25">
      <c r="A3283">
        <v>4048</v>
      </c>
      <c r="B3283" t="s">
        <v>10764</v>
      </c>
      <c r="C3283" t="s">
        <v>6544</v>
      </c>
      <c r="D3283" s="394">
        <v>3.88</v>
      </c>
    </row>
    <row r="3284" spans="1:4" ht="15" x14ac:dyDescent="0.25">
      <c r="A3284">
        <v>4047</v>
      </c>
      <c r="B3284" t="s">
        <v>10764</v>
      </c>
      <c r="C3284" t="s">
        <v>6559</v>
      </c>
      <c r="D3284" s="394">
        <v>14</v>
      </c>
    </row>
    <row r="3285" spans="1:4" ht="15" x14ac:dyDescent="0.25">
      <c r="A3285">
        <v>39434</v>
      </c>
      <c r="B3285" t="s">
        <v>10765</v>
      </c>
      <c r="C3285" t="s">
        <v>6543</v>
      </c>
      <c r="D3285" s="394">
        <v>4.0999999999999996</v>
      </c>
    </row>
    <row r="3286" spans="1:4" ht="15" x14ac:dyDescent="0.25">
      <c r="A3286">
        <v>39433</v>
      </c>
      <c r="B3286" t="s">
        <v>10766</v>
      </c>
      <c r="C3286" t="s">
        <v>6543</v>
      </c>
      <c r="D3286" s="394">
        <v>2.94</v>
      </c>
    </row>
    <row r="3287" spans="1:4" ht="15" x14ac:dyDescent="0.25">
      <c r="A3287">
        <v>4049</v>
      </c>
      <c r="B3287" t="s">
        <v>10767</v>
      </c>
      <c r="C3287" t="s">
        <v>6544</v>
      </c>
      <c r="D3287" s="394">
        <v>43.85</v>
      </c>
    </row>
    <row r="3288" spans="1:4" ht="15" x14ac:dyDescent="0.25">
      <c r="A3288">
        <v>38120</v>
      </c>
      <c r="B3288" t="s">
        <v>10768</v>
      </c>
      <c r="C3288" t="s">
        <v>6543</v>
      </c>
      <c r="D3288" s="394">
        <v>86.96</v>
      </c>
    </row>
    <row r="3289" spans="1:4" ht="15" x14ac:dyDescent="0.25">
      <c r="A3289">
        <v>38877</v>
      </c>
      <c r="B3289" t="s">
        <v>10769</v>
      </c>
      <c r="C3289" t="s">
        <v>6543</v>
      </c>
      <c r="D3289" s="394">
        <v>7.08</v>
      </c>
    </row>
    <row r="3290" spans="1:4" ht="15" x14ac:dyDescent="0.25">
      <c r="A3290">
        <v>34546</v>
      </c>
      <c r="B3290" t="s">
        <v>10770</v>
      </c>
      <c r="C3290" t="s">
        <v>6543</v>
      </c>
      <c r="D3290" s="394">
        <v>7.13</v>
      </c>
    </row>
    <row r="3291" spans="1:4" ht="15" x14ac:dyDescent="0.25">
      <c r="A3291">
        <v>10498</v>
      </c>
      <c r="B3291" t="s">
        <v>10771</v>
      </c>
      <c r="C3291" t="s">
        <v>6543</v>
      </c>
      <c r="D3291" s="394">
        <v>9.74</v>
      </c>
    </row>
    <row r="3292" spans="1:4" ht="15" x14ac:dyDescent="0.25">
      <c r="A3292">
        <v>4823</v>
      </c>
      <c r="B3292" t="s">
        <v>10772</v>
      </c>
      <c r="C3292" t="s">
        <v>6543</v>
      </c>
      <c r="D3292" s="394">
        <v>35.119999999999997</v>
      </c>
    </row>
    <row r="3293" spans="1:4" ht="15" x14ac:dyDescent="0.25">
      <c r="A3293">
        <v>12357</v>
      </c>
      <c r="B3293" t="s">
        <v>10773</v>
      </c>
      <c r="C3293" t="s">
        <v>6539</v>
      </c>
      <c r="D3293" s="394">
        <v>92.01</v>
      </c>
    </row>
    <row r="3294" spans="1:4" ht="15" x14ac:dyDescent="0.25">
      <c r="A3294">
        <v>12358</v>
      </c>
      <c r="B3294" t="s">
        <v>10774</v>
      </c>
      <c r="C3294" t="s">
        <v>6539</v>
      </c>
      <c r="D3294" s="394">
        <v>103.49</v>
      </c>
    </row>
    <row r="3295" spans="1:4" ht="15" x14ac:dyDescent="0.25">
      <c r="A3295">
        <v>11079</v>
      </c>
      <c r="B3295" t="s">
        <v>10775</v>
      </c>
      <c r="C3295" t="s">
        <v>6547</v>
      </c>
      <c r="D3295" s="395">
        <v>1060.46</v>
      </c>
    </row>
    <row r="3296" spans="1:4" ht="15" x14ac:dyDescent="0.25">
      <c r="A3296">
        <v>11082</v>
      </c>
      <c r="B3296" t="s">
        <v>10776</v>
      </c>
      <c r="C3296" t="s">
        <v>6547</v>
      </c>
      <c r="D3296" s="395">
        <v>1081.92</v>
      </c>
    </row>
    <row r="3297" spans="1:4" ht="15" x14ac:dyDescent="0.25">
      <c r="A3297">
        <v>4058</v>
      </c>
      <c r="B3297" t="s">
        <v>10777</v>
      </c>
      <c r="C3297" t="s">
        <v>6541</v>
      </c>
      <c r="D3297" s="394">
        <v>21.03</v>
      </c>
    </row>
    <row r="3298" spans="1:4" ht="15" x14ac:dyDescent="0.25">
      <c r="A3298">
        <v>40974</v>
      </c>
      <c r="B3298" t="s">
        <v>10778</v>
      </c>
      <c r="C3298" t="s">
        <v>6548</v>
      </c>
      <c r="D3298" s="395">
        <v>3679.28</v>
      </c>
    </row>
    <row r="3299" spans="1:4" ht="15" x14ac:dyDescent="0.25">
      <c r="A3299">
        <v>34794</v>
      </c>
      <c r="B3299" t="s">
        <v>10779</v>
      </c>
      <c r="C3299" t="s">
        <v>6541</v>
      </c>
      <c r="D3299" s="394">
        <v>9.1300000000000008</v>
      </c>
    </row>
    <row r="3300" spans="1:4" ht="15" x14ac:dyDescent="0.25">
      <c r="A3300">
        <v>40925</v>
      </c>
      <c r="B3300" t="s">
        <v>10780</v>
      </c>
      <c r="C3300" t="s">
        <v>6548</v>
      </c>
      <c r="D3300" s="395">
        <v>1598.9</v>
      </c>
    </row>
    <row r="3301" spans="1:4" ht="15" x14ac:dyDescent="0.25">
      <c r="A3301">
        <v>13741</v>
      </c>
      <c r="B3301" t="s">
        <v>10781</v>
      </c>
      <c r="C3301" t="s">
        <v>6539</v>
      </c>
      <c r="D3301" s="395">
        <v>2198.42</v>
      </c>
    </row>
    <row r="3302" spans="1:4" ht="15" x14ac:dyDescent="0.25">
      <c r="A3302">
        <v>3288</v>
      </c>
      <c r="B3302" t="s">
        <v>10782</v>
      </c>
      <c r="C3302" t="s">
        <v>6542</v>
      </c>
      <c r="D3302" s="394">
        <v>3.38</v>
      </c>
    </row>
    <row r="3303" spans="1:4" ht="15" x14ac:dyDescent="0.25">
      <c r="A3303">
        <v>13587</v>
      </c>
      <c r="B3303" t="s">
        <v>10783</v>
      </c>
      <c r="C3303" t="s">
        <v>6542</v>
      </c>
      <c r="D3303" s="394">
        <v>2.04</v>
      </c>
    </row>
    <row r="3304" spans="1:4" ht="15" x14ac:dyDescent="0.25">
      <c r="A3304">
        <v>38598</v>
      </c>
      <c r="B3304" t="s">
        <v>10784</v>
      </c>
      <c r="C3304" t="s">
        <v>6539</v>
      </c>
      <c r="D3304" s="394">
        <v>3.11</v>
      </c>
    </row>
    <row r="3305" spans="1:4" ht="15" x14ac:dyDescent="0.25">
      <c r="A3305">
        <v>38595</v>
      </c>
      <c r="B3305" t="s">
        <v>10785</v>
      </c>
      <c r="C3305" t="s">
        <v>6539</v>
      </c>
      <c r="D3305" s="394">
        <v>2.14</v>
      </c>
    </row>
    <row r="3306" spans="1:4" ht="15" x14ac:dyDescent="0.25">
      <c r="A3306">
        <v>38592</v>
      </c>
      <c r="B3306" t="s">
        <v>10786</v>
      </c>
      <c r="C3306" t="s">
        <v>6539</v>
      </c>
      <c r="D3306" s="394">
        <v>2.8</v>
      </c>
    </row>
    <row r="3307" spans="1:4" ht="15" x14ac:dyDescent="0.25">
      <c r="A3307">
        <v>38588</v>
      </c>
      <c r="B3307" t="s">
        <v>10787</v>
      </c>
      <c r="C3307" t="s">
        <v>6539</v>
      </c>
      <c r="D3307" s="394">
        <v>1.77</v>
      </c>
    </row>
    <row r="3308" spans="1:4" ht="15" x14ac:dyDescent="0.25">
      <c r="A3308">
        <v>38593</v>
      </c>
      <c r="B3308" t="s">
        <v>10788</v>
      </c>
      <c r="C3308" t="s">
        <v>6539</v>
      </c>
      <c r="D3308" s="394">
        <v>3.01</v>
      </c>
    </row>
    <row r="3309" spans="1:4" ht="15" x14ac:dyDescent="0.25">
      <c r="A3309">
        <v>38589</v>
      </c>
      <c r="B3309" t="s">
        <v>10789</v>
      </c>
      <c r="C3309" t="s">
        <v>6539</v>
      </c>
      <c r="D3309" s="394">
        <v>2.15</v>
      </c>
    </row>
    <row r="3310" spans="1:4" ht="15" x14ac:dyDescent="0.25">
      <c r="A3310">
        <v>38594</v>
      </c>
      <c r="B3310" t="s">
        <v>10790</v>
      </c>
      <c r="C3310" t="s">
        <v>6539</v>
      </c>
      <c r="D3310" s="394">
        <v>4.47</v>
      </c>
    </row>
    <row r="3311" spans="1:4" ht="15" x14ac:dyDescent="0.25">
      <c r="A3311">
        <v>34787</v>
      </c>
      <c r="B3311" t="s">
        <v>10791</v>
      </c>
      <c r="C3311" t="s">
        <v>6539</v>
      </c>
      <c r="D3311" s="394">
        <v>0.71</v>
      </c>
    </row>
    <row r="3312" spans="1:4" ht="15" x14ac:dyDescent="0.25">
      <c r="A3312">
        <v>34788</v>
      </c>
      <c r="B3312" t="s">
        <v>10792</v>
      </c>
      <c r="C3312" t="s">
        <v>6539</v>
      </c>
      <c r="D3312" s="394">
        <v>0.72</v>
      </c>
    </row>
    <row r="3313" spans="1:4" ht="15" x14ac:dyDescent="0.25">
      <c r="A3313">
        <v>34784</v>
      </c>
      <c r="B3313" t="s">
        <v>10793</v>
      </c>
      <c r="C3313" t="s">
        <v>6539</v>
      </c>
      <c r="D3313" s="394">
        <v>0.79</v>
      </c>
    </row>
    <row r="3314" spans="1:4" ht="15" x14ac:dyDescent="0.25">
      <c r="A3314">
        <v>34781</v>
      </c>
      <c r="B3314" t="s">
        <v>10794</v>
      </c>
      <c r="C3314" t="s">
        <v>6539</v>
      </c>
      <c r="D3314" s="394">
        <v>0.89</v>
      </c>
    </row>
    <row r="3315" spans="1:4" ht="15" x14ac:dyDescent="0.25">
      <c r="A3315">
        <v>34773</v>
      </c>
      <c r="B3315" t="s">
        <v>10795</v>
      </c>
      <c r="C3315" t="s">
        <v>6539</v>
      </c>
      <c r="D3315" s="394">
        <v>2.2400000000000002</v>
      </c>
    </row>
    <row r="3316" spans="1:4" ht="15" x14ac:dyDescent="0.25">
      <c r="A3316">
        <v>34769</v>
      </c>
      <c r="B3316" t="s">
        <v>10796</v>
      </c>
      <c r="C3316" t="s">
        <v>6539</v>
      </c>
      <c r="D3316" s="394">
        <v>2.59</v>
      </c>
    </row>
    <row r="3317" spans="1:4" ht="15" x14ac:dyDescent="0.25">
      <c r="A3317">
        <v>34763</v>
      </c>
      <c r="B3317" t="s">
        <v>10797</v>
      </c>
      <c r="C3317" t="s">
        <v>6539</v>
      </c>
      <c r="D3317" s="394">
        <v>1.5</v>
      </c>
    </row>
    <row r="3318" spans="1:4" ht="15" x14ac:dyDescent="0.25">
      <c r="A3318">
        <v>34774</v>
      </c>
      <c r="B3318" t="s">
        <v>10798</v>
      </c>
      <c r="C3318" t="s">
        <v>6539</v>
      </c>
      <c r="D3318" s="394">
        <v>2</v>
      </c>
    </row>
    <row r="3319" spans="1:4" ht="15" x14ac:dyDescent="0.25">
      <c r="A3319">
        <v>34771</v>
      </c>
      <c r="B3319" t="s">
        <v>10799</v>
      </c>
      <c r="C3319" t="s">
        <v>6539</v>
      </c>
      <c r="D3319" s="394">
        <v>2.29</v>
      </c>
    </row>
    <row r="3320" spans="1:4" ht="15" x14ac:dyDescent="0.25">
      <c r="A3320">
        <v>34764</v>
      </c>
      <c r="B3320" t="s">
        <v>10800</v>
      </c>
      <c r="C3320" t="s">
        <v>6539</v>
      </c>
      <c r="D3320" s="394">
        <v>1.4</v>
      </c>
    </row>
    <row r="3321" spans="1:4" ht="15" x14ac:dyDescent="0.25">
      <c r="A3321">
        <v>4062</v>
      </c>
      <c r="B3321" t="s">
        <v>10801</v>
      </c>
      <c r="C3321" t="s">
        <v>6539</v>
      </c>
      <c r="D3321" s="394">
        <v>20.11</v>
      </c>
    </row>
    <row r="3322" spans="1:4" ht="15" x14ac:dyDescent="0.25">
      <c r="A3322">
        <v>4059</v>
      </c>
      <c r="B3322" t="s">
        <v>10802</v>
      </c>
      <c r="C3322" t="s">
        <v>6542</v>
      </c>
      <c r="D3322" s="394">
        <v>24.38</v>
      </c>
    </row>
    <row r="3323" spans="1:4" ht="15" x14ac:dyDescent="0.25">
      <c r="A3323">
        <v>4061</v>
      </c>
      <c r="B3323" t="s">
        <v>10803</v>
      </c>
      <c r="C3323" t="s">
        <v>6539</v>
      </c>
      <c r="D3323" s="394">
        <v>19.5</v>
      </c>
    </row>
    <row r="3324" spans="1:4" ht="15" x14ac:dyDescent="0.25">
      <c r="A3324">
        <v>10608</v>
      </c>
      <c r="B3324" t="s">
        <v>10804</v>
      </c>
      <c r="C3324" t="s">
        <v>6539</v>
      </c>
      <c r="D3324" s="395">
        <v>11200</v>
      </c>
    </row>
    <row r="3325" spans="1:4" ht="15" x14ac:dyDescent="0.25">
      <c r="A3325">
        <v>4069</v>
      </c>
      <c r="B3325" t="s">
        <v>10805</v>
      </c>
      <c r="C3325" t="s">
        <v>6541</v>
      </c>
      <c r="D3325" s="394">
        <v>22.66</v>
      </c>
    </row>
    <row r="3326" spans="1:4" ht="15" x14ac:dyDescent="0.25">
      <c r="A3326">
        <v>40819</v>
      </c>
      <c r="B3326" t="s">
        <v>10806</v>
      </c>
      <c r="C3326" t="s">
        <v>6548</v>
      </c>
      <c r="D3326" s="395">
        <v>3966.57</v>
      </c>
    </row>
    <row r="3327" spans="1:4" ht="15" x14ac:dyDescent="0.25">
      <c r="A3327">
        <v>34361</v>
      </c>
      <c r="B3327" t="s">
        <v>10807</v>
      </c>
      <c r="C3327" t="s">
        <v>6543</v>
      </c>
      <c r="D3327" s="394">
        <v>2.09</v>
      </c>
    </row>
    <row r="3328" spans="1:4" ht="15" x14ac:dyDescent="0.25">
      <c r="A3328">
        <v>36512</v>
      </c>
      <c r="B3328" t="s">
        <v>10808</v>
      </c>
      <c r="C3328" t="s">
        <v>6539</v>
      </c>
      <c r="D3328" s="395">
        <v>12184.82</v>
      </c>
    </row>
    <row r="3329" spans="1:4" ht="15" x14ac:dyDescent="0.25">
      <c r="A3329">
        <v>25972</v>
      </c>
      <c r="B3329" t="s">
        <v>10809</v>
      </c>
      <c r="C3329" t="s">
        <v>6543</v>
      </c>
      <c r="D3329" s="394">
        <v>12.77</v>
      </c>
    </row>
    <row r="3330" spans="1:4" ht="15" x14ac:dyDescent="0.25">
      <c r="A3330">
        <v>25973</v>
      </c>
      <c r="B3330" t="s">
        <v>10810</v>
      </c>
      <c r="C3330" t="s">
        <v>6543</v>
      </c>
      <c r="D3330" s="394">
        <v>12.77</v>
      </c>
    </row>
    <row r="3331" spans="1:4" ht="15" x14ac:dyDescent="0.25">
      <c r="A3331">
        <v>11697</v>
      </c>
      <c r="B3331" t="s">
        <v>10811</v>
      </c>
      <c r="C3331" t="s">
        <v>6539</v>
      </c>
      <c r="D3331" s="394">
        <v>535.22</v>
      </c>
    </row>
    <row r="3332" spans="1:4" ht="15" x14ac:dyDescent="0.25">
      <c r="A3332">
        <v>11698</v>
      </c>
      <c r="B3332" t="s">
        <v>10812</v>
      </c>
      <c r="C3332" t="s">
        <v>6539</v>
      </c>
      <c r="D3332" s="394">
        <v>638.49</v>
      </c>
    </row>
    <row r="3333" spans="1:4" ht="15" x14ac:dyDescent="0.25">
      <c r="A3333">
        <v>11699</v>
      </c>
      <c r="B3333" t="s">
        <v>10813</v>
      </c>
      <c r="C3333" t="s">
        <v>6539</v>
      </c>
      <c r="D3333" s="394">
        <v>705.68</v>
      </c>
    </row>
    <row r="3334" spans="1:4" ht="15" x14ac:dyDescent="0.25">
      <c r="A3334">
        <v>10432</v>
      </c>
      <c r="B3334" t="s">
        <v>10814</v>
      </c>
      <c r="C3334" t="s">
        <v>6539</v>
      </c>
      <c r="D3334" s="394">
        <v>272.8</v>
      </c>
    </row>
    <row r="3335" spans="1:4" ht="15" x14ac:dyDescent="0.25">
      <c r="A3335">
        <v>10430</v>
      </c>
      <c r="B3335" t="s">
        <v>10815</v>
      </c>
      <c r="C3335" t="s">
        <v>6539</v>
      </c>
      <c r="D3335" s="394">
        <v>293.8</v>
      </c>
    </row>
    <row r="3336" spans="1:4" ht="15" x14ac:dyDescent="0.25">
      <c r="A3336">
        <v>37514</v>
      </c>
      <c r="B3336" t="s">
        <v>10816</v>
      </c>
      <c r="C3336" t="s">
        <v>6539</v>
      </c>
      <c r="D3336" s="395">
        <v>158877.5</v>
      </c>
    </row>
    <row r="3337" spans="1:4" ht="15" x14ac:dyDescent="0.25">
      <c r="A3337">
        <v>37519</v>
      </c>
      <c r="B3337" t="s">
        <v>10817</v>
      </c>
      <c r="C3337" t="s">
        <v>6539</v>
      </c>
      <c r="D3337" s="395">
        <v>245194.59</v>
      </c>
    </row>
    <row r="3338" spans="1:4" ht="15" x14ac:dyDescent="0.25">
      <c r="A3338">
        <v>37520</v>
      </c>
      <c r="B3338" t="s">
        <v>10818</v>
      </c>
      <c r="C3338" t="s">
        <v>6539</v>
      </c>
      <c r="D3338" s="395">
        <v>241175.01</v>
      </c>
    </row>
    <row r="3339" spans="1:4" ht="15" x14ac:dyDescent="0.25">
      <c r="A3339">
        <v>37521</v>
      </c>
      <c r="B3339" t="s">
        <v>10819</v>
      </c>
      <c r="C3339" t="s">
        <v>6539</v>
      </c>
      <c r="D3339" s="395">
        <v>294233.51</v>
      </c>
    </row>
    <row r="3340" spans="1:4" ht="15" x14ac:dyDescent="0.25">
      <c r="A3340">
        <v>37522</v>
      </c>
      <c r="B3340" t="s">
        <v>10820</v>
      </c>
      <c r="C3340" t="s">
        <v>6539</v>
      </c>
      <c r="D3340" s="395">
        <v>303085.76</v>
      </c>
    </row>
    <row r="3341" spans="1:4" ht="15" x14ac:dyDescent="0.25">
      <c r="A3341">
        <v>21109</v>
      </c>
      <c r="B3341" t="s">
        <v>10821</v>
      </c>
      <c r="C3341" t="s">
        <v>6539</v>
      </c>
      <c r="D3341" s="394">
        <v>55.88</v>
      </c>
    </row>
    <row r="3342" spans="1:4" ht="15" x14ac:dyDescent="0.25">
      <c r="A3342">
        <v>36800</v>
      </c>
      <c r="B3342" t="s">
        <v>10822</v>
      </c>
      <c r="C3342" t="s">
        <v>6539</v>
      </c>
      <c r="D3342" s="394">
        <v>73</v>
      </c>
    </row>
    <row r="3343" spans="1:4" ht="15" x14ac:dyDescent="0.25">
      <c r="A3343">
        <v>11769</v>
      </c>
      <c r="B3343" t="s">
        <v>10823</v>
      </c>
      <c r="C3343" t="s">
        <v>6539</v>
      </c>
      <c r="D3343" s="394">
        <v>178.89</v>
      </c>
    </row>
    <row r="3344" spans="1:4" ht="15" x14ac:dyDescent="0.25">
      <c r="A3344">
        <v>36793</v>
      </c>
      <c r="B3344" t="s">
        <v>10824</v>
      </c>
      <c r="C3344" t="s">
        <v>6539</v>
      </c>
      <c r="D3344" s="394">
        <v>289.64</v>
      </c>
    </row>
    <row r="3345" spans="1:4" ht="15" x14ac:dyDescent="0.25">
      <c r="A3345">
        <v>37546</v>
      </c>
      <c r="B3345" t="s">
        <v>10825</v>
      </c>
      <c r="C3345" t="s">
        <v>6539</v>
      </c>
      <c r="D3345" s="395">
        <v>7517.91</v>
      </c>
    </row>
    <row r="3346" spans="1:4" ht="15" x14ac:dyDescent="0.25">
      <c r="A3346">
        <v>37544</v>
      </c>
      <c r="B3346" t="s">
        <v>10826</v>
      </c>
      <c r="C3346" t="s">
        <v>6539</v>
      </c>
      <c r="D3346" s="395">
        <v>7951.45</v>
      </c>
    </row>
    <row r="3347" spans="1:4" ht="15" x14ac:dyDescent="0.25">
      <c r="A3347">
        <v>37545</v>
      </c>
      <c r="B3347" t="s">
        <v>10827</v>
      </c>
      <c r="C3347" t="s">
        <v>6539</v>
      </c>
      <c r="D3347" s="395">
        <v>9461.16</v>
      </c>
    </row>
    <row r="3348" spans="1:4" ht="15" x14ac:dyDescent="0.25">
      <c r="A3348">
        <v>11771</v>
      </c>
      <c r="B3348" t="s">
        <v>10828</v>
      </c>
      <c r="C3348" t="s">
        <v>6539</v>
      </c>
      <c r="D3348" s="394">
        <v>221.9</v>
      </c>
    </row>
    <row r="3349" spans="1:4" ht="15" x14ac:dyDescent="0.25">
      <c r="A3349">
        <v>39919</v>
      </c>
      <c r="B3349" t="s">
        <v>10829</v>
      </c>
      <c r="C3349" t="s">
        <v>6539</v>
      </c>
      <c r="D3349" s="395">
        <v>37631.300000000003</v>
      </c>
    </row>
    <row r="3350" spans="1:4" ht="15" x14ac:dyDescent="0.25">
      <c r="A3350">
        <v>38385</v>
      </c>
      <c r="B3350" t="s">
        <v>10830</v>
      </c>
      <c r="C3350" t="s">
        <v>6539</v>
      </c>
      <c r="D3350" s="394">
        <v>36.74</v>
      </c>
    </row>
    <row r="3351" spans="1:4" ht="15" x14ac:dyDescent="0.25">
      <c r="A3351">
        <v>37587</v>
      </c>
      <c r="B3351" t="s">
        <v>10831</v>
      </c>
      <c r="C3351" t="s">
        <v>6539</v>
      </c>
      <c r="D3351" s="394">
        <v>201.82</v>
      </c>
    </row>
    <row r="3352" spans="1:4" ht="15" x14ac:dyDescent="0.25">
      <c r="A3352">
        <v>11571</v>
      </c>
      <c r="B3352" t="s">
        <v>10832</v>
      </c>
      <c r="C3352" t="s">
        <v>6539</v>
      </c>
      <c r="D3352" s="394">
        <v>186.51</v>
      </c>
    </row>
    <row r="3353" spans="1:4" ht="15" x14ac:dyDescent="0.25">
      <c r="A3353">
        <v>11561</v>
      </c>
      <c r="B3353" t="s">
        <v>10833</v>
      </c>
      <c r="C3353" t="s">
        <v>6539</v>
      </c>
      <c r="D3353" s="394">
        <v>144.25</v>
      </c>
    </row>
    <row r="3354" spans="1:4" ht="15" x14ac:dyDescent="0.25">
      <c r="A3354">
        <v>11560</v>
      </c>
      <c r="B3354" t="s">
        <v>10834</v>
      </c>
      <c r="C3354" t="s">
        <v>6539</v>
      </c>
      <c r="D3354" s="394">
        <v>122.78</v>
      </c>
    </row>
    <row r="3355" spans="1:4" ht="15" x14ac:dyDescent="0.25">
      <c r="A3355">
        <v>11499</v>
      </c>
      <c r="B3355" t="s">
        <v>10835</v>
      </c>
      <c r="C3355" t="s">
        <v>6539</v>
      </c>
      <c r="D3355" s="395">
        <v>1018.54</v>
      </c>
    </row>
    <row r="3356" spans="1:4" ht="15" x14ac:dyDescent="0.25">
      <c r="A3356">
        <v>34761</v>
      </c>
      <c r="B3356" t="s">
        <v>10836</v>
      </c>
      <c r="C3356" t="s">
        <v>6541</v>
      </c>
      <c r="D3356" s="394">
        <v>13.58</v>
      </c>
    </row>
    <row r="3357" spans="1:4" ht="15" x14ac:dyDescent="0.25">
      <c r="A3357">
        <v>40924</v>
      </c>
      <c r="B3357" t="s">
        <v>10837</v>
      </c>
      <c r="C3357" t="s">
        <v>6548</v>
      </c>
      <c r="D3357" s="395">
        <v>2378.29</v>
      </c>
    </row>
    <row r="3358" spans="1:4" ht="15" x14ac:dyDescent="0.25">
      <c r="A3358">
        <v>25957</v>
      </c>
      <c r="B3358" t="s">
        <v>10838</v>
      </c>
      <c r="C3358" t="s">
        <v>6541</v>
      </c>
      <c r="D3358" s="394">
        <v>16.350000000000001</v>
      </c>
    </row>
    <row r="3359" spans="1:4" ht="15" x14ac:dyDescent="0.25">
      <c r="A3359">
        <v>40983</v>
      </c>
      <c r="B3359" t="s">
        <v>10839</v>
      </c>
      <c r="C3359" t="s">
        <v>6548</v>
      </c>
      <c r="D3359" s="395">
        <v>2862.01</v>
      </c>
    </row>
    <row r="3360" spans="1:4" ht="15" x14ac:dyDescent="0.25">
      <c r="A3360">
        <v>2437</v>
      </c>
      <c r="B3360" t="s">
        <v>10840</v>
      </c>
      <c r="C3360" t="s">
        <v>6541</v>
      </c>
      <c r="D3360" s="394">
        <v>24.72</v>
      </c>
    </row>
    <row r="3361" spans="1:4" ht="15" x14ac:dyDescent="0.25">
      <c r="A3361">
        <v>40921</v>
      </c>
      <c r="B3361" t="s">
        <v>10841</v>
      </c>
      <c r="C3361" t="s">
        <v>6548</v>
      </c>
      <c r="D3361" s="395">
        <v>4326.82</v>
      </c>
    </row>
    <row r="3362" spans="1:4" ht="15" x14ac:dyDescent="0.25">
      <c r="A3362">
        <v>40534</v>
      </c>
      <c r="B3362" t="s">
        <v>10842</v>
      </c>
      <c r="C3362" t="s">
        <v>6539</v>
      </c>
      <c r="D3362" s="394">
        <v>219.22</v>
      </c>
    </row>
    <row r="3363" spans="1:4" ht="15" x14ac:dyDescent="0.25">
      <c r="A3363">
        <v>14252</v>
      </c>
      <c r="B3363" t="s">
        <v>10843</v>
      </c>
      <c r="C3363" t="s">
        <v>6539</v>
      </c>
      <c r="D3363" s="395">
        <v>1819.92</v>
      </c>
    </row>
    <row r="3364" spans="1:4" ht="15" x14ac:dyDescent="0.25">
      <c r="A3364">
        <v>730</v>
      </c>
      <c r="B3364" t="s">
        <v>10844</v>
      </c>
      <c r="C3364" t="s">
        <v>6539</v>
      </c>
      <c r="D3364" s="395">
        <v>4862.5</v>
      </c>
    </row>
    <row r="3365" spans="1:4" ht="15" x14ac:dyDescent="0.25">
      <c r="A3365">
        <v>723</v>
      </c>
      <c r="B3365" t="s">
        <v>10845</v>
      </c>
      <c r="C3365" t="s">
        <v>6539</v>
      </c>
      <c r="D3365" s="395">
        <v>2416.83</v>
      </c>
    </row>
    <row r="3366" spans="1:4" ht="15" x14ac:dyDescent="0.25">
      <c r="A3366">
        <v>36502</v>
      </c>
      <c r="B3366" t="s">
        <v>10846</v>
      </c>
      <c r="C3366" t="s">
        <v>6539</v>
      </c>
      <c r="D3366" s="395">
        <v>2271.5300000000002</v>
      </c>
    </row>
    <row r="3367" spans="1:4" ht="15" x14ac:dyDescent="0.25">
      <c r="A3367">
        <v>36503</v>
      </c>
      <c r="B3367" t="s">
        <v>10847</v>
      </c>
      <c r="C3367" t="s">
        <v>6539</v>
      </c>
      <c r="D3367" s="395">
        <v>2801.07</v>
      </c>
    </row>
    <row r="3368" spans="1:4" ht="15" x14ac:dyDescent="0.25">
      <c r="A3368">
        <v>4090</v>
      </c>
      <c r="B3368" t="s">
        <v>10848</v>
      </c>
      <c r="C3368" t="s">
        <v>6539</v>
      </c>
      <c r="D3368" s="395">
        <v>547000</v>
      </c>
    </row>
    <row r="3369" spans="1:4" ht="15" x14ac:dyDescent="0.25">
      <c r="A3369">
        <v>13227</v>
      </c>
      <c r="B3369" t="s">
        <v>10849</v>
      </c>
      <c r="C3369" t="s">
        <v>6539</v>
      </c>
      <c r="D3369" s="395">
        <v>679715.71</v>
      </c>
    </row>
    <row r="3370" spans="1:4" ht="15" x14ac:dyDescent="0.25">
      <c r="A3370">
        <v>10597</v>
      </c>
      <c r="B3370" t="s">
        <v>10850</v>
      </c>
      <c r="C3370" t="s">
        <v>6539</v>
      </c>
      <c r="D3370" s="395">
        <v>715488.47</v>
      </c>
    </row>
    <row r="3371" spans="1:4" ht="15" x14ac:dyDescent="0.25">
      <c r="A3371">
        <v>39628</v>
      </c>
      <c r="B3371" t="s">
        <v>10851</v>
      </c>
      <c r="C3371" t="s">
        <v>6539</v>
      </c>
      <c r="D3371" s="395">
        <v>2503.56</v>
      </c>
    </row>
    <row r="3372" spans="1:4" ht="15" x14ac:dyDescent="0.25">
      <c r="A3372">
        <v>39404</v>
      </c>
      <c r="B3372" t="s">
        <v>10852</v>
      </c>
      <c r="C3372" t="s">
        <v>6539</v>
      </c>
      <c r="D3372" s="395">
        <v>1241.43</v>
      </c>
    </row>
    <row r="3373" spans="1:4" ht="15" x14ac:dyDescent="0.25">
      <c r="A3373">
        <v>39402</v>
      </c>
      <c r="B3373" t="s">
        <v>10853</v>
      </c>
      <c r="C3373" t="s">
        <v>6539</v>
      </c>
      <c r="D3373" s="395">
        <v>1022.7</v>
      </c>
    </row>
    <row r="3374" spans="1:4" ht="15" x14ac:dyDescent="0.25">
      <c r="A3374">
        <v>39403</v>
      </c>
      <c r="B3374" t="s">
        <v>10854</v>
      </c>
      <c r="C3374" t="s">
        <v>6539</v>
      </c>
      <c r="D3374" s="395">
        <v>1000.46</v>
      </c>
    </row>
    <row r="3375" spans="1:4" ht="15" x14ac:dyDescent="0.25">
      <c r="A3375">
        <v>4093</v>
      </c>
      <c r="B3375" t="s">
        <v>10855</v>
      </c>
      <c r="C3375" t="s">
        <v>6541</v>
      </c>
      <c r="D3375" s="394">
        <v>15.25</v>
      </c>
    </row>
    <row r="3376" spans="1:4" ht="15" x14ac:dyDescent="0.25">
      <c r="A3376">
        <v>10512</v>
      </c>
      <c r="B3376" t="s">
        <v>10856</v>
      </c>
      <c r="C3376" t="s">
        <v>6548</v>
      </c>
      <c r="D3376" s="395">
        <v>2670.64</v>
      </c>
    </row>
    <row r="3377" spans="1:4" ht="15" x14ac:dyDescent="0.25">
      <c r="A3377">
        <v>20020</v>
      </c>
      <c r="B3377" t="s">
        <v>10857</v>
      </c>
      <c r="C3377" t="s">
        <v>6541</v>
      </c>
      <c r="D3377" s="394">
        <v>14.38</v>
      </c>
    </row>
    <row r="3378" spans="1:4" ht="15" x14ac:dyDescent="0.25">
      <c r="A3378">
        <v>41038</v>
      </c>
      <c r="B3378" t="s">
        <v>10858</v>
      </c>
      <c r="C3378" t="s">
        <v>6548</v>
      </c>
      <c r="D3378" s="395">
        <v>2519.09</v>
      </c>
    </row>
    <row r="3379" spans="1:4" ht="15" x14ac:dyDescent="0.25">
      <c r="A3379">
        <v>4094</v>
      </c>
      <c r="B3379" t="s">
        <v>10859</v>
      </c>
      <c r="C3379" t="s">
        <v>6541</v>
      </c>
      <c r="D3379" s="394">
        <v>20.38</v>
      </c>
    </row>
    <row r="3380" spans="1:4" ht="15" x14ac:dyDescent="0.25">
      <c r="A3380">
        <v>40988</v>
      </c>
      <c r="B3380" t="s">
        <v>10860</v>
      </c>
      <c r="C3380" t="s">
        <v>6548</v>
      </c>
      <c r="D3380" s="395">
        <v>3566.47</v>
      </c>
    </row>
    <row r="3381" spans="1:4" ht="15" x14ac:dyDescent="0.25">
      <c r="A3381">
        <v>4095</v>
      </c>
      <c r="B3381" t="s">
        <v>10861</v>
      </c>
      <c r="C3381" t="s">
        <v>6541</v>
      </c>
      <c r="D3381" s="394">
        <v>16.649999999999999</v>
      </c>
    </row>
    <row r="3382" spans="1:4" ht="15" x14ac:dyDescent="0.25">
      <c r="A3382">
        <v>40990</v>
      </c>
      <c r="B3382" t="s">
        <v>10862</v>
      </c>
      <c r="C3382" t="s">
        <v>6548</v>
      </c>
      <c r="D3382" s="395">
        <v>2914.81</v>
      </c>
    </row>
    <row r="3383" spans="1:4" ht="15" x14ac:dyDescent="0.25">
      <c r="A3383">
        <v>4097</v>
      </c>
      <c r="B3383" t="s">
        <v>10863</v>
      </c>
      <c r="C3383" t="s">
        <v>6541</v>
      </c>
      <c r="D3383" s="394">
        <v>20.56</v>
      </c>
    </row>
    <row r="3384" spans="1:4" ht="15" x14ac:dyDescent="0.25">
      <c r="A3384">
        <v>40994</v>
      </c>
      <c r="B3384" t="s">
        <v>10864</v>
      </c>
      <c r="C3384" t="s">
        <v>6548</v>
      </c>
      <c r="D3384" s="395">
        <v>3597.97</v>
      </c>
    </row>
    <row r="3385" spans="1:4" ht="15" x14ac:dyDescent="0.25">
      <c r="A3385">
        <v>4096</v>
      </c>
      <c r="B3385" t="s">
        <v>10865</v>
      </c>
      <c r="C3385" t="s">
        <v>6541</v>
      </c>
      <c r="D3385" s="394">
        <v>19.100000000000001</v>
      </c>
    </row>
    <row r="3386" spans="1:4" ht="15" x14ac:dyDescent="0.25">
      <c r="A3386">
        <v>40992</v>
      </c>
      <c r="B3386" t="s">
        <v>10866</v>
      </c>
      <c r="C3386" t="s">
        <v>6548</v>
      </c>
      <c r="D3386" s="395">
        <v>3341.88</v>
      </c>
    </row>
    <row r="3387" spans="1:4" ht="15" x14ac:dyDescent="0.25">
      <c r="A3387">
        <v>13955</v>
      </c>
      <c r="B3387" t="s">
        <v>10867</v>
      </c>
      <c r="C3387" t="s">
        <v>6539</v>
      </c>
      <c r="D3387" s="395">
        <v>2291.89</v>
      </c>
    </row>
    <row r="3388" spans="1:4" ht="15" x14ac:dyDescent="0.25">
      <c r="A3388">
        <v>4114</v>
      </c>
      <c r="B3388" t="s">
        <v>10868</v>
      </c>
      <c r="C3388" t="s">
        <v>6539</v>
      </c>
      <c r="D3388" s="394">
        <v>35.49</v>
      </c>
    </row>
    <row r="3389" spans="1:4" ht="15" x14ac:dyDescent="0.25">
      <c r="A3389">
        <v>36797</v>
      </c>
      <c r="B3389" t="s">
        <v>10869</v>
      </c>
      <c r="C3389" t="s">
        <v>6539</v>
      </c>
      <c r="D3389" s="394">
        <v>31.04</v>
      </c>
    </row>
    <row r="3390" spans="1:4" ht="15" x14ac:dyDescent="0.25">
      <c r="A3390">
        <v>4107</v>
      </c>
      <c r="B3390" t="s">
        <v>10870</v>
      </c>
      <c r="C3390" t="s">
        <v>6539</v>
      </c>
      <c r="D3390" s="394">
        <v>29.89</v>
      </c>
    </row>
    <row r="3391" spans="1:4" ht="15" x14ac:dyDescent="0.25">
      <c r="A3391">
        <v>36799</v>
      </c>
      <c r="B3391" t="s">
        <v>10871</v>
      </c>
      <c r="C3391" t="s">
        <v>6539</v>
      </c>
      <c r="D3391" s="394">
        <v>28.53</v>
      </c>
    </row>
    <row r="3392" spans="1:4" ht="15" x14ac:dyDescent="0.25">
      <c r="A3392">
        <v>4108</v>
      </c>
      <c r="B3392" t="s">
        <v>10872</v>
      </c>
      <c r="C3392" t="s">
        <v>6539</v>
      </c>
      <c r="D3392" s="394">
        <v>24.03</v>
      </c>
    </row>
    <row r="3393" spans="1:4" ht="15" x14ac:dyDescent="0.25">
      <c r="A3393">
        <v>4102</v>
      </c>
      <c r="B3393" t="s">
        <v>10873</v>
      </c>
      <c r="C3393" t="s">
        <v>6539</v>
      </c>
      <c r="D3393" s="394">
        <v>35.75</v>
      </c>
    </row>
    <row r="3394" spans="1:4" ht="15" x14ac:dyDescent="0.25">
      <c r="A3394">
        <v>10826</v>
      </c>
      <c r="B3394" t="s">
        <v>10874</v>
      </c>
      <c r="C3394" t="s">
        <v>6539</v>
      </c>
      <c r="D3394" s="394">
        <v>143.66999999999999</v>
      </c>
    </row>
    <row r="3395" spans="1:4" ht="15" x14ac:dyDescent="0.25">
      <c r="A3395">
        <v>365</v>
      </c>
      <c r="B3395" t="s">
        <v>10875</v>
      </c>
      <c r="C3395" t="s">
        <v>6539</v>
      </c>
      <c r="D3395" s="394">
        <v>89.08</v>
      </c>
    </row>
    <row r="3396" spans="1:4" ht="15" x14ac:dyDescent="0.25">
      <c r="A3396">
        <v>38639</v>
      </c>
      <c r="B3396" t="s">
        <v>10876</v>
      </c>
      <c r="C3396" t="s">
        <v>6539</v>
      </c>
      <c r="D3396" s="394">
        <v>344.82</v>
      </c>
    </row>
    <row r="3397" spans="1:4" ht="15" x14ac:dyDescent="0.25">
      <c r="A3397">
        <v>38640</v>
      </c>
      <c r="B3397" t="s">
        <v>10877</v>
      </c>
      <c r="C3397" t="s">
        <v>6539</v>
      </c>
      <c r="D3397" s="394">
        <v>5.17</v>
      </c>
    </row>
    <row r="3398" spans="1:4" ht="15" x14ac:dyDescent="0.25">
      <c r="A3398">
        <v>358</v>
      </c>
      <c r="B3398" t="s">
        <v>10878</v>
      </c>
      <c r="C3398" t="s">
        <v>6539</v>
      </c>
      <c r="D3398" s="394">
        <v>106.32</v>
      </c>
    </row>
    <row r="3399" spans="1:4" ht="15" x14ac:dyDescent="0.25">
      <c r="A3399">
        <v>359</v>
      </c>
      <c r="B3399" t="s">
        <v>10879</v>
      </c>
      <c r="C3399" t="s">
        <v>6539</v>
      </c>
      <c r="D3399" s="394">
        <v>218.39</v>
      </c>
    </row>
    <row r="3400" spans="1:4" ht="15" x14ac:dyDescent="0.25">
      <c r="A3400">
        <v>38641</v>
      </c>
      <c r="B3400" t="s">
        <v>10880</v>
      </c>
      <c r="C3400" t="s">
        <v>6539</v>
      </c>
      <c r="D3400" s="394">
        <v>215.51</v>
      </c>
    </row>
    <row r="3401" spans="1:4" ht="15" x14ac:dyDescent="0.25">
      <c r="A3401">
        <v>360</v>
      </c>
      <c r="B3401" t="s">
        <v>10881</v>
      </c>
      <c r="C3401" t="s">
        <v>6539</v>
      </c>
      <c r="D3401" s="394">
        <v>5</v>
      </c>
    </row>
    <row r="3402" spans="1:4" ht="15" x14ac:dyDescent="0.25">
      <c r="A3402">
        <v>4127</v>
      </c>
      <c r="B3402" t="s">
        <v>10882</v>
      </c>
      <c r="C3402" t="s">
        <v>6539</v>
      </c>
      <c r="D3402" s="394">
        <v>210.82</v>
      </c>
    </row>
    <row r="3403" spans="1:4" ht="15" x14ac:dyDescent="0.25">
      <c r="A3403">
        <v>4154</v>
      </c>
      <c r="B3403" t="s">
        <v>10883</v>
      </c>
      <c r="C3403" t="s">
        <v>6539</v>
      </c>
      <c r="D3403" s="394">
        <v>257.57</v>
      </c>
    </row>
    <row r="3404" spans="1:4" ht="15" x14ac:dyDescent="0.25">
      <c r="A3404">
        <v>4168</v>
      </c>
      <c r="B3404" t="s">
        <v>10884</v>
      </c>
      <c r="C3404" t="s">
        <v>6539</v>
      </c>
      <c r="D3404" s="394">
        <v>272.02</v>
      </c>
    </row>
    <row r="3405" spans="1:4" ht="15" x14ac:dyDescent="0.25">
      <c r="A3405">
        <v>4161</v>
      </c>
      <c r="B3405" t="s">
        <v>10885</v>
      </c>
      <c r="C3405" t="s">
        <v>6539</v>
      </c>
      <c r="D3405" s="394">
        <v>261.82</v>
      </c>
    </row>
    <row r="3406" spans="1:4" ht="15" x14ac:dyDescent="0.25">
      <c r="A3406">
        <v>42430</v>
      </c>
      <c r="B3406" t="s">
        <v>10886</v>
      </c>
      <c r="C3406" t="s">
        <v>6539</v>
      </c>
      <c r="D3406" s="395">
        <v>3654.84</v>
      </c>
    </row>
    <row r="3407" spans="1:4" ht="15" x14ac:dyDescent="0.25">
      <c r="A3407">
        <v>4214</v>
      </c>
      <c r="B3407" t="s">
        <v>10887</v>
      </c>
      <c r="C3407" t="s">
        <v>6539</v>
      </c>
      <c r="D3407" s="394">
        <v>7.09</v>
      </c>
    </row>
    <row r="3408" spans="1:4" ht="15" x14ac:dyDescent="0.25">
      <c r="A3408">
        <v>4215</v>
      </c>
      <c r="B3408" t="s">
        <v>10888</v>
      </c>
      <c r="C3408" t="s">
        <v>6539</v>
      </c>
      <c r="D3408" s="394">
        <v>4.66</v>
      </c>
    </row>
    <row r="3409" spans="1:4" ht="15" x14ac:dyDescent="0.25">
      <c r="A3409">
        <v>4210</v>
      </c>
      <c r="B3409" t="s">
        <v>10889</v>
      </c>
      <c r="C3409" t="s">
        <v>6539</v>
      </c>
      <c r="D3409" s="394">
        <v>0.78</v>
      </c>
    </row>
    <row r="3410" spans="1:4" ht="15" x14ac:dyDescent="0.25">
      <c r="A3410">
        <v>4212</v>
      </c>
      <c r="B3410" t="s">
        <v>10890</v>
      </c>
      <c r="C3410" t="s">
        <v>6539</v>
      </c>
      <c r="D3410" s="394">
        <v>2.25</v>
      </c>
    </row>
    <row r="3411" spans="1:4" ht="15" x14ac:dyDescent="0.25">
      <c r="A3411">
        <v>4213</v>
      </c>
      <c r="B3411" t="s">
        <v>10891</v>
      </c>
      <c r="C3411" t="s">
        <v>6539</v>
      </c>
      <c r="D3411" s="394">
        <v>10.07</v>
      </c>
    </row>
    <row r="3412" spans="1:4" ht="15" x14ac:dyDescent="0.25">
      <c r="A3412">
        <v>4211</v>
      </c>
      <c r="B3412" t="s">
        <v>10892</v>
      </c>
      <c r="C3412" t="s">
        <v>6539</v>
      </c>
      <c r="D3412" s="394">
        <v>1.1200000000000001</v>
      </c>
    </row>
    <row r="3413" spans="1:4" ht="15" x14ac:dyDescent="0.25">
      <c r="A3413">
        <v>4209</v>
      </c>
      <c r="B3413" t="s">
        <v>10893</v>
      </c>
      <c r="C3413" t="s">
        <v>6539</v>
      </c>
      <c r="D3413" s="394">
        <v>11.97</v>
      </c>
    </row>
    <row r="3414" spans="1:4" ht="15" x14ac:dyDescent="0.25">
      <c r="A3414">
        <v>4180</v>
      </c>
      <c r="B3414" t="s">
        <v>10894</v>
      </c>
      <c r="C3414" t="s">
        <v>6539</v>
      </c>
      <c r="D3414" s="394">
        <v>9.01</v>
      </c>
    </row>
    <row r="3415" spans="1:4" ht="15" x14ac:dyDescent="0.25">
      <c r="A3415">
        <v>4177</v>
      </c>
      <c r="B3415" t="s">
        <v>10895</v>
      </c>
      <c r="C3415" t="s">
        <v>6539</v>
      </c>
      <c r="D3415" s="394">
        <v>2.99</v>
      </c>
    </row>
    <row r="3416" spans="1:4" ht="15" x14ac:dyDescent="0.25">
      <c r="A3416">
        <v>4179</v>
      </c>
      <c r="B3416" t="s">
        <v>10896</v>
      </c>
      <c r="C3416" t="s">
        <v>6539</v>
      </c>
      <c r="D3416" s="394">
        <v>6.12</v>
      </c>
    </row>
    <row r="3417" spans="1:4" ht="15" x14ac:dyDescent="0.25">
      <c r="A3417">
        <v>4208</v>
      </c>
      <c r="B3417" t="s">
        <v>10897</v>
      </c>
      <c r="C3417" t="s">
        <v>6539</v>
      </c>
      <c r="D3417" s="394">
        <v>28.5</v>
      </c>
    </row>
    <row r="3418" spans="1:4" ht="15" x14ac:dyDescent="0.25">
      <c r="A3418">
        <v>4181</v>
      </c>
      <c r="B3418" t="s">
        <v>10898</v>
      </c>
      <c r="C3418" t="s">
        <v>6539</v>
      </c>
      <c r="D3418" s="394">
        <v>18.62</v>
      </c>
    </row>
    <row r="3419" spans="1:4" ht="15" x14ac:dyDescent="0.25">
      <c r="A3419">
        <v>4178</v>
      </c>
      <c r="B3419" t="s">
        <v>10899</v>
      </c>
      <c r="C3419" t="s">
        <v>6539</v>
      </c>
      <c r="D3419" s="394">
        <v>4.1500000000000004</v>
      </c>
    </row>
    <row r="3420" spans="1:4" ht="15" x14ac:dyDescent="0.25">
      <c r="A3420">
        <v>4182</v>
      </c>
      <c r="B3420" t="s">
        <v>10900</v>
      </c>
      <c r="C3420" t="s">
        <v>6539</v>
      </c>
      <c r="D3420" s="394">
        <v>46.35</v>
      </c>
    </row>
    <row r="3421" spans="1:4" ht="15" x14ac:dyDescent="0.25">
      <c r="A3421">
        <v>4183</v>
      </c>
      <c r="B3421" t="s">
        <v>10901</v>
      </c>
      <c r="C3421" t="s">
        <v>6539</v>
      </c>
      <c r="D3421" s="394">
        <v>74.63</v>
      </c>
    </row>
    <row r="3422" spans="1:4" ht="15" x14ac:dyDescent="0.25">
      <c r="A3422">
        <v>4184</v>
      </c>
      <c r="B3422" t="s">
        <v>10902</v>
      </c>
      <c r="C3422" t="s">
        <v>6539</v>
      </c>
      <c r="D3422" s="394">
        <v>164.74</v>
      </c>
    </row>
    <row r="3423" spans="1:4" ht="15" x14ac:dyDescent="0.25">
      <c r="A3423">
        <v>4185</v>
      </c>
      <c r="B3423" t="s">
        <v>10903</v>
      </c>
      <c r="C3423" t="s">
        <v>6539</v>
      </c>
      <c r="D3423" s="394">
        <v>273.73</v>
      </c>
    </row>
    <row r="3424" spans="1:4" ht="15" x14ac:dyDescent="0.25">
      <c r="A3424">
        <v>4205</v>
      </c>
      <c r="B3424" t="s">
        <v>10904</v>
      </c>
      <c r="C3424" t="s">
        <v>6539</v>
      </c>
      <c r="D3424" s="394">
        <v>15.81</v>
      </c>
    </row>
    <row r="3425" spans="1:4" ht="15" x14ac:dyDescent="0.25">
      <c r="A3425">
        <v>4192</v>
      </c>
      <c r="B3425" t="s">
        <v>10905</v>
      </c>
      <c r="C3425" t="s">
        <v>6539</v>
      </c>
      <c r="D3425" s="394">
        <v>15.81</v>
      </c>
    </row>
    <row r="3426" spans="1:4" ht="15" x14ac:dyDescent="0.25">
      <c r="A3426">
        <v>4191</v>
      </c>
      <c r="B3426" t="s">
        <v>10906</v>
      </c>
      <c r="C3426" t="s">
        <v>6539</v>
      </c>
      <c r="D3426" s="394">
        <v>15.81</v>
      </c>
    </row>
    <row r="3427" spans="1:4" ht="15" x14ac:dyDescent="0.25">
      <c r="A3427">
        <v>4207</v>
      </c>
      <c r="B3427" t="s">
        <v>10907</v>
      </c>
      <c r="C3427" t="s">
        <v>6539</v>
      </c>
      <c r="D3427" s="394">
        <v>12.72</v>
      </c>
    </row>
    <row r="3428" spans="1:4" ht="15" x14ac:dyDescent="0.25">
      <c r="A3428">
        <v>4206</v>
      </c>
      <c r="B3428" t="s">
        <v>10908</v>
      </c>
      <c r="C3428" t="s">
        <v>6539</v>
      </c>
      <c r="D3428" s="394">
        <v>12.35</v>
      </c>
    </row>
    <row r="3429" spans="1:4" ht="15" x14ac:dyDescent="0.25">
      <c r="A3429">
        <v>4190</v>
      </c>
      <c r="B3429" t="s">
        <v>10909</v>
      </c>
      <c r="C3429" t="s">
        <v>6539</v>
      </c>
      <c r="D3429" s="394">
        <v>12.35</v>
      </c>
    </row>
    <row r="3430" spans="1:4" ht="15" x14ac:dyDescent="0.25">
      <c r="A3430">
        <v>4186</v>
      </c>
      <c r="B3430" t="s">
        <v>10910</v>
      </c>
      <c r="C3430" t="s">
        <v>6539</v>
      </c>
      <c r="D3430" s="394">
        <v>3.65</v>
      </c>
    </row>
    <row r="3431" spans="1:4" ht="15" x14ac:dyDescent="0.25">
      <c r="A3431">
        <v>4188</v>
      </c>
      <c r="B3431" t="s">
        <v>10911</v>
      </c>
      <c r="C3431" t="s">
        <v>6539</v>
      </c>
      <c r="D3431" s="394">
        <v>7.45</v>
      </c>
    </row>
    <row r="3432" spans="1:4" ht="15" x14ac:dyDescent="0.25">
      <c r="A3432">
        <v>4189</v>
      </c>
      <c r="B3432" t="s">
        <v>10912</v>
      </c>
      <c r="C3432" t="s">
        <v>6539</v>
      </c>
      <c r="D3432" s="394">
        <v>7.45</v>
      </c>
    </row>
    <row r="3433" spans="1:4" ht="15" x14ac:dyDescent="0.25">
      <c r="A3433">
        <v>4197</v>
      </c>
      <c r="B3433" t="s">
        <v>10913</v>
      </c>
      <c r="C3433" t="s">
        <v>6539</v>
      </c>
      <c r="D3433" s="394">
        <v>39.47</v>
      </c>
    </row>
    <row r="3434" spans="1:4" ht="15" x14ac:dyDescent="0.25">
      <c r="A3434">
        <v>4194</v>
      </c>
      <c r="B3434" t="s">
        <v>10914</v>
      </c>
      <c r="C3434" t="s">
        <v>6539</v>
      </c>
      <c r="D3434" s="394">
        <v>23.85</v>
      </c>
    </row>
    <row r="3435" spans="1:4" ht="15" x14ac:dyDescent="0.25">
      <c r="A3435">
        <v>4193</v>
      </c>
      <c r="B3435" t="s">
        <v>10915</v>
      </c>
      <c r="C3435" t="s">
        <v>6539</v>
      </c>
      <c r="D3435" s="394">
        <v>23.85</v>
      </c>
    </row>
    <row r="3436" spans="1:4" ht="15" x14ac:dyDescent="0.25">
      <c r="A3436">
        <v>4204</v>
      </c>
      <c r="B3436" t="s">
        <v>10916</v>
      </c>
      <c r="C3436" t="s">
        <v>6539</v>
      </c>
      <c r="D3436" s="394">
        <v>23.85</v>
      </c>
    </row>
    <row r="3437" spans="1:4" ht="15" x14ac:dyDescent="0.25">
      <c r="A3437">
        <v>4187</v>
      </c>
      <c r="B3437" t="s">
        <v>10917</v>
      </c>
      <c r="C3437" t="s">
        <v>6539</v>
      </c>
      <c r="D3437" s="394">
        <v>4.75</v>
      </c>
    </row>
    <row r="3438" spans="1:4" ht="15" x14ac:dyDescent="0.25">
      <c r="A3438">
        <v>4202</v>
      </c>
      <c r="B3438" t="s">
        <v>10918</v>
      </c>
      <c r="C3438" t="s">
        <v>6539</v>
      </c>
      <c r="D3438" s="394">
        <v>72.09</v>
      </c>
    </row>
    <row r="3439" spans="1:4" ht="15" x14ac:dyDescent="0.25">
      <c r="A3439">
        <v>4203</v>
      </c>
      <c r="B3439" t="s">
        <v>10919</v>
      </c>
      <c r="C3439" t="s">
        <v>6539</v>
      </c>
      <c r="D3439" s="394">
        <v>63.66</v>
      </c>
    </row>
    <row r="3440" spans="1:4" ht="15" x14ac:dyDescent="0.25">
      <c r="A3440">
        <v>40368</v>
      </c>
      <c r="B3440" t="s">
        <v>10920</v>
      </c>
      <c r="C3440" t="s">
        <v>6539</v>
      </c>
      <c r="D3440" s="394">
        <v>24.93</v>
      </c>
    </row>
    <row r="3441" spans="1:4" ht="15" x14ac:dyDescent="0.25">
      <c r="A3441">
        <v>40365</v>
      </c>
      <c r="B3441" t="s">
        <v>10921</v>
      </c>
      <c r="C3441" t="s">
        <v>6539</v>
      </c>
      <c r="D3441" s="394">
        <v>16.82</v>
      </c>
    </row>
    <row r="3442" spans="1:4" ht="15" x14ac:dyDescent="0.25">
      <c r="A3442">
        <v>40356</v>
      </c>
      <c r="B3442" t="s">
        <v>10922</v>
      </c>
      <c r="C3442" t="s">
        <v>6539</v>
      </c>
      <c r="D3442" s="394">
        <v>5.74</v>
      </c>
    </row>
    <row r="3443" spans="1:4" ht="15" x14ac:dyDescent="0.25">
      <c r="A3443">
        <v>40362</v>
      </c>
      <c r="B3443" t="s">
        <v>10923</v>
      </c>
      <c r="C3443" t="s">
        <v>6539</v>
      </c>
      <c r="D3443" s="394">
        <v>11.14</v>
      </c>
    </row>
    <row r="3444" spans="1:4" ht="15" x14ac:dyDescent="0.25">
      <c r="A3444">
        <v>40374</v>
      </c>
      <c r="B3444" t="s">
        <v>10924</v>
      </c>
      <c r="C3444" t="s">
        <v>6539</v>
      </c>
      <c r="D3444" s="394">
        <v>65.16</v>
      </c>
    </row>
    <row r="3445" spans="1:4" ht="15" x14ac:dyDescent="0.25">
      <c r="A3445">
        <v>40371</v>
      </c>
      <c r="B3445" t="s">
        <v>10925</v>
      </c>
      <c r="C3445" t="s">
        <v>6539</v>
      </c>
      <c r="D3445" s="394">
        <v>41.02</v>
      </c>
    </row>
    <row r="3446" spans="1:4" ht="15" x14ac:dyDescent="0.25">
      <c r="A3446">
        <v>40359</v>
      </c>
      <c r="B3446" t="s">
        <v>10926</v>
      </c>
      <c r="C3446" t="s">
        <v>6539</v>
      </c>
      <c r="D3446" s="394">
        <v>7.42</v>
      </c>
    </row>
    <row r="3447" spans="1:4" ht="15" x14ac:dyDescent="0.25">
      <c r="A3447">
        <v>7595</v>
      </c>
      <c r="B3447" t="s">
        <v>10927</v>
      </c>
      <c r="C3447" t="s">
        <v>6541</v>
      </c>
      <c r="D3447" s="394">
        <v>14.42</v>
      </c>
    </row>
    <row r="3448" spans="1:4" ht="15" x14ac:dyDescent="0.25">
      <c r="A3448">
        <v>41094</v>
      </c>
      <c r="B3448" t="s">
        <v>10928</v>
      </c>
      <c r="C3448" t="s">
        <v>6548</v>
      </c>
      <c r="D3448" s="395">
        <v>2522.65</v>
      </c>
    </row>
    <row r="3449" spans="1:4" ht="15" x14ac:dyDescent="0.25">
      <c r="A3449">
        <v>38175</v>
      </c>
      <c r="B3449" t="s">
        <v>10929</v>
      </c>
      <c r="C3449" t="s">
        <v>6539</v>
      </c>
      <c r="D3449" s="394">
        <v>2.4900000000000002</v>
      </c>
    </row>
    <row r="3450" spans="1:4" ht="15" x14ac:dyDescent="0.25">
      <c r="A3450">
        <v>38176</v>
      </c>
      <c r="B3450" t="s">
        <v>10930</v>
      </c>
      <c r="C3450" t="s">
        <v>6539</v>
      </c>
      <c r="D3450" s="394">
        <v>6.74</v>
      </c>
    </row>
    <row r="3451" spans="1:4" ht="15" x14ac:dyDescent="0.25">
      <c r="A3451">
        <v>36152</v>
      </c>
      <c r="B3451" t="s">
        <v>10931</v>
      </c>
      <c r="C3451" t="s">
        <v>6539</v>
      </c>
      <c r="D3451" s="394">
        <v>4.75</v>
      </c>
    </row>
    <row r="3452" spans="1:4" ht="15" x14ac:dyDescent="0.25">
      <c r="A3452">
        <v>11138</v>
      </c>
      <c r="B3452" t="s">
        <v>10932</v>
      </c>
      <c r="C3452" t="s">
        <v>6544</v>
      </c>
      <c r="D3452" s="394">
        <v>2.4300000000000002</v>
      </c>
    </row>
    <row r="3453" spans="1:4" ht="15" x14ac:dyDescent="0.25">
      <c r="A3453">
        <v>5333</v>
      </c>
      <c r="B3453" t="s">
        <v>10933</v>
      </c>
      <c r="C3453" t="s">
        <v>6544</v>
      </c>
      <c r="D3453" s="394">
        <v>16.11</v>
      </c>
    </row>
    <row r="3454" spans="1:4" ht="15" x14ac:dyDescent="0.25">
      <c r="A3454">
        <v>4221</v>
      </c>
      <c r="B3454" t="s">
        <v>10934</v>
      </c>
      <c r="C3454" t="s">
        <v>6544</v>
      </c>
      <c r="D3454" s="394">
        <v>3.78</v>
      </c>
    </row>
    <row r="3455" spans="1:4" ht="15" x14ac:dyDescent="0.25">
      <c r="A3455">
        <v>4227</v>
      </c>
      <c r="B3455" t="s">
        <v>10935</v>
      </c>
      <c r="C3455" t="s">
        <v>6544</v>
      </c>
      <c r="D3455" s="394">
        <v>19.510000000000002</v>
      </c>
    </row>
    <row r="3456" spans="1:4" ht="15" x14ac:dyDescent="0.25">
      <c r="A3456">
        <v>38170</v>
      </c>
      <c r="B3456" t="s">
        <v>10936</v>
      </c>
      <c r="C3456" t="s">
        <v>6539</v>
      </c>
      <c r="D3456" s="394">
        <v>11.36</v>
      </c>
    </row>
    <row r="3457" spans="1:4" ht="15" x14ac:dyDescent="0.25">
      <c r="A3457">
        <v>4252</v>
      </c>
      <c r="B3457" t="s">
        <v>10937</v>
      </c>
      <c r="C3457" t="s">
        <v>6541</v>
      </c>
      <c r="D3457" s="394">
        <v>19.8</v>
      </c>
    </row>
    <row r="3458" spans="1:4" ht="15" x14ac:dyDescent="0.25">
      <c r="A3458">
        <v>40980</v>
      </c>
      <c r="B3458" t="s">
        <v>10938</v>
      </c>
      <c r="C3458" t="s">
        <v>6548</v>
      </c>
      <c r="D3458" s="395">
        <v>3467.17</v>
      </c>
    </row>
    <row r="3459" spans="1:4" ht="15" x14ac:dyDescent="0.25">
      <c r="A3459">
        <v>4243</v>
      </c>
      <c r="B3459" t="s">
        <v>10939</v>
      </c>
      <c r="C3459" t="s">
        <v>6541</v>
      </c>
      <c r="D3459" s="394">
        <v>13.75</v>
      </c>
    </row>
    <row r="3460" spans="1:4" ht="15" x14ac:dyDescent="0.25">
      <c r="A3460">
        <v>41031</v>
      </c>
      <c r="B3460" t="s">
        <v>10940</v>
      </c>
      <c r="C3460" t="s">
        <v>6548</v>
      </c>
      <c r="D3460" s="395">
        <v>2407.9499999999998</v>
      </c>
    </row>
    <row r="3461" spans="1:4" ht="15" x14ac:dyDescent="0.25">
      <c r="A3461">
        <v>40986</v>
      </c>
      <c r="B3461" t="s">
        <v>10941</v>
      </c>
      <c r="C3461" t="s">
        <v>6548</v>
      </c>
      <c r="D3461" s="395">
        <v>2323.75</v>
      </c>
    </row>
    <row r="3462" spans="1:4" ht="15" x14ac:dyDescent="0.25">
      <c r="A3462">
        <v>37666</v>
      </c>
      <c r="B3462" t="s">
        <v>10942</v>
      </c>
      <c r="C3462" t="s">
        <v>6541</v>
      </c>
      <c r="D3462" s="394">
        <v>13.27</v>
      </c>
    </row>
    <row r="3463" spans="1:4" ht="15" x14ac:dyDescent="0.25">
      <c r="A3463">
        <v>4250</v>
      </c>
      <c r="B3463" t="s">
        <v>10943</v>
      </c>
      <c r="C3463" t="s">
        <v>6541</v>
      </c>
      <c r="D3463" s="394">
        <v>17.87</v>
      </c>
    </row>
    <row r="3464" spans="1:4" ht="15" x14ac:dyDescent="0.25">
      <c r="A3464">
        <v>40978</v>
      </c>
      <c r="B3464" t="s">
        <v>10944</v>
      </c>
      <c r="C3464" t="s">
        <v>6548</v>
      </c>
      <c r="D3464" s="395">
        <v>3127.39</v>
      </c>
    </row>
    <row r="3465" spans="1:4" ht="15" x14ac:dyDescent="0.25">
      <c r="A3465">
        <v>25960</v>
      </c>
      <c r="B3465" t="s">
        <v>10945</v>
      </c>
      <c r="C3465" t="s">
        <v>6541</v>
      </c>
      <c r="D3465" s="394">
        <v>16.93</v>
      </c>
    </row>
    <row r="3466" spans="1:4" ht="15" x14ac:dyDescent="0.25">
      <c r="A3466">
        <v>41043</v>
      </c>
      <c r="B3466" t="s">
        <v>10946</v>
      </c>
      <c r="C3466" t="s">
        <v>6548</v>
      </c>
      <c r="D3466" s="395">
        <v>2963.63</v>
      </c>
    </row>
    <row r="3467" spans="1:4" ht="15" x14ac:dyDescent="0.25">
      <c r="A3467">
        <v>4234</v>
      </c>
      <c r="B3467" t="s">
        <v>10947</v>
      </c>
      <c r="C3467" t="s">
        <v>6541</v>
      </c>
      <c r="D3467" s="394">
        <v>18.559999999999999</v>
      </c>
    </row>
    <row r="3468" spans="1:4" ht="15" x14ac:dyDescent="0.25">
      <c r="A3468">
        <v>40987</v>
      </c>
      <c r="B3468" t="s">
        <v>10948</v>
      </c>
      <c r="C3468" t="s">
        <v>6548</v>
      </c>
      <c r="D3468" s="395">
        <v>3246.54</v>
      </c>
    </row>
    <row r="3469" spans="1:4" ht="15" x14ac:dyDescent="0.25">
      <c r="A3469">
        <v>4253</v>
      </c>
      <c r="B3469" t="s">
        <v>10949</v>
      </c>
      <c r="C3469" t="s">
        <v>6541</v>
      </c>
      <c r="D3469" s="394">
        <v>16.02</v>
      </c>
    </row>
    <row r="3470" spans="1:4" ht="15" x14ac:dyDescent="0.25">
      <c r="A3470">
        <v>40981</v>
      </c>
      <c r="B3470" t="s">
        <v>10950</v>
      </c>
      <c r="C3470" t="s">
        <v>6548</v>
      </c>
      <c r="D3470" s="395">
        <v>2803.52</v>
      </c>
    </row>
    <row r="3471" spans="1:4" ht="15" x14ac:dyDescent="0.25">
      <c r="A3471">
        <v>4254</v>
      </c>
      <c r="B3471" t="s">
        <v>10951</v>
      </c>
      <c r="C3471" t="s">
        <v>6541</v>
      </c>
      <c r="D3471" s="394">
        <v>20.84</v>
      </c>
    </row>
    <row r="3472" spans="1:4" ht="15" x14ac:dyDescent="0.25">
      <c r="A3472">
        <v>41036</v>
      </c>
      <c r="B3472" t="s">
        <v>10952</v>
      </c>
      <c r="C3472" t="s">
        <v>6548</v>
      </c>
      <c r="D3472" s="395">
        <v>3646.26</v>
      </c>
    </row>
    <row r="3473" spans="1:4" ht="15" x14ac:dyDescent="0.25">
      <c r="A3473">
        <v>4251</v>
      </c>
      <c r="B3473" t="s">
        <v>10953</v>
      </c>
      <c r="C3473" t="s">
        <v>6541</v>
      </c>
      <c r="D3473" s="394">
        <v>25.11</v>
      </c>
    </row>
    <row r="3474" spans="1:4" ht="15" x14ac:dyDescent="0.25">
      <c r="A3474">
        <v>40979</v>
      </c>
      <c r="B3474" t="s">
        <v>10954</v>
      </c>
      <c r="C3474" t="s">
        <v>6548</v>
      </c>
      <c r="D3474" s="395">
        <v>4394.79</v>
      </c>
    </row>
    <row r="3475" spans="1:4" ht="15" x14ac:dyDescent="0.25">
      <c r="A3475">
        <v>4230</v>
      </c>
      <c r="B3475" t="s">
        <v>10955</v>
      </c>
      <c r="C3475" t="s">
        <v>6541</v>
      </c>
      <c r="D3475" s="394">
        <v>19.3</v>
      </c>
    </row>
    <row r="3476" spans="1:4" ht="15" x14ac:dyDescent="0.25">
      <c r="A3476">
        <v>40998</v>
      </c>
      <c r="B3476" t="s">
        <v>10956</v>
      </c>
      <c r="C3476" t="s">
        <v>6548</v>
      </c>
      <c r="D3476" s="395">
        <v>3377.44</v>
      </c>
    </row>
    <row r="3477" spans="1:4" ht="15" x14ac:dyDescent="0.25">
      <c r="A3477">
        <v>4257</v>
      </c>
      <c r="B3477" t="s">
        <v>10957</v>
      </c>
      <c r="C3477" t="s">
        <v>6541</v>
      </c>
      <c r="D3477" s="394">
        <v>16.02</v>
      </c>
    </row>
    <row r="3478" spans="1:4" ht="15" x14ac:dyDescent="0.25">
      <c r="A3478">
        <v>40982</v>
      </c>
      <c r="B3478" t="s">
        <v>10958</v>
      </c>
      <c r="C3478" t="s">
        <v>6548</v>
      </c>
      <c r="D3478" s="395">
        <v>2803.54</v>
      </c>
    </row>
    <row r="3479" spans="1:4" ht="15" x14ac:dyDescent="0.25">
      <c r="A3479">
        <v>4240</v>
      </c>
      <c r="B3479" t="s">
        <v>10959</v>
      </c>
      <c r="C3479" t="s">
        <v>6541</v>
      </c>
      <c r="D3479" s="394">
        <v>17.22</v>
      </c>
    </row>
    <row r="3480" spans="1:4" ht="15" x14ac:dyDescent="0.25">
      <c r="A3480">
        <v>41026</v>
      </c>
      <c r="B3480" t="s">
        <v>10960</v>
      </c>
      <c r="C3480" t="s">
        <v>6548</v>
      </c>
      <c r="D3480" s="395">
        <v>3014.16</v>
      </c>
    </row>
    <row r="3481" spans="1:4" ht="15" x14ac:dyDescent="0.25">
      <c r="A3481">
        <v>4239</v>
      </c>
      <c r="B3481" t="s">
        <v>10961</v>
      </c>
      <c r="C3481" t="s">
        <v>6541</v>
      </c>
      <c r="D3481" s="394">
        <v>21.14</v>
      </c>
    </row>
    <row r="3482" spans="1:4" ht="15" x14ac:dyDescent="0.25">
      <c r="A3482">
        <v>41024</v>
      </c>
      <c r="B3482" t="s">
        <v>10962</v>
      </c>
      <c r="C3482" t="s">
        <v>6548</v>
      </c>
      <c r="D3482" s="395">
        <v>3697.8</v>
      </c>
    </row>
    <row r="3483" spans="1:4" ht="15" x14ac:dyDescent="0.25">
      <c r="A3483">
        <v>4248</v>
      </c>
      <c r="B3483" t="s">
        <v>10963</v>
      </c>
      <c r="C3483" t="s">
        <v>6541</v>
      </c>
      <c r="D3483" s="394">
        <v>18.3</v>
      </c>
    </row>
    <row r="3484" spans="1:4" ht="15" x14ac:dyDescent="0.25">
      <c r="A3484">
        <v>41033</v>
      </c>
      <c r="B3484" t="s">
        <v>10964</v>
      </c>
      <c r="C3484" t="s">
        <v>6548</v>
      </c>
      <c r="D3484" s="395">
        <v>3203.92</v>
      </c>
    </row>
    <row r="3485" spans="1:4" ht="15" x14ac:dyDescent="0.25">
      <c r="A3485">
        <v>25959</v>
      </c>
      <c r="B3485" t="s">
        <v>10965</v>
      </c>
      <c r="C3485" t="s">
        <v>6541</v>
      </c>
      <c r="D3485" s="394">
        <v>17.78</v>
      </c>
    </row>
    <row r="3486" spans="1:4" ht="15" x14ac:dyDescent="0.25">
      <c r="A3486">
        <v>41040</v>
      </c>
      <c r="B3486" t="s">
        <v>10966</v>
      </c>
      <c r="C3486" t="s">
        <v>6548</v>
      </c>
      <c r="D3486" s="395">
        <v>3111.82</v>
      </c>
    </row>
    <row r="3487" spans="1:4" ht="15" x14ac:dyDescent="0.25">
      <c r="A3487">
        <v>4238</v>
      </c>
      <c r="B3487" t="s">
        <v>10967</v>
      </c>
      <c r="C3487" t="s">
        <v>6541</v>
      </c>
      <c r="D3487" s="394">
        <v>18.11</v>
      </c>
    </row>
    <row r="3488" spans="1:4" ht="15" x14ac:dyDescent="0.25">
      <c r="A3488">
        <v>41012</v>
      </c>
      <c r="B3488" t="s">
        <v>10968</v>
      </c>
      <c r="C3488" t="s">
        <v>6548</v>
      </c>
      <c r="D3488" s="395">
        <v>3169.43</v>
      </c>
    </row>
    <row r="3489" spans="1:4" ht="15" x14ac:dyDescent="0.25">
      <c r="A3489">
        <v>4237</v>
      </c>
      <c r="B3489" t="s">
        <v>10969</v>
      </c>
      <c r="C3489" t="s">
        <v>6541</v>
      </c>
      <c r="D3489" s="394">
        <v>17.739999999999998</v>
      </c>
    </row>
    <row r="3490" spans="1:4" ht="15" x14ac:dyDescent="0.25">
      <c r="A3490">
        <v>41002</v>
      </c>
      <c r="B3490" t="s">
        <v>10970</v>
      </c>
      <c r="C3490" t="s">
        <v>6548</v>
      </c>
      <c r="D3490" s="395">
        <v>3106.8</v>
      </c>
    </row>
    <row r="3491" spans="1:4" ht="15" x14ac:dyDescent="0.25">
      <c r="A3491">
        <v>4233</v>
      </c>
      <c r="B3491" t="s">
        <v>10971</v>
      </c>
      <c r="C3491" t="s">
        <v>6541</v>
      </c>
      <c r="D3491" s="394">
        <v>15.27</v>
      </c>
    </row>
    <row r="3492" spans="1:4" ht="15" x14ac:dyDescent="0.25">
      <c r="A3492">
        <v>41001</v>
      </c>
      <c r="B3492" t="s">
        <v>10972</v>
      </c>
      <c r="C3492" t="s">
        <v>6548</v>
      </c>
      <c r="D3492" s="395">
        <v>2672.33</v>
      </c>
    </row>
    <row r="3493" spans="1:4" ht="15" x14ac:dyDescent="0.25">
      <c r="A3493">
        <v>2</v>
      </c>
      <c r="B3493" t="s">
        <v>10973</v>
      </c>
      <c r="C3493" t="s">
        <v>6547</v>
      </c>
      <c r="D3493" s="394">
        <v>8.2100000000000009</v>
      </c>
    </row>
    <row r="3494" spans="1:4" ht="15" x14ac:dyDescent="0.25">
      <c r="A3494">
        <v>36517</v>
      </c>
      <c r="B3494" t="s">
        <v>10974</v>
      </c>
      <c r="C3494" t="s">
        <v>6539</v>
      </c>
      <c r="D3494" s="395">
        <v>325565.65999999997</v>
      </c>
    </row>
    <row r="3495" spans="1:4" ht="15" x14ac:dyDescent="0.25">
      <c r="A3495">
        <v>4262</v>
      </c>
      <c r="B3495" t="s">
        <v>10975</v>
      </c>
      <c r="C3495" t="s">
        <v>6539</v>
      </c>
      <c r="D3495" s="395">
        <v>366628</v>
      </c>
    </row>
    <row r="3496" spans="1:4" ht="15" x14ac:dyDescent="0.25">
      <c r="A3496">
        <v>4263</v>
      </c>
      <c r="B3496" t="s">
        <v>10976</v>
      </c>
      <c r="C3496" t="s">
        <v>6539</v>
      </c>
      <c r="D3496" s="395">
        <v>508390.8</v>
      </c>
    </row>
    <row r="3497" spans="1:4" ht="15" x14ac:dyDescent="0.25">
      <c r="A3497">
        <v>36518</v>
      </c>
      <c r="B3497" t="s">
        <v>10977</v>
      </c>
      <c r="C3497" t="s">
        <v>6539</v>
      </c>
      <c r="D3497" s="395">
        <v>578783.37</v>
      </c>
    </row>
    <row r="3498" spans="1:4" ht="15" x14ac:dyDescent="0.25">
      <c r="A3498">
        <v>14221</v>
      </c>
      <c r="B3498" t="s">
        <v>10978</v>
      </c>
      <c r="C3498" t="s">
        <v>6539</v>
      </c>
      <c r="D3498" s="395">
        <v>337786.58</v>
      </c>
    </row>
    <row r="3499" spans="1:4" ht="15" x14ac:dyDescent="0.25">
      <c r="A3499">
        <v>38402</v>
      </c>
      <c r="B3499" t="s">
        <v>10979</v>
      </c>
      <c r="C3499" t="s">
        <v>6539</v>
      </c>
      <c r="D3499" s="394">
        <v>5.93</v>
      </c>
    </row>
    <row r="3500" spans="1:4" ht="15" x14ac:dyDescent="0.25">
      <c r="A3500">
        <v>3412</v>
      </c>
      <c r="B3500" t="s">
        <v>10980</v>
      </c>
      <c r="C3500" t="s">
        <v>6540</v>
      </c>
      <c r="D3500" s="394">
        <v>16.28</v>
      </c>
    </row>
    <row r="3501" spans="1:4" ht="15" x14ac:dyDescent="0.25">
      <c r="A3501">
        <v>3413</v>
      </c>
      <c r="B3501" t="s">
        <v>10981</v>
      </c>
      <c r="C3501" t="s">
        <v>6540</v>
      </c>
      <c r="D3501" s="394">
        <v>36.65</v>
      </c>
    </row>
    <row r="3502" spans="1:4" ht="15" x14ac:dyDescent="0.25">
      <c r="A3502">
        <v>39744</v>
      </c>
      <c r="B3502" t="s">
        <v>10982</v>
      </c>
      <c r="C3502" t="s">
        <v>6540</v>
      </c>
      <c r="D3502" s="394">
        <v>28.46</v>
      </c>
    </row>
    <row r="3503" spans="1:4" ht="15" x14ac:dyDescent="0.25">
      <c r="A3503">
        <v>39745</v>
      </c>
      <c r="B3503" t="s">
        <v>10983</v>
      </c>
      <c r="C3503" t="s">
        <v>6540</v>
      </c>
      <c r="D3503" s="394">
        <v>60.06</v>
      </c>
    </row>
    <row r="3504" spans="1:4" ht="15" x14ac:dyDescent="0.25">
      <c r="A3504">
        <v>39637</v>
      </c>
      <c r="B3504" t="s">
        <v>10984</v>
      </c>
      <c r="C3504" t="s">
        <v>6540</v>
      </c>
      <c r="D3504" s="394">
        <v>60.79</v>
      </c>
    </row>
    <row r="3505" spans="1:4" ht="15" x14ac:dyDescent="0.25">
      <c r="A3505">
        <v>39638</v>
      </c>
      <c r="B3505" t="s">
        <v>10985</v>
      </c>
      <c r="C3505" t="s">
        <v>6540</v>
      </c>
      <c r="D3505" s="394">
        <v>113.2</v>
      </c>
    </row>
    <row r="3506" spans="1:4" ht="15" x14ac:dyDescent="0.25">
      <c r="A3506">
        <v>39639</v>
      </c>
      <c r="B3506" t="s">
        <v>10986</v>
      </c>
      <c r="C3506" t="s">
        <v>6540</v>
      </c>
      <c r="D3506" s="394">
        <v>149.25</v>
      </c>
    </row>
    <row r="3507" spans="1:4" ht="15" x14ac:dyDescent="0.25">
      <c r="A3507">
        <v>39517</v>
      </c>
      <c r="B3507" t="s">
        <v>10987</v>
      </c>
      <c r="C3507" t="s">
        <v>6540</v>
      </c>
      <c r="D3507" s="394">
        <v>177.82</v>
      </c>
    </row>
    <row r="3508" spans="1:4" ht="15" x14ac:dyDescent="0.25">
      <c r="A3508">
        <v>39518</v>
      </c>
      <c r="B3508" t="s">
        <v>10988</v>
      </c>
      <c r="C3508" t="s">
        <v>6540</v>
      </c>
      <c r="D3508" s="394">
        <v>210.32</v>
      </c>
    </row>
    <row r="3509" spans="1:4" ht="15" x14ac:dyDescent="0.25">
      <c r="A3509">
        <v>38366</v>
      </c>
      <c r="B3509" t="s">
        <v>10989</v>
      </c>
      <c r="C3509" t="s">
        <v>6540</v>
      </c>
      <c r="D3509" s="394">
        <v>4.07</v>
      </c>
    </row>
    <row r="3510" spans="1:4" ht="15" x14ac:dyDescent="0.25">
      <c r="A3510">
        <v>11703</v>
      </c>
      <c r="B3510" t="s">
        <v>10990</v>
      </c>
      <c r="C3510" t="s">
        <v>6539</v>
      </c>
      <c r="D3510" s="394">
        <v>27.69</v>
      </c>
    </row>
    <row r="3511" spans="1:4" ht="15" x14ac:dyDescent="0.25">
      <c r="A3511">
        <v>37400</v>
      </c>
      <c r="B3511" t="s">
        <v>10991</v>
      </c>
      <c r="C3511" t="s">
        <v>6539</v>
      </c>
      <c r="D3511" s="394">
        <v>71.83</v>
      </c>
    </row>
    <row r="3512" spans="1:4" ht="15" x14ac:dyDescent="0.25">
      <c r="A3512">
        <v>25400</v>
      </c>
      <c r="B3512" t="s">
        <v>10992</v>
      </c>
      <c r="C3512" t="s">
        <v>6539</v>
      </c>
      <c r="D3512" s="395">
        <v>1202.43</v>
      </c>
    </row>
    <row r="3513" spans="1:4" ht="15" x14ac:dyDescent="0.25">
      <c r="A3513">
        <v>4272</v>
      </c>
      <c r="B3513" t="s">
        <v>10993</v>
      </c>
      <c r="C3513" t="s">
        <v>6539</v>
      </c>
      <c r="D3513" s="394">
        <v>52.82</v>
      </c>
    </row>
    <row r="3514" spans="1:4" ht="15" x14ac:dyDescent="0.25">
      <c r="A3514">
        <v>4276</v>
      </c>
      <c r="B3514" t="s">
        <v>10994</v>
      </c>
      <c r="C3514" t="s">
        <v>6539</v>
      </c>
      <c r="D3514" s="394">
        <v>155.91999999999999</v>
      </c>
    </row>
    <row r="3515" spans="1:4" ht="15" x14ac:dyDescent="0.25">
      <c r="A3515">
        <v>4273</v>
      </c>
      <c r="B3515" t="s">
        <v>10995</v>
      </c>
      <c r="C3515" t="s">
        <v>6539</v>
      </c>
      <c r="D3515" s="394">
        <v>259.01</v>
      </c>
    </row>
    <row r="3516" spans="1:4" ht="15" x14ac:dyDescent="0.25">
      <c r="A3516">
        <v>4274</v>
      </c>
      <c r="B3516" t="s">
        <v>10996</v>
      </c>
      <c r="C3516" t="s">
        <v>6539</v>
      </c>
      <c r="D3516" s="394">
        <v>60.06</v>
      </c>
    </row>
    <row r="3517" spans="1:4" ht="15" x14ac:dyDescent="0.25">
      <c r="A3517">
        <v>39438</v>
      </c>
      <c r="B3517" t="s">
        <v>10997</v>
      </c>
      <c r="C3517" t="s">
        <v>6539</v>
      </c>
      <c r="D3517" s="394">
        <v>0.19</v>
      </c>
    </row>
    <row r="3518" spans="1:4" ht="15" x14ac:dyDescent="0.25">
      <c r="A3518">
        <v>11963</v>
      </c>
      <c r="B3518" t="s">
        <v>10998</v>
      </c>
      <c r="C3518" t="s">
        <v>6539</v>
      </c>
      <c r="D3518" s="394">
        <v>6.99</v>
      </c>
    </row>
    <row r="3519" spans="1:4" ht="15" x14ac:dyDescent="0.25">
      <c r="A3519">
        <v>11964</v>
      </c>
      <c r="B3519" t="s">
        <v>10999</v>
      </c>
      <c r="C3519" t="s">
        <v>6539</v>
      </c>
      <c r="D3519" s="394">
        <v>1.76</v>
      </c>
    </row>
    <row r="3520" spans="1:4" ht="15" x14ac:dyDescent="0.25">
      <c r="A3520">
        <v>4379</v>
      </c>
      <c r="B3520" t="s">
        <v>11000</v>
      </c>
      <c r="C3520" t="s">
        <v>6539</v>
      </c>
      <c r="D3520" s="394">
        <v>0.03</v>
      </c>
    </row>
    <row r="3521" spans="1:4" ht="15" x14ac:dyDescent="0.25">
      <c r="A3521">
        <v>4377</v>
      </c>
      <c r="B3521" t="s">
        <v>11001</v>
      </c>
      <c r="C3521" t="s">
        <v>6539</v>
      </c>
      <c r="D3521" s="394">
        <v>0.13</v>
      </c>
    </row>
    <row r="3522" spans="1:4" ht="15" x14ac:dyDescent="0.25">
      <c r="A3522">
        <v>4356</v>
      </c>
      <c r="B3522" t="s">
        <v>11002</v>
      </c>
      <c r="C3522" t="s">
        <v>6539</v>
      </c>
      <c r="D3522" s="394">
        <v>0.19</v>
      </c>
    </row>
    <row r="3523" spans="1:4" ht="15" x14ac:dyDescent="0.25">
      <c r="A3523">
        <v>13246</v>
      </c>
      <c r="B3523" t="s">
        <v>11003</v>
      </c>
      <c r="C3523" t="s">
        <v>6539</v>
      </c>
      <c r="D3523" s="394">
        <v>0.33</v>
      </c>
    </row>
    <row r="3524" spans="1:4" ht="15" x14ac:dyDescent="0.25">
      <c r="A3524">
        <v>4346</v>
      </c>
      <c r="B3524" t="s">
        <v>11004</v>
      </c>
      <c r="C3524" t="s">
        <v>6539</v>
      </c>
      <c r="D3524" s="394">
        <v>7.49</v>
      </c>
    </row>
    <row r="3525" spans="1:4" ht="15" x14ac:dyDescent="0.25">
      <c r="A3525">
        <v>11955</v>
      </c>
      <c r="B3525" t="s">
        <v>11005</v>
      </c>
      <c r="C3525" t="s">
        <v>6539</v>
      </c>
      <c r="D3525" s="394">
        <v>3.28</v>
      </c>
    </row>
    <row r="3526" spans="1:4" ht="15" x14ac:dyDescent="0.25">
      <c r="A3526">
        <v>11960</v>
      </c>
      <c r="B3526" t="s">
        <v>11006</v>
      </c>
      <c r="C3526" t="s">
        <v>6539</v>
      </c>
      <c r="D3526" s="394">
        <v>0.11</v>
      </c>
    </row>
    <row r="3527" spans="1:4" ht="15" x14ac:dyDescent="0.25">
      <c r="A3527">
        <v>4333</v>
      </c>
      <c r="B3527" t="s">
        <v>11007</v>
      </c>
      <c r="C3527" t="s">
        <v>6539</v>
      </c>
      <c r="D3527" s="394">
        <v>0.19</v>
      </c>
    </row>
    <row r="3528" spans="1:4" ht="15" x14ac:dyDescent="0.25">
      <c r="A3528">
        <v>4358</v>
      </c>
      <c r="B3528" t="s">
        <v>11008</v>
      </c>
      <c r="C3528" t="s">
        <v>6539</v>
      </c>
      <c r="D3528" s="394">
        <v>1.5</v>
      </c>
    </row>
    <row r="3529" spans="1:4" ht="15" x14ac:dyDescent="0.25">
      <c r="A3529">
        <v>39435</v>
      </c>
      <c r="B3529" t="s">
        <v>11009</v>
      </c>
      <c r="C3529" t="s">
        <v>6539</v>
      </c>
      <c r="D3529" s="394">
        <v>7.0000000000000007E-2</v>
      </c>
    </row>
    <row r="3530" spans="1:4" ht="15" x14ac:dyDescent="0.25">
      <c r="A3530">
        <v>39436</v>
      </c>
      <c r="B3530" t="s">
        <v>11010</v>
      </c>
      <c r="C3530" t="s">
        <v>6539</v>
      </c>
      <c r="D3530" s="394">
        <v>0.13</v>
      </c>
    </row>
    <row r="3531" spans="1:4" ht="15" x14ac:dyDescent="0.25">
      <c r="A3531">
        <v>39437</v>
      </c>
      <c r="B3531" t="s">
        <v>11011</v>
      </c>
      <c r="C3531" t="s">
        <v>6539</v>
      </c>
      <c r="D3531" s="394">
        <v>0.17</v>
      </c>
    </row>
    <row r="3532" spans="1:4" ht="15" x14ac:dyDescent="0.25">
      <c r="A3532">
        <v>39439</v>
      </c>
      <c r="B3532" t="s">
        <v>11012</v>
      </c>
      <c r="C3532" t="s">
        <v>6539</v>
      </c>
      <c r="D3532" s="394">
        <v>0.11</v>
      </c>
    </row>
    <row r="3533" spans="1:4" ht="15" x14ac:dyDescent="0.25">
      <c r="A3533">
        <v>39440</v>
      </c>
      <c r="B3533" t="s">
        <v>11013</v>
      </c>
      <c r="C3533" t="s">
        <v>6539</v>
      </c>
      <c r="D3533" s="394">
        <v>0.15</v>
      </c>
    </row>
    <row r="3534" spans="1:4" ht="15" x14ac:dyDescent="0.25">
      <c r="A3534">
        <v>39441</v>
      </c>
      <c r="B3534" t="s">
        <v>11014</v>
      </c>
      <c r="C3534" t="s">
        <v>6539</v>
      </c>
      <c r="D3534" s="394">
        <v>0.19</v>
      </c>
    </row>
    <row r="3535" spans="1:4" ht="15" x14ac:dyDescent="0.25">
      <c r="A3535">
        <v>39442</v>
      </c>
      <c r="B3535" t="s">
        <v>11015</v>
      </c>
      <c r="C3535" t="s">
        <v>6539</v>
      </c>
      <c r="D3535" s="394">
        <v>0.13</v>
      </c>
    </row>
    <row r="3536" spans="1:4" ht="15" x14ac:dyDescent="0.25">
      <c r="A3536">
        <v>39443</v>
      </c>
      <c r="B3536" t="s">
        <v>11016</v>
      </c>
      <c r="C3536" t="s">
        <v>6539</v>
      </c>
      <c r="D3536" s="394">
        <v>0.18</v>
      </c>
    </row>
    <row r="3537" spans="1:4" ht="15" x14ac:dyDescent="0.25">
      <c r="A3537">
        <v>4329</v>
      </c>
      <c r="B3537" t="s">
        <v>11017</v>
      </c>
      <c r="C3537" t="s">
        <v>6539</v>
      </c>
      <c r="D3537" s="394">
        <v>1.6</v>
      </c>
    </row>
    <row r="3538" spans="1:4" ht="15" x14ac:dyDescent="0.25">
      <c r="A3538">
        <v>4383</v>
      </c>
      <c r="B3538" t="s">
        <v>11018</v>
      </c>
      <c r="C3538" t="s">
        <v>6539</v>
      </c>
      <c r="D3538" s="394">
        <v>14.46</v>
      </c>
    </row>
    <row r="3539" spans="1:4" ht="15" x14ac:dyDescent="0.25">
      <c r="A3539">
        <v>4344</v>
      </c>
      <c r="B3539" t="s">
        <v>11019</v>
      </c>
      <c r="C3539" t="s">
        <v>6539</v>
      </c>
      <c r="D3539" s="394">
        <v>15.16</v>
      </c>
    </row>
    <row r="3540" spans="1:4" ht="15" x14ac:dyDescent="0.25">
      <c r="A3540">
        <v>436</v>
      </c>
      <c r="B3540" t="s">
        <v>11020</v>
      </c>
      <c r="C3540" t="s">
        <v>6539</v>
      </c>
      <c r="D3540" s="394">
        <v>6.16</v>
      </c>
    </row>
    <row r="3541" spans="1:4" ht="15" x14ac:dyDescent="0.25">
      <c r="A3541">
        <v>442</v>
      </c>
      <c r="B3541" t="s">
        <v>11021</v>
      </c>
      <c r="C3541" t="s">
        <v>6539</v>
      </c>
      <c r="D3541" s="394">
        <v>3.64</v>
      </c>
    </row>
    <row r="3542" spans="1:4" ht="15" x14ac:dyDescent="0.25">
      <c r="A3542">
        <v>11953</v>
      </c>
      <c r="B3542" t="s">
        <v>11022</v>
      </c>
      <c r="C3542" t="s">
        <v>6539</v>
      </c>
      <c r="D3542" s="394">
        <v>2.4</v>
      </c>
    </row>
    <row r="3543" spans="1:4" ht="15" x14ac:dyDescent="0.25">
      <c r="A3543">
        <v>4335</v>
      </c>
      <c r="B3543" t="s">
        <v>11023</v>
      </c>
      <c r="C3543" t="s">
        <v>6539</v>
      </c>
      <c r="D3543" s="394">
        <v>10.18</v>
      </c>
    </row>
    <row r="3544" spans="1:4" ht="15" x14ac:dyDescent="0.25">
      <c r="A3544">
        <v>4334</v>
      </c>
      <c r="B3544" t="s">
        <v>11024</v>
      </c>
      <c r="C3544" t="s">
        <v>6539</v>
      </c>
      <c r="D3544" s="394">
        <v>13.96</v>
      </c>
    </row>
    <row r="3545" spans="1:4" ht="15" x14ac:dyDescent="0.25">
      <c r="A3545">
        <v>4343</v>
      </c>
      <c r="B3545" t="s">
        <v>11025</v>
      </c>
      <c r="C3545" t="s">
        <v>6539</v>
      </c>
      <c r="D3545" s="394">
        <v>3.43</v>
      </c>
    </row>
    <row r="3546" spans="1:4" ht="15" x14ac:dyDescent="0.25">
      <c r="A3546">
        <v>430</v>
      </c>
      <c r="B3546" t="s">
        <v>11026</v>
      </c>
      <c r="C3546" t="s">
        <v>6539</v>
      </c>
      <c r="D3546" s="394">
        <v>5.51</v>
      </c>
    </row>
    <row r="3547" spans="1:4" ht="15" x14ac:dyDescent="0.25">
      <c r="A3547">
        <v>441</v>
      </c>
      <c r="B3547" t="s">
        <v>11027</v>
      </c>
      <c r="C3547" t="s">
        <v>6539</v>
      </c>
      <c r="D3547" s="394">
        <v>6.07</v>
      </c>
    </row>
    <row r="3548" spans="1:4" ht="15" x14ac:dyDescent="0.25">
      <c r="A3548">
        <v>431</v>
      </c>
      <c r="B3548" t="s">
        <v>11028</v>
      </c>
      <c r="C3548" t="s">
        <v>6539</v>
      </c>
      <c r="D3548" s="394">
        <v>7.33</v>
      </c>
    </row>
    <row r="3549" spans="1:4" ht="15" x14ac:dyDescent="0.25">
      <c r="A3549">
        <v>432</v>
      </c>
      <c r="B3549" t="s">
        <v>11029</v>
      </c>
      <c r="C3549" t="s">
        <v>6539</v>
      </c>
      <c r="D3549" s="394">
        <v>8.08</v>
      </c>
    </row>
    <row r="3550" spans="1:4" ht="15" x14ac:dyDescent="0.25">
      <c r="A3550">
        <v>429</v>
      </c>
      <c r="B3550" t="s">
        <v>11030</v>
      </c>
      <c r="C3550" t="s">
        <v>6539</v>
      </c>
      <c r="D3550" s="394">
        <v>10.9</v>
      </c>
    </row>
    <row r="3551" spans="1:4" ht="15" x14ac:dyDescent="0.25">
      <c r="A3551">
        <v>439</v>
      </c>
      <c r="B3551" t="s">
        <v>11031</v>
      </c>
      <c r="C3551" t="s">
        <v>6539</v>
      </c>
      <c r="D3551" s="394">
        <v>9.2899999999999991</v>
      </c>
    </row>
    <row r="3552" spans="1:4" ht="15" x14ac:dyDescent="0.25">
      <c r="A3552">
        <v>433</v>
      </c>
      <c r="B3552" t="s">
        <v>11032</v>
      </c>
      <c r="C3552" t="s">
        <v>6539</v>
      </c>
      <c r="D3552" s="394">
        <v>10.84</v>
      </c>
    </row>
    <row r="3553" spans="1:4" ht="15" x14ac:dyDescent="0.25">
      <c r="A3553">
        <v>437</v>
      </c>
      <c r="B3553" t="s">
        <v>11033</v>
      </c>
      <c r="C3553" t="s">
        <v>6539</v>
      </c>
      <c r="D3553" s="394">
        <v>14.41</v>
      </c>
    </row>
    <row r="3554" spans="1:4" ht="15" x14ac:dyDescent="0.25">
      <c r="A3554">
        <v>11790</v>
      </c>
      <c r="B3554" t="s">
        <v>11034</v>
      </c>
      <c r="C3554" t="s">
        <v>6539</v>
      </c>
      <c r="D3554" s="394">
        <v>16.34</v>
      </c>
    </row>
    <row r="3555" spans="1:4" ht="15" x14ac:dyDescent="0.25">
      <c r="A3555">
        <v>428</v>
      </c>
      <c r="B3555" t="s">
        <v>11035</v>
      </c>
      <c r="C3555" t="s">
        <v>6539</v>
      </c>
      <c r="D3555" s="394">
        <v>17.77</v>
      </c>
    </row>
    <row r="3556" spans="1:4" ht="15" x14ac:dyDescent="0.25">
      <c r="A3556">
        <v>4384</v>
      </c>
      <c r="B3556" t="s">
        <v>11036</v>
      </c>
      <c r="C3556" t="s">
        <v>6539</v>
      </c>
      <c r="D3556" s="394">
        <v>16.62</v>
      </c>
    </row>
    <row r="3557" spans="1:4" ht="15" x14ac:dyDescent="0.25">
      <c r="A3557">
        <v>4351</v>
      </c>
      <c r="B3557" t="s">
        <v>11037</v>
      </c>
      <c r="C3557" t="s">
        <v>6539</v>
      </c>
      <c r="D3557" s="394">
        <v>12.32</v>
      </c>
    </row>
    <row r="3558" spans="1:4" ht="15" x14ac:dyDescent="0.25">
      <c r="A3558">
        <v>11054</v>
      </c>
      <c r="B3558" t="s">
        <v>11038</v>
      </c>
      <c r="C3558" t="s">
        <v>6539</v>
      </c>
      <c r="D3558" s="394">
        <v>0.02</v>
      </c>
    </row>
    <row r="3559" spans="1:4" ht="15" x14ac:dyDescent="0.25">
      <c r="A3559">
        <v>11055</v>
      </c>
      <c r="B3559" t="s">
        <v>11039</v>
      </c>
      <c r="C3559" t="s">
        <v>6539</v>
      </c>
      <c r="D3559" s="394">
        <v>0.04</v>
      </c>
    </row>
    <row r="3560" spans="1:4" ht="15" x14ac:dyDescent="0.25">
      <c r="A3560">
        <v>11056</v>
      </c>
      <c r="B3560" t="s">
        <v>11040</v>
      </c>
      <c r="C3560" t="s">
        <v>6539</v>
      </c>
      <c r="D3560" s="394">
        <v>0.04</v>
      </c>
    </row>
    <row r="3561" spans="1:4" ht="15" x14ac:dyDescent="0.25">
      <c r="A3561">
        <v>11057</v>
      </c>
      <c r="B3561" t="s">
        <v>11041</v>
      </c>
      <c r="C3561" t="s">
        <v>6539</v>
      </c>
      <c r="D3561" s="394">
        <v>0.09</v>
      </c>
    </row>
    <row r="3562" spans="1:4" ht="15" x14ac:dyDescent="0.25">
      <c r="A3562">
        <v>11059</v>
      </c>
      <c r="B3562" t="s">
        <v>11042</v>
      </c>
      <c r="C3562" t="s">
        <v>6539</v>
      </c>
      <c r="D3562" s="394">
        <v>0.19</v>
      </c>
    </row>
    <row r="3563" spans="1:4" ht="15" x14ac:dyDescent="0.25">
      <c r="A3563">
        <v>11058</v>
      </c>
      <c r="B3563" t="s">
        <v>11043</v>
      </c>
      <c r="C3563" t="s">
        <v>6539</v>
      </c>
      <c r="D3563" s="394">
        <v>0.24</v>
      </c>
    </row>
    <row r="3564" spans="1:4" ht="15" x14ac:dyDescent="0.25">
      <c r="A3564">
        <v>4380</v>
      </c>
      <c r="B3564" t="s">
        <v>11044</v>
      </c>
      <c r="C3564" t="s">
        <v>6539</v>
      </c>
      <c r="D3564" s="394">
        <v>0.82</v>
      </c>
    </row>
    <row r="3565" spans="1:4" ht="15" x14ac:dyDescent="0.25">
      <c r="A3565">
        <v>4299</v>
      </c>
      <c r="B3565" t="s">
        <v>11045</v>
      </c>
      <c r="C3565" t="s">
        <v>6539</v>
      </c>
      <c r="D3565" s="394">
        <v>0.78</v>
      </c>
    </row>
    <row r="3566" spans="1:4" ht="15" x14ac:dyDescent="0.25">
      <c r="A3566">
        <v>4304</v>
      </c>
      <c r="B3566" t="s">
        <v>11046</v>
      </c>
      <c r="C3566" t="s">
        <v>6539</v>
      </c>
      <c r="D3566" s="394">
        <v>1.06</v>
      </c>
    </row>
    <row r="3567" spans="1:4" ht="15" x14ac:dyDescent="0.25">
      <c r="A3567">
        <v>4305</v>
      </c>
      <c r="B3567" t="s">
        <v>11047</v>
      </c>
      <c r="C3567" t="s">
        <v>6539</v>
      </c>
      <c r="D3567" s="394">
        <v>1.23</v>
      </c>
    </row>
    <row r="3568" spans="1:4" ht="15" x14ac:dyDescent="0.25">
      <c r="A3568">
        <v>4306</v>
      </c>
      <c r="B3568" t="s">
        <v>11048</v>
      </c>
      <c r="C3568" t="s">
        <v>6539</v>
      </c>
      <c r="D3568" s="394">
        <v>1.43</v>
      </c>
    </row>
    <row r="3569" spans="1:4" ht="15" x14ac:dyDescent="0.25">
      <c r="A3569">
        <v>4308</v>
      </c>
      <c r="B3569" t="s">
        <v>11049</v>
      </c>
      <c r="C3569" t="s">
        <v>6539</v>
      </c>
      <c r="D3569" s="394">
        <v>2.97</v>
      </c>
    </row>
    <row r="3570" spans="1:4" ht="15" x14ac:dyDescent="0.25">
      <c r="A3570">
        <v>4302</v>
      </c>
      <c r="B3570" t="s">
        <v>11050</v>
      </c>
      <c r="C3570" t="s">
        <v>6539</v>
      </c>
      <c r="D3570" s="394">
        <v>2.2200000000000002</v>
      </c>
    </row>
    <row r="3571" spans="1:4" ht="15" x14ac:dyDescent="0.25">
      <c r="A3571">
        <v>4300</v>
      </c>
      <c r="B3571" t="s">
        <v>11051</v>
      </c>
      <c r="C3571" t="s">
        <v>6539</v>
      </c>
      <c r="D3571" s="394">
        <v>0.53</v>
      </c>
    </row>
    <row r="3572" spans="1:4" ht="15" x14ac:dyDescent="0.25">
      <c r="A3572">
        <v>4301</v>
      </c>
      <c r="B3572" t="s">
        <v>11052</v>
      </c>
      <c r="C3572" t="s">
        <v>6539</v>
      </c>
      <c r="D3572" s="394">
        <v>0.64</v>
      </c>
    </row>
    <row r="3573" spans="1:4" ht="15" x14ac:dyDescent="0.25">
      <c r="A3573">
        <v>4320</v>
      </c>
      <c r="B3573" t="s">
        <v>11053</v>
      </c>
      <c r="C3573" t="s">
        <v>6539</v>
      </c>
      <c r="D3573" s="394">
        <v>1.96</v>
      </c>
    </row>
    <row r="3574" spans="1:4" ht="15" x14ac:dyDescent="0.25">
      <c r="A3574">
        <v>4318</v>
      </c>
      <c r="B3574" t="s">
        <v>11054</v>
      </c>
      <c r="C3574" t="s">
        <v>6539</v>
      </c>
      <c r="D3574" s="394">
        <v>0.95</v>
      </c>
    </row>
    <row r="3575" spans="1:4" ht="15" x14ac:dyDescent="0.25">
      <c r="A3575">
        <v>40547</v>
      </c>
      <c r="B3575" t="s">
        <v>11055</v>
      </c>
      <c r="C3575" t="s">
        <v>6558</v>
      </c>
      <c r="D3575" s="394">
        <v>20.2</v>
      </c>
    </row>
    <row r="3576" spans="1:4" ht="15" x14ac:dyDescent="0.25">
      <c r="A3576">
        <v>11962</v>
      </c>
      <c r="B3576" t="s">
        <v>11056</v>
      </c>
      <c r="C3576" t="s">
        <v>6539</v>
      </c>
      <c r="D3576" s="394">
        <v>0.16</v>
      </c>
    </row>
    <row r="3577" spans="1:4" ht="15" x14ac:dyDescent="0.25">
      <c r="A3577">
        <v>4332</v>
      </c>
      <c r="B3577" t="s">
        <v>11057</v>
      </c>
      <c r="C3577" t="s">
        <v>6539</v>
      </c>
      <c r="D3577" s="394">
        <v>0.8</v>
      </c>
    </row>
    <row r="3578" spans="1:4" ht="15" x14ac:dyDescent="0.25">
      <c r="A3578">
        <v>4331</v>
      </c>
      <c r="B3578" t="s">
        <v>11058</v>
      </c>
      <c r="C3578" t="s">
        <v>6539</v>
      </c>
      <c r="D3578" s="394">
        <v>3.03</v>
      </c>
    </row>
    <row r="3579" spans="1:4" ht="15" x14ac:dyDescent="0.25">
      <c r="A3579">
        <v>4336</v>
      </c>
      <c r="B3579" t="s">
        <v>11059</v>
      </c>
      <c r="C3579" t="s">
        <v>6539</v>
      </c>
      <c r="D3579" s="394">
        <v>3.88</v>
      </c>
    </row>
    <row r="3580" spans="1:4" ht="15" x14ac:dyDescent="0.25">
      <c r="A3580">
        <v>13294</v>
      </c>
      <c r="B3580" t="s">
        <v>11060</v>
      </c>
      <c r="C3580" t="s">
        <v>6539</v>
      </c>
      <c r="D3580" s="394">
        <v>1.1100000000000001</v>
      </c>
    </row>
    <row r="3581" spans="1:4" ht="15" x14ac:dyDescent="0.25">
      <c r="A3581">
        <v>11948</v>
      </c>
      <c r="B3581" t="s">
        <v>11061</v>
      </c>
      <c r="C3581" t="s">
        <v>6539</v>
      </c>
      <c r="D3581" s="394">
        <v>0.5</v>
      </c>
    </row>
    <row r="3582" spans="1:4" ht="15" x14ac:dyDescent="0.25">
      <c r="A3582">
        <v>4382</v>
      </c>
      <c r="B3582" t="s">
        <v>11062</v>
      </c>
      <c r="C3582" t="s">
        <v>6539</v>
      </c>
      <c r="D3582" s="394">
        <v>0.83</v>
      </c>
    </row>
    <row r="3583" spans="1:4" ht="15" x14ac:dyDescent="0.25">
      <c r="A3583">
        <v>4354</v>
      </c>
      <c r="B3583" t="s">
        <v>11063</v>
      </c>
      <c r="C3583" t="s">
        <v>6539</v>
      </c>
      <c r="D3583" s="394">
        <v>34.78</v>
      </c>
    </row>
    <row r="3584" spans="1:4" ht="15" x14ac:dyDescent="0.25">
      <c r="A3584">
        <v>40839</v>
      </c>
      <c r="B3584" t="s">
        <v>11064</v>
      </c>
      <c r="C3584" t="s">
        <v>6558</v>
      </c>
      <c r="D3584" s="394">
        <v>83.69</v>
      </c>
    </row>
    <row r="3585" spans="1:4" ht="15" x14ac:dyDescent="0.25">
      <c r="A3585">
        <v>40552</v>
      </c>
      <c r="B3585" t="s">
        <v>11065</v>
      </c>
      <c r="C3585" t="s">
        <v>6558</v>
      </c>
      <c r="D3585" s="394">
        <v>34.630000000000003</v>
      </c>
    </row>
    <row r="3586" spans="1:4" ht="15" x14ac:dyDescent="0.25">
      <c r="A3586">
        <v>40549</v>
      </c>
      <c r="B3586" t="s">
        <v>11066</v>
      </c>
      <c r="C3586" t="s">
        <v>6558</v>
      </c>
      <c r="D3586" s="394">
        <v>137.08000000000001</v>
      </c>
    </row>
    <row r="3587" spans="1:4" ht="15" x14ac:dyDescent="0.25">
      <c r="A3587">
        <v>4385</v>
      </c>
      <c r="B3587" t="s">
        <v>11067</v>
      </c>
      <c r="C3587" t="s">
        <v>6552</v>
      </c>
      <c r="D3587" s="395">
        <v>1260</v>
      </c>
    </row>
    <row r="3588" spans="1:4" ht="15" x14ac:dyDescent="0.25">
      <c r="A3588">
        <v>38397</v>
      </c>
      <c r="B3588" t="s">
        <v>11068</v>
      </c>
      <c r="C3588" t="s">
        <v>6543</v>
      </c>
      <c r="D3588" s="394">
        <v>4.32</v>
      </c>
    </row>
    <row r="3589" spans="1:4" ht="15" x14ac:dyDescent="0.25">
      <c r="A3589">
        <v>20078</v>
      </c>
      <c r="B3589" t="s">
        <v>11069</v>
      </c>
      <c r="C3589" t="s">
        <v>6539</v>
      </c>
      <c r="D3589" s="394">
        <v>19.71</v>
      </c>
    </row>
    <row r="3590" spans="1:4" ht="15" x14ac:dyDescent="0.25">
      <c r="A3590">
        <v>20079</v>
      </c>
      <c r="B3590" t="s">
        <v>11070</v>
      </c>
      <c r="C3590" t="s">
        <v>6539</v>
      </c>
      <c r="D3590" s="394">
        <v>122.95</v>
      </c>
    </row>
    <row r="3591" spans="1:4" ht="15" x14ac:dyDescent="0.25">
      <c r="A3591">
        <v>39897</v>
      </c>
      <c r="B3591" t="s">
        <v>11071</v>
      </c>
      <c r="C3591" t="s">
        <v>6539</v>
      </c>
      <c r="D3591" s="394">
        <v>30.76</v>
      </c>
    </row>
    <row r="3592" spans="1:4" ht="15" x14ac:dyDescent="0.25">
      <c r="A3592">
        <v>118</v>
      </c>
      <c r="B3592" t="s">
        <v>11072</v>
      </c>
      <c r="C3592" t="s">
        <v>6539</v>
      </c>
      <c r="D3592" s="394">
        <v>74.52</v>
      </c>
    </row>
    <row r="3593" spans="1:4" ht="15" x14ac:dyDescent="0.25">
      <c r="A3593">
        <v>4396</v>
      </c>
      <c r="B3593" t="s">
        <v>11073</v>
      </c>
      <c r="C3593" t="s">
        <v>6540</v>
      </c>
      <c r="D3593" s="394">
        <v>140.4</v>
      </c>
    </row>
    <row r="3594" spans="1:4" ht="15" x14ac:dyDescent="0.25">
      <c r="A3594">
        <v>36881</v>
      </c>
      <c r="B3594" t="s">
        <v>11074</v>
      </c>
      <c r="C3594" t="s">
        <v>6540</v>
      </c>
      <c r="D3594" s="394">
        <v>125.46</v>
      </c>
    </row>
    <row r="3595" spans="1:4" ht="15" x14ac:dyDescent="0.25">
      <c r="A3595">
        <v>36882</v>
      </c>
      <c r="B3595" t="s">
        <v>11075</v>
      </c>
      <c r="C3595" t="s">
        <v>6540</v>
      </c>
      <c r="D3595" s="394">
        <v>146.37</v>
      </c>
    </row>
    <row r="3596" spans="1:4" ht="15" x14ac:dyDescent="0.25">
      <c r="A3596">
        <v>4397</v>
      </c>
      <c r="B3596" t="s">
        <v>11076</v>
      </c>
      <c r="C3596" t="s">
        <v>6540</v>
      </c>
      <c r="D3596" s="394">
        <v>227.67</v>
      </c>
    </row>
    <row r="3597" spans="1:4" ht="15" x14ac:dyDescent="0.25">
      <c r="A3597">
        <v>34754</v>
      </c>
      <c r="B3597" t="s">
        <v>11077</v>
      </c>
      <c r="C3597" t="s">
        <v>6540</v>
      </c>
      <c r="D3597" s="394">
        <v>421.57</v>
      </c>
    </row>
    <row r="3598" spans="1:4" ht="15" x14ac:dyDescent="0.25">
      <c r="A3598">
        <v>25962</v>
      </c>
      <c r="B3598" t="s">
        <v>11078</v>
      </c>
      <c r="C3598" t="s">
        <v>6540</v>
      </c>
      <c r="D3598" s="394">
        <v>267.01</v>
      </c>
    </row>
    <row r="3599" spans="1:4" ht="15" x14ac:dyDescent="0.25">
      <c r="A3599">
        <v>34752</v>
      </c>
      <c r="B3599" t="s">
        <v>11079</v>
      </c>
      <c r="C3599" t="s">
        <v>6540</v>
      </c>
      <c r="D3599" s="394">
        <v>470.2</v>
      </c>
    </row>
    <row r="3600" spans="1:4" ht="15" x14ac:dyDescent="0.25">
      <c r="A3600">
        <v>4751</v>
      </c>
      <c r="B3600" t="s">
        <v>11080</v>
      </c>
      <c r="C3600" t="s">
        <v>6541</v>
      </c>
      <c r="D3600" s="394">
        <v>16.05</v>
      </c>
    </row>
    <row r="3601" spans="1:4" ht="15" x14ac:dyDescent="0.25">
      <c r="A3601">
        <v>41066</v>
      </c>
      <c r="B3601" t="s">
        <v>11081</v>
      </c>
      <c r="C3601" t="s">
        <v>6548</v>
      </c>
      <c r="D3601" s="395">
        <v>2810.14</v>
      </c>
    </row>
    <row r="3602" spans="1:4" ht="15" x14ac:dyDescent="0.25">
      <c r="A3602">
        <v>39604</v>
      </c>
      <c r="B3602" t="s">
        <v>11082</v>
      </c>
      <c r="C3602" t="s">
        <v>6539</v>
      </c>
      <c r="D3602" s="394">
        <v>8.83</v>
      </c>
    </row>
    <row r="3603" spans="1:4" ht="15" x14ac:dyDescent="0.25">
      <c r="A3603">
        <v>39605</v>
      </c>
      <c r="B3603" t="s">
        <v>11083</v>
      </c>
      <c r="C3603" t="s">
        <v>6539</v>
      </c>
      <c r="D3603" s="394">
        <v>12.25</v>
      </c>
    </row>
    <row r="3604" spans="1:4" ht="15" x14ac:dyDescent="0.25">
      <c r="A3604">
        <v>39606</v>
      </c>
      <c r="B3604" t="s">
        <v>11084</v>
      </c>
      <c r="C3604" t="s">
        <v>6539</v>
      </c>
      <c r="D3604" s="394">
        <v>15.56</v>
      </c>
    </row>
    <row r="3605" spans="1:4" ht="15" x14ac:dyDescent="0.25">
      <c r="A3605">
        <v>39607</v>
      </c>
      <c r="B3605" t="s">
        <v>11085</v>
      </c>
      <c r="C3605" t="s">
        <v>6539</v>
      </c>
      <c r="D3605" s="394">
        <v>17.850000000000001</v>
      </c>
    </row>
    <row r="3606" spans="1:4" ht="15" x14ac:dyDescent="0.25">
      <c r="A3606">
        <v>39594</v>
      </c>
      <c r="B3606" t="s">
        <v>11086</v>
      </c>
      <c r="C3606" t="s">
        <v>6539</v>
      </c>
      <c r="D3606" s="394">
        <v>169</v>
      </c>
    </row>
    <row r="3607" spans="1:4" ht="15" x14ac:dyDescent="0.25">
      <c r="A3607">
        <v>39596</v>
      </c>
      <c r="B3607" t="s">
        <v>11087</v>
      </c>
      <c r="C3607" t="s">
        <v>6539</v>
      </c>
      <c r="D3607" s="394">
        <v>294.56</v>
      </c>
    </row>
    <row r="3608" spans="1:4" ht="15" x14ac:dyDescent="0.25">
      <c r="A3608">
        <v>39595</v>
      </c>
      <c r="B3608" t="s">
        <v>11088</v>
      </c>
      <c r="C3608" t="s">
        <v>6539</v>
      </c>
      <c r="D3608" s="394">
        <v>247.26</v>
      </c>
    </row>
    <row r="3609" spans="1:4" ht="15" x14ac:dyDescent="0.25">
      <c r="A3609">
        <v>39597</v>
      </c>
      <c r="B3609" t="s">
        <v>11089</v>
      </c>
      <c r="C3609" t="s">
        <v>6539</v>
      </c>
      <c r="D3609" s="394">
        <v>397.22</v>
      </c>
    </row>
    <row r="3610" spans="1:4" ht="15" x14ac:dyDescent="0.25">
      <c r="A3610">
        <v>20209</v>
      </c>
      <c r="B3610" t="s">
        <v>11090</v>
      </c>
      <c r="C3610" t="s">
        <v>6542</v>
      </c>
      <c r="D3610" s="394">
        <v>9.56</v>
      </c>
    </row>
    <row r="3611" spans="1:4" ht="15" x14ac:dyDescent="0.25">
      <c r="A3611">
        <v>4433</v>
      </c>
      <c r="B3611" t="s">
        <v>11091</v>
      </c>
      <c r="C3611" t="s">
        <v>6542</v>
      </c>
      <c r="D3611" s="394">
        <v>6.96</v>
      </c>
    </row>
    <row r="3612" spans="1:4" ht="15" x14ac:dyDescent="0.25">
      <c r="A3612">
        <v>10731</v>
      </c>
      <c r="B3612" t="s">
        <v>11092</v>
      </c>
      <c r="C3612" t="s">
        <v>6540</v>
      </c>
      <c r="D3612" s="394">
        <v>26.67</v>
      </c>
    </row>
    <row r="3613" spans="1:4" ht="15" x14ac:dyDescent="0.25">
      <c r="A3613">
        <v>4704</v>
      </c>
      <c r="B3613" t="s">
        <v>11093</v>
      </c>
      <c r="C3613" t="s">
        <v>6540</v>
      </c>
      <c r="D3613" s="394">
        <v>24.06</v>
      </c>
    </row>
    <row r="3614" spans="1:4" ht="15" x14ac:dyDescent="0.25">
      <c r="A3614">
        <v>10730</v>
      </c>
      <c r="B3614" t="s">
        <v>11094</v>
      </c>
      <c r="C3614" t="s">
        <v>6540</v>
      </c>
      <c r="D3614" s="394">
        <v>25.78</v>
      </c>
    </row>
    <row r="3615" spans="1:4" ht="15" x14ac:dyDescent="0.25">
      <c r="A3615">
        <v>4729</v>
      </c>
      <c r="B3615" t="s">
        <v>11095</v>
      </c>
      <c r="C3615" t="s">
        <v>6547</v>
      </c>
      <c r="D3615" s="394">
        <v>99.26</v>
      </c>
    </row>
    <row r="3616" spans="1:4" ht="15" x14ac:dyDescent="0.25">
      <c r="A3616">
        <v>4720</v>
      </c>
      <c r="B3616" t="s">
        <v>11096</v>
      </c>
      <c r="C3616" t="s">
        <v>6547</v>
      </c>
      <c r="D3616" s="394">
        <v>108.53</v>
      </c>
    </row>
    <row r="3617" spans="1:4" ht="15" x14ac:dyDescent="0.25">
      <c r="A3617">
        <v>4721</v>
      </c>
      <c r="B3617" t="s">
        <v>11097</v>
      </c>
      <c r="C3617" t="s">
        <v>6547</v>
      </c>
      <c r="D3617" s="394">
        <v>85</v>
      </c>
    </row>
    <row r="3618" spans="1:4" ht="15" x14ac:dyDescent="0.25">
      <c r="A3618">
        <v>4718</v>
      </c>
      <c r="B3618" t="s">
        <v>11098</v>
      </c>
      <c r="C3618" t="s">
        <v>6547</v>
      </c>
      <c r="D3618" s="394">
        <v>85</v>
      </c>
    </row>
    <row r="3619" spans="1:4" ht="15" x14ac:dyDescent="0.25">
      <c r="A3619">
        <v>4722</v>
      </c>
      <c r="B3619" t="s">
        <v>11099</v>
      </c>
      <c r="C3619" t="s">
        <v>6547</v>
      </c>
      <c r="D3619" s="394">
        <v>85</v>
      </c>
    </row>
    <row r="3620" spans="1:4" ht="15" x14ac:dyDescent="0.25">
      <c r="A3620">
        <v>4723</v>
      </c>
      <c r="B3620" t="s">
        <v>11100</v>
      </c>
      <c r="C3620" t="s">
        <v>6547</v>
      </c>
      <c r="D3620" s="394">
        <v>92.73</v>
      </c>
    </row>
    <row r="3621" spans="1:4" ht="15" x14ac:dyDescent="0.25">
      <c r="A3621">
        <v>4727</v>
      </c>
      <c r="B3621" t="s">
        <v>11101</v>
      </c>
      <c r="C3621" t="s">
        <v>6547</v>
      </c>
      <c r="D3621" s="394">
        <v>95.31</v>
      </c>
    </row>
    <row r="3622" spans="1:4" ht="15" x14ac:dyDescent="0.25">
      <c r="A3622">
        <v>4748</v>
      </c>
      <c r="B3622" t="s">
        <v>11102</v>
      </c>
      <c r="C3622" t="s">
        <v>6547</v>
      </c>
      <c r="D3622" s="394">
        <v>91.96</v>
      </c>
    </row>
    <row r="3623" spans="1:4" ht="15" x14ac:dyDescent="0.25">
      <c r="A3623">
        <v>4730</v>
      </c>
      <c r="B3623" t="s">
        <v>11103</v>
      </c>
      <c r="C3623" t="s">
        <v>6547</v>
      </c>
      <c r="D3623" s="394">
        <v>88.87</v>
      </c>
    </row>
    <row r="3624" spans="1:4" ht="15" x14ac:dyDescent="0.25">
      <c r="A3624">
        <v>13186</v>
      </c>
      <c r="B3624" t="s">
        <v>11104</v>
      </c>
      <c r="C3624" t="s">
        <v>6547</v>
      </c>
      <c r="D3624" s="394">
        <v>74.94</v>
      </c>
    </row>
    <row r="3625" spans="1:4" ht="15" x14ac:dyDescent="0.25">
      <c r="A3625">
        <v>10737</v>
      </c>
      <c r="B3625" t="s">
        <v>11105</v>
      </c>
      <c r="C3625" t="s">
        <v>6540</v>
      </c>
      <c r="D3625" s="394">
        <v>83.81</v>
      </c>
    </row>
    <row r="3626" spans="1:4" ht="15" x14ac:dyDescent="0.25">
      <c r="A3626">
        <v>10734</v>
      </c>
      <c r="B3626" t="s">
        <v>11106</v>
      </c>
      <c r="C3626" t="s">
        <v>6540</v>
      </c>
      <c r="D3626" s="394">
        <v>49.85</v>
      </c>
    </row>
    <row r="3627" spans="1:4" ht="15" x14ac:dyDescent="0.25">
      <c r="A3627">
        <v>4708</v>
      </c>
      <c r="B3627" t="s">
        <v>11107</v>
      </c>
      <c r="C3627" t="s">
        <v>6540</v>
      </c>
      <c r="D3627" s="394">
        <v>96.7</v>
      </c>
    </row>
    <row r="3628" spans="1:4" ht="15" x14ac:dyDescent="0.25">
      <c r="A3628">
        <v>4712</v>
      </c>
      <c r="B3628" t="s">
        <v>11108</v>
      </c>
      <c r="C3628" t="s">
        <v>6540</v>
      </c>
      <c r="D3628" s="394">
        <v>47.27</v>
      </c>
    </row>
    <row r="3629" spans="1:4" ht="15" x14ac:dyDescent="0.25">
      <c r="A3629">
        <v>4710</v>
      </c>
      <c r="B3629" t="s">
        <v>11109</v>
      </c>
      <c r="C3629" t="s">
        <v>6540</v>
      </c>
      <c r="D3629" s="394">
        <v>151.61000000000001</v>
      </c>
    </row>
    <row r="3630" spans="1:4" ht="15" x14ac:dyDescent="0.25">
      <c r="A3630">
        <v>4746</v>
      </c>
      <c r="B3630" t="s">
        <v>11110</v>
      </c>
      <c r="C3630" t="s">
        <v>6547</v>
      </c>
      <c r="D3630" s="394">
        <v>82.43</v>
      </c>
    </row>
    <row r="3631" spans="1:4" ht="15" x14ac:dyDescent="0.25">
      <c r="A3631">
        <v>4750</v>
      </c>
      <c r="B3631" t="s">
        <v>11111</v>
      </c>
      <c r="C3631" t="s">
        <v>6541</v>
      </c>
      <c r="D3631" s="394">
        <v>13.31</v>
      </c>
    </row>
    <row r="3632" spans="1:4" ht="15" x14ac:dyDescent="0.25">
      <c r="A3632">
        <v>41065</v>
      </c>
      <c r="B3632" t="s">
        <v>11112</v>
      </c>
      <c r="C3632" t="s">
        <v>6548</v>
      </c>
      <c r="D3632" s="395">
        <v>2327.7600000000002</v>
      </c>
    </row>
    <row r="3633" spans="1:4" ht="15" x14ac:dyDescent="0.25">
      <c r="A3633">
        <v>34747</v>
      </c>
      <c r="B3633" t="s">
        <v>11113</v>
      </c>
      <c r="C3633" t="s">
        <v>6542</v>
      </c>
      <c r="D3633" s="394">
        <v>82.65</v>
      </c>
    </row>
    <row r="3634" spans="1:4" ht="15" x14ac:dyDescent="0.25">
      <c r="A3634">
        <v>4826</v>
      </c>
      <c r="B3634" t="s">
        <v>11114</v>
      </c>
      <c r="C3634" t="s">
        <v>6542</v>
      </c>
      <c r="D3634" s="394">
        <v>88.87</v>
      </c>
    </row>
    <row r="3635" spans="1:4" ht="15" x14ac:dyDescent="0.25">
      <c r="A3635">
        <v>41975</v>
      </c>
      <c r="B3635" t="s">
        <v>11115</v>
      </c>
      <c r="C3635" t="s">
        <v>6540</v>
      </c>
      <c r="D3635" s="394">
        <v>69.56</v>
      </c>
    </row>
    <row r="3636" spans="1:4" ht="15" x14ac:dyDescent="0.25">
      <c r="A3636">
        <v>4825</v>
      </c>
      <c r="B3636" t="s">
        <v>11116</v>
      </c>
      <c r="C3636" t="s">
        <v>6542</v>
      </c>
      <c r="D3636" s="394">
        <v>123.02</v>
      </c>
    </row>
    <row r="3637" spans="1:4" ht="15" x14ac:dyDescent="0.25">
      <c r="A3637">
        <v>34744</v>
      </c>
      <c r="B3637" t="s">
        <v>11117</v>
      </c>
      <c r="C3637" t="s">
        <v>6540</v>
      </c>
      <c r="D3637" s="394">
        <v>22.32</v>
      </c>
    </row>
    <row r="3638" spans="1:4" ht="15" x14ac:dyDescent="0.25">
      <c r="A3638">
        <v>39430</v>
      </c>
      <c r="B3638" t="s">
        <v>11118</v>
      </c>
      <c r="C3638" t="s">
        <v>6539</v>
      </c>
      <c r="D3638" s="394">
        <v>1.1299999999999999</v>
      </c>
    </row>
    <row r="3639" spans="1:4" ht="15" x14ac:dyDescent="0.25">
      <c r="A3639">
        <v>39573</v>
      </c>
      <c r="B3639" t="s">
        <v>11119</v>
      </c>
      <c r="C3639" t="s">
        <v>6539</v>
      </c>
      <c r="D3639" s="394">
        <v>1.1200000000000001</v>
      </c>
    </row>
    <row r="3640" spans="1:4" ht="15" x14ac:dyDescent="0.25">
      <c r="A3640">
        <v>38410</v>
      </c>
      <c r="B3640" t="s">
        <v>11120</v>
      </c>
      <c r="C3640" t="s">
        <v>6539</v>
      </c>
      <c r="D3640" s="395">
        <v>8803.36</v>
      </c>
    </row>
    <row r="3641" spans="1:4" ht="15" x14ac:dyDescent="0.25">
      <c r="A3641">
        <v>4765</v>
      </c>
      <c r="B3641" t="s">
        <v>11121</v>
      </c>
      <c r="C3641" t="s">
        <v>6542</v>
      </c>
      <c r="D3641" s="394">
        <v>82.47</v>
      </c>
    </row>
    <row r="3642" spans="1:4" ht="15" x14ac:dyDescent="0.25">
      <c r="A3642">
        <v>4766</v>
      </c>
      <c r="B3642" t="s">
        <v>11122</v>
      </c>
      <c r="C3642" t="s">
        <v>6543</v>
      </c>
      <c r="D3642" s="394">
        <v>6.58</v>
      </c>
    </row>
    <row r="3643" spans="1:4" ht="15" x14ac:dyDescent="0.25">
      <c r="A3643">
        <v>4767</v>
      </c>
      <c r="B3643" t="s">
        <v>11122</v>
      </c>
      <c r="C3643" t="s">
        <v>6542</v>
      </c>
      <c r="D3643" s="394">
        <v>142.09</v>
      </c>
    </row>
    <row r="3644" spans="1:4" ht="15" x14ac:dyDescent="0.25">
      <c r="A3644">
        <v>10963</v>
      </c>
      <c r="B3644" t="s">
        <v>11123</v>
      </c>
      <c r="C3644" t="s">
        <v>6542</v>
      </c>
      <c r="D3644" s="394">
        <v>225.18</v>
      </c>
    </row>
    <row r="3645" spans="1:4" ht="15" x14ac:dyDescent="0.25">
      <c r="A3645">
        <v>10962</v>
      </c>
      <c r="B3645" t="s">
        <v>11124</v>
      </c>
      <c r="C3645" t="s">
        <v>6543</v>
      </c>
      <c r="D3645" s="394">
        <v>6.99</v>
      </c>
    </row>
    <row r="3646" spans="1:4" ht="15" x14ac:dyDescent="0.25">
      <c r="A3646">
        <v>34742</v>
      </c>
      <c r="B3646" t="s">
        <v>11125</v>
      </c>
      <c r="C3646" t="s">
        <v>6543</v>
      </c>
      <c r="D3646" s="394">
        <v>6.55</v>
      </c>
    </row>
    <row r="3647" spans="1:4" ht="15" x14ac:dyDescent="0.25">
      <c r="A3647">
        <v>4773</v>
      </c>
      <c r="B3647" t="s">
        <v>11126</v>
      </c>
      <c r="C3647" t="s">
        <v>6542</v>
      </c>
      <c r="D3647" s="394">
        <v>284.25</v>
      </c>
    </row>
    <row r="3648" spans="1:4" ht="15" x14ac:dyDescent="0.25">
      <c r="A3648">
        <v>34740</v>
      </c>
      <c r="B3648" t="s">
        <v>11127</v>
      </c>
      <c r="C3648" t="s">
        <v>6543</v>
      </c>
      <c r="D3648" s="394">
        <v>6.55</v>
      </c>
    </row>
    <row r="3649" spans="1:4" ht="15" x14ac:dyDescent="0.25">
      <c r="A3649">
        <v>4776</v>
      </c>
      <c r="B3649" t="s">
        <v>11128</v>
      </c>
      <c r="C3649" t="s">
        <v>6542</v>
      </c>
      <c r="D3649" s="394">
        <v>440.7</v>
      </c>
    </row>
    <row r="3650" spans="1:4" ht="15" x14ac:dyDescent="0.25">
      <c r="A3650">
        <v>4774</v>
      </c>
      <c r="B3650" t="s">
        <v>11128</v>
      </c>
      <c r="C3650" t="s">
        <v>6543</v>
      </c>
      <c r="D3650" s="394">
        <v>6.58</v>
      </c>
    </row>
    <row r="3651" spans="1:4" ht="15" x14ac:dyDescent="0.25">
      <c r="A3651">
        <v>40313</v>
      </c>
      <c r="B3651" t="s">
        <v>11129</v>
      </c>
      <c r="C3651" t="s">
        <v>6543</v>
      </c>
      <c r="D3651" s="394">
        <v>6.55</v>
      </c>
    </row>
    <row r="3652" spans="1:4" ht="15" x14ac:dyDescent="0.25">
      <c r="A3652">
        <v>13340</v>
      </c>
      <c r="B3652" t="s">
        <v>11130</v>
      </c>
      <c r="C3652" t="s">
        <v>6542</v>
      </c>
      <c r="D3652" s="394">
        <v>27.79</v>
      </c>
    </row>
    <row r="3653" spans="1:4" ht="15" x14ac:dyDescent="0.25">
      <c r="A3653">
        <v>10965</v>
      </c>
      <c r="B3653" t="s">
        <v>11131</v>
      </c>
      <c r="C3653" t="s">
        <v>6542</v>
      </c>
      <c r="D3653" s="394">
        <v>59.27</v>
      </c>
    </row>
    <row r="3654" spans="1:4" ht="15" x14ac:dyDescent="0.25">
      <c r="A3654">
        <v>10966</v>
      </c>
      <c r="B3654" t="s">
        <v>11132</v>
      </c>
      <c r="C3654" t="s">
        <v>6543</v>
      </c>
      <c r="D3654" s="394">
        <v>6.62</v>
      </c>
    </row>
    <row r="3655" spans="1:4" ht="15" x14ac:dyDescent="0.25">
      <c r="A3655">
        <v>40537</v>
      </c>
      <c r="B3655" t="s">
        <v>11133</v>
      </c>
      <c r="C3655" t="s">
        <v>6543</v>
      </c>
      <c r="D3655" s="394">
        <v>7.24</v>
      </c>
    </row>
    <row r="3656" spans="1:4" ht="15" x14ac:dyDescent="0.25">
      <c r="A3656">
        <v>40536</v>
      </c>
      <c r="B3656" t="s">
        <v>11134</v>
      </c>
      <c r="C3656" t="s">
        <v>6543</v>
      </c>
      <c r="D3656" s="394">
        <v>7.24</v>
      </c>
    </row>
    <row r="3657" spans="1:4" ht="15" x14ac:dyDescent="0.25">
      <c r="A3657">
        <v>40535</v>
      </c>
      <c r="B3657" t="s">
        <v>11135</v>
      </c>
      <c r="C3657" t="s">
        <v>6543</v>
      </c>
      <c r="D3657" s="394">
        <v>7.24</v>
      </c>
    </row>
    <row r="3658" spans="1:4" ht="15" x14ac:dyDescent="0.25">
      <c r="A3658">
        <v>39427</v>
      </c>
      <c r="B3658" t="s">
        <v>11136</v>
      </c>
      <c r="C3658" t="s">
        <v>6542</v>
      </c>
      <c r="D3658" s="394">
        <v>3.02</v>
      </c>
    </row>
    <row r="3659" spans="1:4" ht="15" x14ac:dyDescent="0.25">
      <c r="A3659">
        <v>39424</v>
      </c>
      <c r="B3659" t="s">
        <v>11137</v>
      </c>
      <c r="C3659" t="s">
        <v>6542</v>
      </c>
      <c r="D3659" s="394">
        <v>1.79</v>
      </c>
    </row>
    <row r="3660" spans="1:4" ht="15" x14ac:dyDescent="0.25">
      <c r="A3660">
        <v>39425</v>
      </c>
      <c r="B3660" t="s">
        <v>11138</v>
      </c>
      <c r="C3660" t="s">
        <v>6542</v>
      </c>
      <c r="D3660" s="394">
        <v>1.77</v>
      </c>
    </row>
    <row r="3661" spans="1:4" ht="15" x14ac:dyDescent="0.25">
      <c r="A3661">
        <v>40664</v>
      </c>
      <c r="B3661" t="s">
        <v>11139</v>
      </c>
      <c r="C3661" t="s">
        <v>6543</v>
      </c>
      <c r="D3661" s="394">
        <v>6.21</v>
      </c>
    </row>
    <row r="3662" spans="1:4" ht="15" x14ac:dyDescent="0.25">
      <c r="A3662">
        <v>34360</v>
      </c>
      <c r="B3662" t="s">
        <v>11140</v>
      </c>
      <c r="C3662" t="s">
        <v>6543</v>
      </c>
      <c r="D3662" s="394">
        <v>27.68</v>
      </c>
    </row>
    <row r="3663" spans="1:4" ht="15" x14ac:dyDescent="0.25">
      <c r="A3663">
        <v>20259</v>
      </c>
      <c r="B3663" t="s">
        <v>11141</v>
      </c>
      <c r="C3663" t="s">
        <v>6542</v>
      </c>
      <c r="D3663" s="394">
        <v>8.8000000000000007</v>
      </c>
    </row>
    <row r="3664" spans="1:4" ht="15" x14ac:dyDescent="0.25">
      <c r="A3664">
        <v>14077</v>
      </c>
      <c r="B3664" t="s">
        <v>11142</v>
      </c>
      <c r="C3664" t="s">
        <v>6542</v>
      </c>
      <c r="D3664" s="394">
        <v>134.69</v>
      </c>
    </row>
    <row r="3665" spans="1:4" ht="15" x14ac:dyDescent="0.25">
      <c r="A3665">
        <v>3678</v>
      </c>
      <c r="B3665" t="s">
        <v>11143</v>
      </c>
      <c r="C3665" t="s">
        <v>6542</v>
      </c>
      <c r="D3665" s="394">
        <v>60.88</v>
      </c>
    </row>
    <row r="3666" spans="1:4" ht="15" x14ac:dyDescent="0.25">
      <c r="A3666">
        <v>39418</v>
      </c>
      <c r="B3666" t="s">
        <v>11144</v>
      </c>
      <c r="C3666" t="s">
        <v>6542</v>
      </c>
      <c r="D3666" s="394">
        <v>3.37</v>
      </c>
    </row>
    <row r="3667" spans="1:4" ht="15" x14ac:dyDescent="0.25">
      <c r="A3667">
        <v>39419</v>
      </c>
      <c r="B3667" t="s">
        <v>11145</v>
      </c>
      <c r="C3667" t="s">
        <v>6542</v>
      </c>
      <c r="D3667" s="394">
        <v>4.0999999999999996</v>
      </c>
    </row>
    <row r="3668" spans="1:4" ht="15" x14ac:dyDescent="0.25">
      <c r="A3668">
        <v>39420</v>
      </c>
      <c r="B3668" t="s">
        <v>11146</v>
      </c>
      <c r="C3668" t="s">
        <v>6542</v>
      </c>
      <c r="D3668" s="394">
        <v>4.53</v>
      </c>
    </row>
    <row r="3669" spans="1:4" ht="15" x14ac:dyDescent="0.25">
      <c r="A3669">
        <v>39571</v>
      </c>
      <c r="B3669" t="s">
        <v>11147</v>
      </c>
      <c r="C3669" t="s">
        <v>6542</v>
      </c>
      <c r="D3669" s="394">
        <v>2.74</v>
      </c>
    </row>
    <row r="3670" spans="1:4" ht="15" x14ac:dyDescent="0.25">
      <c r="A3670">
        <v>39421</v>
      </c>
      <c r="B3670" t="s">
        <v>11148</v>
      </c>
      <c r="C3670" t="s">
        <v>6542</v>
      </c>
      <c r="D3670" s="394">
        <v>3.99</v>
      </c>
    </row>
    <row r="3671" spans="1:4" ht="15" x14ac:dyDescent="0.25">
      <c r="A3671">
        <v>39422</v>
      </c>
      <c r="B3671" t="s">
        <v>11149</v>
      </c>
      <c r="C3671" t="s">
        <v>6542</v>
      </c>
      <c r="D3671" s="394">
        <v>4.66</v>
      </c>
    </row>
    <row r="3672" spans="1:4" ht="15" x14ac:dyDescent="0.25">
      <c r="A3672">
        <v>39423</v>
      </c>
      <c r="B3672" t="s">
        <v>11150</v>
      </c>
      <c r="C3672" t="s">
        <v>6542</v>
      </c>
      <c r="D3672" s="394">
        <v>5.41</v>
      </c>
    </row>
    <row r="3673" spans="1:4" ht="15" x14ac:dyDescent="0.25">
      <c r="A3673">
        <v>39426</v>
      </c>
      <c r="B3673" t="s">
        <v>11151</v>
      </c>
      <c r="C3673" t="s">
        <v>6542</v>
      </c>
      <c r="D3673" s="394">
        <v>12.16</v>
      </c>
    </row>
    <row r="3674" spans="1:4" ht="15" x14ac:dyDescent="0.25">
      <c r="A3674">
        <v>39429</v>
      </c>
      <c r="B3674" t="s">
        <v>11152</v>
      </c>
      <c r="C3674" t="s">
        <v>6542</v>
      </c>
      <c r="D3674" s="394">
        <v>3.83</v>
      </c>
    </row>
    <row r="3675" spans="1:4" ht="15" x14ac:dyDescent="0.25">
      <c r="A3675">
        <v>39428</v>
      </c>
      <c r="B3675" t="s">
        <v>11153</v>
      </c>
      <c r="C3675" t="s">
        <v>6542</v>
      </c>
      <c r="D3675" s="394">
        <v>2.93</v>
      </c>
    </row>
    <row r="3676" spans="1:4" ht="15" x14ac:dyDescent="0.25">
      <c r="A3676">
        <v>39572</v>
      </c>
      <c r="B3676" t="s">
        <v>11154</v>
      </c>
      <c r="C3676" t="s">
        <v>6542</v>
      </c>
      <c r="D3676" s="394">
        <v>2.5299999999999998</v>
      </c>
    </row>
    <row r="3677" spans="1:4" ht="15" x14ac:dyDescent="0.25">
      <c r="A3677">
        <v>39570</v>
      </c>
      <c r="B3677" t="s">
        <v>11155</v>
      </c>
      <c r="C3677" t="s">
        <v>6542</v>
      </c>
      <c r="D3677" s="394">
        <v>2.69</v>
      </c>
    </row>
    <row r="3678" spans="1:4" ht="15" x14ac:dyDescent="0.25">
      <c r="A3678">
        <v>39569</v>
      </c>
      <c r="B3678" t="s">
        <v>11156</v>
      </c>
      <c r="C3678" t="s">
        <v>6542</v>
      </c>
      <c r="D3678" s="394">
        <v>2.66</v>
      </c>
    </row>
    <row r="3679" spans="1:4" ht="15" x14ac:dyDescent="0.25">
      <c r="A3679">
        <v>11552</v>
      </c>
      <c r="B3679" t="s">
        <v>11157</v>
      </c>
      <c r="C3679" t="s">
        <v>6542</v>
      </c>
      <c r="D3679" s="394">
        <v>8.58</v>
      </c>
    </row>
    <row r="3680" spans="1:4" ht="15" x14ac:dyDescent="0.25">
      <c r="A3680">
        <v>40598</v>
      </c>
      <c r="B3680" t="s">
        <v>11158</v>
      </c>
      <c r="C3680" t="s">
        <v>6543</v>
      </c>
      <c r="D3680" s="394">
        <v>7.24</v>
      </c>
    </row>
    <row r="3681" spans="1:4" ht="15" x14ac:dyDescent="0.25">
      <c r="A3681">
        <v>39029</v>
      </c>
      <c r="B3681" t="s">
        <v>11159</v>
      </c>
      <c r="C3681" t="s">
        <v>6542</v>
      </c>
      <c r="D3681" s="394">
        <v>8.58</v>
      </c>
    </row>
    <row r="3682" spans="1:4" ht="15" x14ac:dyDescent="0.25">
      <c r="A3682">
        <v>39028</v>
      </c>
      <c r="B3682" t="s">
        <v>11160</v>
      </c>
      <c r="C3682" t="s">
        <v>6542</v>
      </c>
      <c r="D3682" s="394">
        <v>5</v>
      </c>
    </row>
    <row r="3683" spans="1:4" ht="15" x14ac:dyDescent="0.25">
      <c r="A3683">
        <v>39328</v>
      </c>
      <c r="B3683" t="s">
        <v>11161</v>
      </c>
      <c r="C3683" t="s">
        <v>6542</v>
      </c>
      <c r="D3683" s="394">
        <v>2.75</v>
      </c>
    </row>
    <row r="3684" spans="1:4" ht="15" x14ac:dyDescent="0.25">
      <c r="A3684">
        <v>38541</v>
      </c>
      <c r="B3684" t="s">
        <v>11162</v>
      </c>
      <c r="C3684" t="s">
        <v>6539</v>
      </c>
      <c r="D3684" s="395">
        <v>2317876.65</v>
      </c>
    </row>
    <row r="3685" spans="1:4" ht="15" x14ac:dyDescent="0.25">
      <c r="A3685">
        <v>38542</v>
      </c>
      <c r="B3685" t="s">
        <v>11163</v>
      </c>
      <c r="C3685" t="s">
        <v>6539</v>
      </c>
      <c r="D3685" s="395">
        <v>3604204.99</v>
      </c>
    </row>
    <row r="3686" spans="1:4" ht="15" x14ac:dyDescent="0.25">
      <c r="A3686">
        <v>38543</v>
      </c>
      <c r="B3686" t="s">
        <v>11164</v>
      </c>
      <c r="C3686" t="s">
        <v>6539</v>
      </c>
      <c r="D3686" s="395">
        <v>882408.83</v>
      </c>
    </row>
    <row r="3687" spans="1:4" ht="15" x14ac:dyDescent="0.25">
      <c r="A3687">
        <v>40406</v>
      </c>
      <c r="B3687" t="s">
        <v>11165</v>
      </c>
      <c r="C3687" t="s">
        <v>6539</v>
      </c>
      <c r="D3687" s="395">
        <v>39280.78</v>
      </c>
    </row>
    <row r="3688" spans="1:4" ht="15" x14ac:dyDescent="0.25">
      <c r="A3688">
        <v>40789</v>
      </c>
      <c r="B3688" t="s">
        <v>11166</v>
      </c>
      <c r="C3688" t="s">
        <v>6539</v>
      </c>
      <c r="D3688" s="395">
        <v>5660.76</v>
      </c>
    </row>
    <row r="3689" spans="1:4" ht="15" x14ac:dyDescent="0.25">
      <c r="A3689">
        <v>40791</v>
      </c>
      <c r="B3689" t="s">
        <v>11167</v>
      </c>
      <c r="C3689" t="s">
        <v>6539</v>
      </c>
      <c r="D3689" s="395">
        <v>17720.650000000001</v>
      </c>
    </row>
    <row r="3690" spans="1:4" ht="15" x14ac:dyDescent="0.25">
      <c r="A3690">
        <v>11651</v>
      </c>
      <c r="B3690" t="s">
        <v>11168</v>
      </c>
      <c r="C3690" t="s">
        <v>6539</v>
      </c>
      <c r="D3690" s="395">
        <v>9691.67</v>
      </c>
    </row>
    <row r="3691" spans="1:4" ht="15" x14ac:dyDescent="0.25">
      <c r="A3691">
        <v>42002</v>
      </c>
      <c r="B3691" t="s">
        <v>11169</v>
      </c>
      <c r="C3691" t="s">
        <v>6539</v>
      </c>
      <c r="D3691" s="395">
        <v>755761.4</v>
      </c>
    </row>
    <row r="3692" spans="1:4" ht="15" x14ac:dyDescent="0.25">
      <c r="A3692">
        <v>40435</v>
      </c>
      <c r="B3692" t="s">
        <v>11170</v>
      </c>
      <c r="C3692" t="s">
        <v>6539</v>
      </c>
      <c r="D3692" s="395">
        <v>484082.01</v>
      </c>
    </row>
    <row r="3693" spans="1:4" ht="15" x14ac:dyDescent="0.25">
      <c r="A3693">
        <v>39012</v>
      </c>
      <c r="B3693" t="s">
        <v>11171</v>
      </c>
      <c r="C3693" t="s">
        <v>6539</v>
      </c>
      <c r="D3693" s="395">
        <v>505072.66</v>
      </c>
    </row>
    <row r="3694" spans="1:4" ht="15" x14ac:dyDescent="0.25">
      <c r="A3694">
        <v>13617</v>
      </c>
      <c r="B3694" t="s">
        <v>11172</v>
      </c>
      <c r="C3694" t="s">
        <v>6539</v>
      </c>
      <c r="D3694" s="395">
        <v>44055.69</v>
      </c>
    </row>
    <row r="3695" spans="1:4" ht="15" x14ac:dyDescent="0.25">
      <c r="A3695">
        <v>5327</v>
      </c>
      <c r="B3695" t="s">
        <v>11173</v>
      </c>
      <c r="C3695" t="s">
        <v>6543</v>
      </c>
      <c r="D3695" s="394">
        <v>25.55</v>
      </c>
    </row>
    <row r="3696" spans="1:4" ht="15" x14ac:dyDescent="0.25">
      <c r="A3696">
        <v>35274</v>
      </c>
      <c r="B3696" t="s">
        <v>11174</v>
      </c>
      <c r="C3696" t="s">
        <v>6542</v>
      </c>
      <c r="D3696" s="394">
        <v>21.39</v>
      </c>
    </row>
    <row r="3697" spans="1:4" ht="15" x14ac:dyDescent="0.25">
      <c r="A3697">
        <v>35275</v>
      </c>
      <c r="B3697" t="s">
        <v>11175</v>
      </c>
      <c r="C3697" t="s">
        <v>6542</v>
      </c>
      <c r="D3697" s="394">
        <v>45.69</v>
      </c>
    </row>
    <row r="3698" spans="1:4" ht="15" x14ac:dyDescent="0.25">
      <c r="A3698">
        <v>35276</v>
      </c>
      <c r="B3698" t="s">
        <v>11176</v>
      </c>
      <c r="C3698" t="s">
        <v>6542</v>
      </c>
      <c r="D3698" s="394">
        <v>74.709999999999994</v>
      </c>
    </row>
    <row r="3699" spans="1:4" ht="15" x14ac:dyDescent="0.25">
      <c r="A3699">
        <v>38386</v>
      </c>
      <c r="B3699" t="s">
        <v>11177</v>
      </c>
      <c r="C3699" t="s">
        <v>6539</v>
      </c>
      <c r="D3699" s="394">
        <v>3.94</v>
      </c>
    </row>
    <row r="3700" spans="1:4" ht="15" x14ac:dyDescent="0.25">
      <c r="A3700">
        <v>11091</v>
      </c>
      <c r="B3700" t="s">
        <v>11178</v>
      </c>
      <c r="C3700" t="s">
        <v>6539</v>
      </c>
      <c r="D3700" s="394">
        <v>0.95</v>
      </c>
    </row>
    <row r="3701" spans="1:4" ht="15" x14ac:dyDescent="0.25">
      <c r="A3701">
        <v>37586</v>
      </c>
      <c r="B3701" t="s">
        <v>11179</v>
      </c>
      <c r="C3701" t="s">
        <v>6558</v>
      </c>
      <c r="D3701" s="394">
        <v>30.9</v>
      </c>
    </row>
    <row r="3702" spans="1:4" ht="15" x14ac:dyDescent="0.25">
      <c r="A3702">
        <v>37395</v>
      </c>
      <c r="B3702" t="s">
        <v>11180</v>
      </c>
      <c r="C3702" t="s">
        <v>6558</v>
      </c>
      <c r="D3702" s="394">
        <v>26.57</v>
      </c>
    </row>
    <row r="3703" spans="1:4" ht="15" x14ac:dyDescent="0.25">
      <c r="A3703">
        <v>14147</v>
      </c>
      <c r="B3703" t="s">
        <v>11181</v>
      </c>
      <c r="C3703" t="s">
        <v>6558</v>
      </c>
      <c r="D3703" s="394">
        <v>35.25</v>
      </c>
    </row>
    <row r="3704" spans="1:4" ht="15" x14ac:dyDescent="0.25">
      <c r="A3704">
        <v>37396</v>
      </c>
      <c r="B3704" t="s">
        <v>11182</v>
      </c>
      <c r="C3704" t="s">
        <v>6558</v>
      </c>
      <c r="D3704" s="394">
        <v>21.74</v>
      </c>
    </row>
    <row r="3705" spans="1:4" ht="15" x14ac:dyDescent="0.25">
      <c r="A3705">
        <v>37397</v>
      </c>
      <c r="B3705" t="s">
        <v>11183</v>
      </c>
      <c r="C3705" t="s">
        <v>6558</v>
      </c>
      <c r="D3705" s="394">
        <v>22.78</v>
      </c>
    </row>
    <row r="3706" spans="1:4" ht="15" x14ac:dyDescent="0.25">
      <c r="A3706">
        <v>11559</v>
      </c>
      <c r="B3706" t="s">
        <v>11184</v>
      </c>
      <c r="C3706" t="s">
        <v>6539</v>
      </c>
      <c r="D3706" s="394">
        <v>3.95</v>
      </c>
    </row>
    <row r="3707" spans="1:4" ht="15" x14ac:dyDescent="0.25">
      <c r="A3707">
        <v>444</v>
      </c>
      <c r="B3707" t="s">
        <v>11185</v>
      </c>
      <c r="C3707" t="s">
        <v>6539</v>
      </c>
      <c r="D3707" s="394">
        <v>24</v>
      </c>
    </row>
    <row r="3708" spans="1:4" ht="15" x14ac:dyDescent="0.25">
      <c r="A3708">
        <v>445</v>
      </c>
      <c r="B3708" t="s">
        <v>11186</v>
      </c>
      <c r="C3708" t="s">
        <v>6539</v>
      </c>
      <c r="D3708" s="394">
        <v>32.85</v>
      </c>
    </row>
    <row r="3709" spans="1:4" ht="15" x14ac:dyDescent="0.25">
      <c r="A3709">
        <v>4783</v>
      </c>
      <c r="B3709" t="s">
        <v>11187</v>
      </c>
      <c r="C3709" t="s">
        <v>6541</v>
      </c>
      <c r="D3709" s="394">
        <v>12.99</v>
      </c>
    </row>
    <row r="3710" spans="1:4" ht="15" x14ac:dyDescent="0.25">
      <c r="A3710">
        <v>41079</v>
      </c>
      <c r="B3710" t="s">
        <v>11188</v>
      </c>
      <c r="C3710" t="s">
        <v>6548</v>
      </c>
      <c r="D3710" s="395">
        <v>2272.5700000000002</v>
      </c>
    </row>
    <row r="3711" spans="1:4" ht="15" x14ac:dyDescent="0.25">
      <c r="A3711">
        <v>12874</v>
      </c>
      <c r="B3711" t="s">
        <v>11189</v>
      </c>
      <c r="C3711" t="s">
        <v>6541</v>
      </c>
      <c r="D3711" s="394">
        <v>15.46</v>
      </c>
    </row>
    <row r="3712" spans="1:4" ht="15" x14ac:dyDescent="0.25">
      <c r="A3712">
        <v>41082</v>
      </c>
      <c r="B3712" t="s">
        <v>11190</v>
      </c>
      <c r="C3712" t="s">
        <v>6548</v>
      </c>
      <c r="D3712" s="395">
        <v>2705.82</v>
      </c>
    </row>
    <row r="3713" spans="1:4" ht="15" x14ac:dyDescent="0.25">
      <c r="A3713">
        <v>4785</v>
      </c>
      <c r="B3713" t="s">
        <v>11191</v>
      </c>
      <c r="C3713" t="s">
        <v>6541</v>
      </c>
      <c r="D3713" s="394">
        <v>13.96</v>
      </c>
    </row>
    <row r="3714" spans="1:4" ht="15" x14ac:dyDescent="0.25">
      <c r="A3714">
        <v>41081</v>
      </c>
      <c r="B3714" t="s">
        <v>11192</v>
      </c>
      <c r="C3714" t="s">
        <v>6548</v>
      </c>
      <c r="D3714" s="395">
        <v>2444.39</v>
      </c>
    </row>
    <row r="3715" spans="1:4" ht="15" x14ac:dyDescent="0.25">
      <c r="A3715">
        <v>4801</v>
      </c>
      <c r="B3715" t="s">
        <v>11193</v>
      </c>
      <c r="C3715" t="s">
        <v>6540</v>
      </c>
      <c r="D3715" s="394">
        <v>49.96</v>
      </c>
    </row>
    <row r="3716" spans="1:4" ht="15" x14ac:dyDescent="0.25">
      <c r="A3716">
        <v>4794</v>
      </c>
      <c r="B3716" t="s">
        <v>11194</v>
      </c>
      <c r="C3716" t="s">
        <v>6540</v>
      </c>
      <c r="D3716" s="394">
        <v>227.57</v>
      </c>
    </row>
    <row r="3717" spans="1:4" ht="15" x14ac:dyDescent="0.25">
      <c r="A3717">
        <v>4796</v>
      </c>
      <c r="B3717" t="s">
        <v>11195</v>
      </c>
      <c r="C3717" t="s">
        <v>6540</v>
      </c>
      <c r="D3717" s="394">
        <v>138.22</v>
      </c>
    </row>
    <row r="3718" spans="1:4" ht="15" x14ac:dyDescent="0.25">
      <c r="A3718">
        <v>4800</v>
      </c>
      <c r="B3718" t="s">
        <v>11196</v>
      </c>
      <c r="C3718" t="s">
        <v>6540</v>
      </c>
      <c r="D3718" s="394">
        <v>38.01</v>
      </c>
    </row>
    <row r="3719" spans="1:4" ht="15" x14ac:dyDescent="0.25">
      <c r="A3719">
        <v>4795</v>
      </c>
      <c r="B3719" t="s">
        <v>11197</v>
      </c>
      <c r="C3719" t="s">
        <v>6540</v>
      </c>
      <c r="D3719" s="394">
        <v>221.52</v>
      </c>
    </row>
    <row r="3720" spans="1:4" ht="15" x14ac:dyDescent="0.25">
      <c r="A3720">
        <v>39694</v>
      </c>
      <c r="B3720" t="s">
        <v>11198</v>
      </c>
      <c r="C3720" t="s">
        <v>6540</v>
      </c>
      <c r="D3720" s="394">
        <v>223.82</v>
      </c>
    </row>
    <row r="3721" spans="1:4" ht="15" x14ac:dyDescent="0.25">
      <c r="A3721">
        <v>1292</v>
      </c>
      <c r="B3721" t="s">
        <v>11199</v>
      </c>
      <c r="C3721" t="s">
        <v>6540</v>
      </c>
      <c r="D3721" s="394">
        <v>51.49</v>
      </c>
    </row>
    <row r="3722" spans="1:4" ht="15" x14ac:dyDescent="0.25">
      <c r="A3722">
        <v>1287</v>
      </c>
      <c r="B3722" t="s">
        <v>11200</v>
      </c>
      <c r="C3722" t="s">
        <v>6540</v>
      </c>
      <c r="D3722" s="394">
        <v>25.26</v>
      </c>
    </row>
    <row r="3723" spans="1:4" ht="15" x14ac:dyDescent="0.25">
      <c r="A3723">
        <v>1297</v>
      </c>
      <c r="B3723" t="s">
        <v>11201</v>
      </c>
      <c r="C3723" t="s">
        <v>6540</v>
      </c>
      <c r="D3723" s="394">
        <v>20.95</v>
      </c>
    </row>
    <row r="3724" spans="1:4" ht="15" x14ac:dyDescent="0.25">
      <c r="A3724">
        <v>4786</v>
      </c>
      <c r="B3724" t="s">
        <v>11202</v>
      </c>
      <c r="C3724" t="s">
        <v>6540</v>
      </c>
      <c r="D3724" s="394">
        <v>80</v>
      </c>
    </row>
    <row r="3725" spans="1:4" ht="15" x14ac:dyDescent="0.25">
      <c r="A3725">
        <v>10840</v>
      </c>
      <c r="B3725" t="s">
        <v>11203</v>
      </c>
      <c r="C3725" t="s">
        <v>6540</v>
      </c>
      <c r="D3725" s="394">
        <v>285</v>
      </c>
    </row>
    <row r="3726" spans="1:4" ht="15" x14ac:dyDescent="0.25">
      <c r="A3726">
        <v>10841</v>
      </c>
      <c r="B3726" t="s">
        <v>11204</v>
      </c>
      <c r="C3726" t="s">
        <v>6540</v>
      </c>
      <c r="D3726" s="394">
        <v>215.09</v>
      </c>
    </row>
    <row r="3727" spans="1:4" ht="15" x14ac:dyDescent="0.25">
      <c r="A3727">
        <v>25980</v>
      </c>
      <c r="B3727" t="s">
        <v>11205</v>
      </c>
      <c r="C3727" t="s">
        <v>6540</v>
      </c>
      <c r="D3727" s="394">
        <v>274.83999999999997</v>
      </c>
    </row>
    <row r="3728" spans="1:4" ht="15" x14ac:dyDescent="0.25">
      <c r="A3728">
        <v>10842</v>
      </c>
      <c r="B3728" t="s">
        <v>11206</v>
      </c>
      <c r="C3728" t="s">
        <v>6540</v>
      </c>
      <c r="D3728" s="394">
        <v>310.69</v>
      </c>
    </row>
    <row r="3729" spans="1:4" ht="15" x14ac:dyDescent="0.25">
      <c r="A3729">
        <v>21108</v>
      </c>
      <c r="B3729" t="s">
        <v>11207</v>
      </c>
      <c r="C3729" t="s">
        <v>6540</v>
      </c>
      <c r="D3729" s="394">
        <v>68.63</v>
      </c>
    </row>
    <row r="3730" spans="1:4" ht="15" x14ac:dyDescent="0.25">
      <c r="A3730">
        <v>38180</v>
      </c>
      <c r="B3730" t="s">
        <v>11208</v>
      </c>
      <c r="C3730" t="s">
        <v>6540</v>
      </c>
      <c r="D3730" s="394">
        <v>111.28</v>
      </c>
    </row>
    <row r="3731" spans="1:4" ht="15" x14ac:dyDescent="0.25">
      <c r="A3731">
        <v>40648</v>
      </c>
      <c r="B3731" t="s">
        <v>11209</v>
      </c>
      <c r="C3731" t="s">
        <v>6540</v>
      </c>
      <c r="D3731" s="394">
        <v>153.6</v>
      </c>
    </row>
    <row r="3732" spans="1:4" ht="15" x14ac:dyDescent="0.25">
      <c r="A3732">
        <v>40649</v>
      </c>
      <c r="B3732" t="s">
        <v>11210</v>
      </c>
      <c r="C3732" t="s">
        <v>6540</v>
      </c>
      <c r="D3732" s="394">
        <v>89.47</v>
      </c>
    </row>
    <row r="3733" spans="1:4" ht="15" x14ac:dyDescent="0.25">
      <c r="A3733">
        <v>40650</v>
      </c>
      <c r="B3733" t="s">
        <v>11211</v>
      </c>
      <c r="C3733" t="s">
        <v>6540</v>
      </c>
      <c r="D3733" s="394">
        <v>115.2</v>
      </c>
    </row>
    <row r="3734" spans="1:4" ht="15" x14ac:dyDescent="0.25">
      <c r="A3734">
        <v>40651</v>
      </c>
      <c r="B3734" t="s">
        <v>11212</v>
      </c>
      <c r="C3734" t="s">
        <v>6540</v>
      </c>
      <c r="D3734" s="394">
        <v>212.48</v>
      </c>
    </row>
    <row r="3735" spans="1:4" ht="15" x14ac:dyDescent="0.25">
      <c r="A3735">
        <v>40652</v>
      </c>
      <c r="B3735" t="s">
        <v>11213</v>
      </c>
      <c r="C3735" t="s">
        <v>6540</v>
      </c>
      <c r="D3735" s="394">
        <v>113.92</v>
      </c>
    </row>
    <row r="3736" spans="1:4" ht="15" x14ac:dyDescent="0.25">
      <c r="A3736">
        <v>40647</v>
      </c>
      <c r="B3736" t="s">
        <v>11214</v>
      </c>
      <c r="C3736" t="s">
        <v>6540</v>
      </c>
      <c r="D3736" s="394">
        <v>125.44</v>
      </c>
    </row>
    <row r="3737" spans="1:4" ht="15" x14ac:dyDescent="0.25">
      <c r="A3737">
        <v>40653</v>
      </c>
      <c r="B3737" t="s">
        <v>11215</v>
      </c>
      <c r="C3737" t="s">
        <v>6540</v>
      </c>
      <c r="D3737" s="394">
        <v>96</v>
      </c>
    </row>
    <row r="3738" spans="1:4" ht="15" x14ac:dyDescent="0.25">
      <c r="A3738">
        <v>36178</v>
      </c>
      <c r="B3738" t="s">
        <v>11216</v>
      </c>
      <c r="C3738" t="s">
        <v>6539</v>
      </c>
      <c r="D3738" s="394">
        <v>8.51</v>
      </c>
    </row>
    <row r="3739" spans="1:4" ht="15" x14ac:dyDescent="0.25">
      <c r="A3739">
        <v>38195</v>
      </c>
      <c r="B3739" t="s">
        <v>11217</v>
      </c>
      <c r="C3739" t="s">
        <v>6540</v>
      </c>
      <c r="D3739" s="394">
        <v>81.05</v>
      </c>
    </row>
    <row r="3740" spans="1:4" ht="15" x14ac:dyDescent="0.25">
      <c r="A3740">
        <v>38181</v>
      </c>
      <c r="B3740" t="s">
        <v>11218</v>
      </c>
      <c r="C3740" t="s">
        <v>6540</v>
      </c>
      <c r="D3740" s="394">
        <v>151.91999999999999</v>
      </c>
    </row>
    <row r="3741" spans="1:4" ht="15" x14ac:dyDescent="0.25">
      <c r="A3741">
        <v>38182</v>
      </c>
      <c r="B3741" t="s">
        <v>11219</v>
      </c>
      <c r="C3741" t="s">
        <v>6540</v>
      </c>
      <c r="D3741" s="394">
        <v>144.71</v>
      </c>
    </row>
    <row r="3742" spans="1:4" ht="15" x14ac:dyDescent="0.25">
      <c r="A3742">
        <v>38186</v>
      </c>
      <c r="B3742" t="s">
        <v>11220</v>
      </c>
      <c r="C3742" t="s">
        <v>6540</v>
      </c>
      <c r="D3742" s="394">
        <v>376.15</v>
      </c>
    </row>
    <row r="3743" spans="1:4" ht="15" x14ac:dyDescent="0.25">
      <c r="A3743">
        <v>38185</v>
      </c>
      <c r="B3743" t="s">
        <v>11221</v>
      </c>
      <c r="C3743" t="s">
        <v>6540</v>
      </c>
      <c r="D3743" s="394">
        <v>334.91</v>
      </c>
    </row>
    <row r="3744" spans="1:4" ht="15" x14ac:dyDescent="0.25">
      <c r="A3744">
        <v>40654</v>
      </c>
      <c r="B3744" t="s">
        <v>11222</v>
      </c>
      <c r="C3744" t="s">
        <v>6540</v>
      </c>
      <c r="D3744" s="394">
        <v>149.12</v>
      </c>
    </row>
    <row r="3745" spans="1:4" ht="15" x14ac:dyDescent="0.25">
      <c r="A3745">
        <v>25981</v>
      </c>
      <c r="B3745" t="s">
        <v>11223</v>
      </c>
      <c r="C3745" t="s">
        <v>6540</v>
      </c>
      <c r="D3745" s="394">
        <v>227.04</v>
      </c>
    </row>
    <row r="3746" spans="1:4" ht="15" x14ac:dyDescent="0.25">
      <c r="A3746">
        <v>4822</v>
      </c>
      <c r="B3746" t="s">
        <v>11224</v>
      </c>
      <c r="C3746" t="s">
        <v>6540</v>
      </c>
      <c r="D3746" s="394">
        <v>340.51</v>
      </c>
    </row>
    <row r="3747" spans="1:4" ht="15" x14ac:dyDescent="0.25">
      <c r="A3747">
        <v>4818</v>
      </c>
      <c r="B3747" t="s">
        <v>11225</v>
      </c>
      <c r="C3747" t="s">
        <v>6540</v>
      </c>
      <c r="D3747" s="394">
        <v>350</v>
      </c>
    </row>
    <row r="3748" spans="1:4" ht="15" x14ac:dyDescent="0.25">
      <c r="A3748">
        <v>39567</v>
      </c>
      <c r="B3748" t="s">
        <v>11226</v>
      </c>
      <c r="C3748" t="s">
        <v>6540</v>
      </c>
      <c r="D3748" s="394">
        <v>48.75</v>
      </c>
    </row>
    <row r="3749" spans="1:4" ht="15" x14ac:dyDescent="0.25">
      <c r="A3749">
        <v>39566</v>
      </c>
      <c r="B3749" t="s">
        <v>11227</v>
      </c>
      <c r="C3749" t="s">
        <v>6540</v>
      </c>
      <c r="D3749" s="394">
        <v>56.31</v>
      </c>
    </row>
    <row r="3750" spans="1:4" ht="15" x14ac:dyDescent="0.25">
      <c r="A3750">
        <v>11062</v>
      </c>
      <c r="B3750" t="s">
        <v>11228</v>
      </c>
      <c r="C3750" t="s">
        <v>6540</v>
      </c>
      <c r="D3750" s="394">
        <v>43.47</v>
      </c>
    </row>
    <row r="3751" spans="1:4" ht="15" x14ac:dyDescent="0.25">
      <c r="A3751">
        <v>11063</v>
      </c>
      <c r="B3751" t="s">
        <v>11229</v>
      </c>
      <c r="C3751" t="s">
        <v>6540</v>
      </c>
      <c r="D3751" s="394">
        <v>42.09</v>
      </c>
    </row>
    <row r="3752" spans="1:4" ht="15" x14ac:dyDescent="0.25">
      <c r="A3752">
        <v>13521</v>
      </c>
      <c r="B3752" t="s">
        <v>11230</v>
      </c>
      <c r="C3752" t="s">
        <v>6539</v>
      </c>
      <c r="D3752" s="394">
        <v>79.2</v>
      </c>
    </row>
    <row r="3753" spans="1:4" ht="15" x14ac:dyDescent="0.25">
      <c r="A3753">
        <v>10851</v>
      </c>
      <c r="B3753" t="s">
        <v>11231</v>
      </c>
      <c r="C3753" t="s">
        <v>6539</v>
      </c>
      <c r="D3753" s="394">
        <v>43.79</v>
      </c>
    </row>
    <row r="3754" spans="1:4" ht="15" x14ac:dyDescent="0.25">
      <c r="A3754">
        <v>39515</v>
      </c>
      <c r="B3754" t="s">
        <v>11232</v>
      </c>
      <c r="C3754" t="s">
        <v>6539</v>
      </c>
      <c r="D3754" s="394">
        <v>30.69</v>
      </c>
    </row>
    <row r="3755" spans="1:4" ht="15" x14ac:dyDescent="0.25">
      <c r="A3755">
        <v>39516</v>
      </c>
      <c r="B3755" t="s">
        <v>11233</v>
      </c>
      <c r="C3755" t="s">
        <v>6539</v>
      </c>
      <c r="D3755" s="394">
        <v>25.88</v>
      </c>
    </row>
    <row r="3756" spans="1:4" ht="15" x14ac:dyDescent="0.25">
      <c r="A3756">
        <v>39514</v>
      </c>
      <c r="B3756" t="s">
        <v>11234</v>
      </c>
      <c r="C3756" t="s">
        <v>6539</v>
      </c>
      <c r="D3756" s="394">
        <v>16.100000000000001</v>
      </c>
    </row>
    <row r="3757" spans="1:4" ht="15" x14ac:dyDescent="0.25">
      <c r="A3757">
        <v>4812</v>
      </c>
      <c r="B3757" t="s">
        <v>11235</v>
      </c>
      <c r="C3757" t="s">
        <v>6540</v>
      </c>
      <c r="D3757" s="394">
        <v>13.47</v>
      </c>
    </row>
    <row r="3758" spans="1:4" ht="15" x14ac:dyDescent="0.25">
      <c r="A3758">
        <v>10849</v>
      </c>
      <c r="B3758" t="s">
        <v>11236</v>
      </c>
      <c r="C3758" t="s">
        <v>6539</v>
      </c>
      <c r="D3758" s="395">
        <v>1152.01</v>
      </c>
    </row>
    <row r="3759" spans="1:4" ht="15" x14ac:dyDescent="0.25">
      <c r="A3759">
        <v>10848</v>
      </c>
      <c r="B3759" t="s">
        <v>11237</v>
      </c>
      <c r="C3759" t="s">
        <v>6539</v>
      </c>
      <c r="D3759" s="394">
        <v>723.6</v>
      </c>
    </row>
    <row r="3760" spans="1:4" ht="15" x14ac:dyDescent="0.25">
      <c r="A3760">
        <v>4813</v>
      </c>
      <c r="B3760" t="s">
        <v>11238</v>
      </c>
      <c r="C3760" t="s">
        <v>6540</v>
      </c>
      <c r="D3760" s="394">
        <v>240</v>
      </c>
    </row>
    <row r="3761" spans="1:4" ht="15" x14ac:dyDescent="0.25">
      <c r="A3761">
        <v>37560</v>
      </c>
      <c r="B3761" t="s">
        <v>11239</v>
      </c>
      <c r="C3761" t="s">
        <v>6539</v>
      </c>
      <c r="D3761" s="394">
        <v>29.53</v>
      </c>
    </row>
    <row r="3762" spans="1:4" ht="15" x14ac:dyDescent="0.25">
      <c r="A3762">
        <v>37557</v>
      </c>
      <c r="B3762" t="s">
        <v>11240</v>
      </c>
      <c r="C3762" t="s">
        <v>6539</v>
      </c>
      <c r="D3762" s="394">
        <v>8.9600000000000009</v>
      </c>
    </row>
    <row r="3763" spans="1:4" ht="15" x14ac:dyDescent="0.25">
      <c r="A3763">
        <v>37556</v>
      </c>
      <c r="B3763" t="s">
        <v>11241</v>
      </c>
      <c r="C3763" t="s">
        <v>6539</v>
      </c>
      <c r="D3763" s="394">
        <v>17.350000000000001</v>
      </c>
    </row>
    <row r="3764" spans="1:4" ht="15" x14ac:dyDescent="0.25">
      <c r="A3764">
        <v>37559</v>
      </c>
      <c r="B3764" t="s">
        <v>11242</v>
      </c>
      <c r="C3764" t="s">
        <v>6539</v>
      </c>
      <c r="D3764" s="394">
        <v>21.28</v>
      </c>
    </row>
    <row r="3765" spans="1:4" ht="15" x14ac:dyDescent="0.25">
      <c r="A3765">
        <v>37539</v>
      </c>
      <c r="B3765" t="s">
        <v>11243</v>
      </c>
      <c r="C3765" t="s">
        <v>6539</v>
      </c>
      <c r="D3765" s="394">
        <v>15</v>
      </c>
    </row>
    <row r="3766" spans="1:4" ht="15" x14ac:dyDescent="0.25">
      <c r="A3766">
        <v>37558</v>
      </c>
      <c r="B3766" t="s">
        <v>11244</v>
      </c>
      <c r="C3766" t="s">
        <v>6539</v>
      </c>
      <c r="D3766" s="394">
        <v>27.96</v>
      </c>
    </row>
    <row r="3767" spans="1:4" ht="15" x14ac:dyDescent="0.25">
      <c r="A3767">
        <v>34723</v>
      </c>
      <c r="B3767" t="s">
        <v>11245</v>
      </c>
      <c r="C3767" t="s">
        <v>6540</v>
      </c>
      <c r="D3767" s="394">
        <v>554.4</v>
      </c>
    </row>
    <row r="3768" spans="1:4" ht="15" x14ac:dyDescent="0.25">
      <c r="A3768">
        <v>34721</v>
      </c>
      <c r="B3768" t="s">
        <v>11246</v>
      </c>
      <c r="C3768" t="s">
        <v>6540</v>
      </c>
      <c r="D3768" s="394">
        <v>691.2</v>
      </c>
    </row>
    <row r="3769" spans="1:4" ht="15" x14ac:dyDescent="0.25">
      <c r="A3769">
        <v>4309</v>
      </c>
      <c r="B3769" t="s">
        <v>11247</v>
      </c>
      <c r="C3769" t="s">
        <v>6539</v>
      </c>
      <c r="D3769" s="394">
        <v>4.2699999999999996</v>
      </c>
    </row>
    <row r="3770" spans="1:4" ht="15" x14ac:dyDescent="0.25">
      <c r="A3770">
        <v>4307</v>
      </c>
      <c r="B3770" t="s">
        <v>11248</v>
      </c>
      <c r="C3770" t="s">
        <v>6539</v>
      </c>
      <c r="D3770" s="394">
        <v>7.3</v>
      </c>
    </row>
    <row r="3771" spans="1:4" ht="15" x14ac:dyDescent="0.25">
      <c r="A3771">
        <v>10850</v>
      </c>
      <c r="B3771" t="s">
        <v>11249</v>
      </c>
      <c r="C3771" t="s">
        <v>6539</v>
      </c>
      <c r="D3771" s="394">
        <v>36</v>
      </c>
    </row>
    <row r="3772" spans="1:4" ht="15" x14ac:dyDescent="0.25">
      <c r="A3772">
        <v>42438</v>
      </c>
      <c r="B3772" t="s">
        <v>11250</v>
      </c>
      <c r="C3772" t="s">
        <v>6539</v>
      </c>
      <c r="D3772" s="395">
        <v>1187.6099999999999</v>
      </c>
    </row>
    <row r="3773" spans="1:4" ht="15" x14ac:dyDescent="0.25">
      <c r="A3773">
        <v>4792</v>
      </c>
      <c r="B3773" t="s">
        <v>11251</v>
      </c>
      <c r="C3773" t="s">
        <v>6540</v>
      </c>
      <c r="D3773" s="394">
        <v>106.83</v>
      </c>
    </row>
    <row r="3774" spans="1:4" ht="15" x14ac:dyDescent="0.25">
      <c r="A3774">
        <v>4790</v>
      </c>
      <c r="B3774" t="s">
        <v>11252</v>
      </c>
      <c r="C3774" t="s">
        <v>6540</v>
      </c>
      <c r="D3774" s="394">
        <v>64.23</v>
      </c>
    </row>
    <row r="3775" spans="1:4" ht="15" x14ac:dyDescent="0.25">
      <c r="A3775">
        <v>40671</v>
      </c>
      <c r="B3775" t="s">
        <v>11253</v>
      </c>
      <c r="C3775" t="s">
        <v>6540</v>
      </c>
      <c r="D3775" s="394">
        <v>48.52</v>
      </c>
    </row>
    <row r="3776" spans="1:4" ht="15" x14ac:dyDescent="0.25">
      <c r="A3776">
        <v>7552</v>
      </c>
      <c r="B3776" t="s">
        <v>11254</v>
      </c>
      <c r="C3776" t="s">
        <v>6539</v>
      </c>
      <c r="D3776" s="394">
        <v>22.9</v>
      </c>
    </row>
    <row r="3777" spans="1:4" ht="15" x14ac:dyDescent="0.25">
      <c r="A3777">
        <v>4893</v>
      </c>
      <c r="B3777" t="s">
        <v>11255</v>
      </c>
      <c r="C3777" t="s">
        <v>6539</v>
      </c>
      <c r="D3777" s="394">
        <v>7.47</v>
      </c>
    </row>
    <row r="3778" spans="1:4" ht="15" x14ac:dyDescent="0.25">
      <c r="A3778">
        <v>4894</v>
      </c>
      <c r="B3778" t="s">
        <v>11256</v>
      </c>
      <c r="C3778" t="s">
        <v>6539</v>
      </c>
      <c r="D3778" s="394">
        <v>6.4</v>
      </c>
    </row>
    <row r="3779" spans="1:4" ht="15" x14ac:dyDescent="0.25">
      <c r="A3779">
        <v>4888</v>
      </c>
      <c r="B3779" t="s">
        <v>11257</v>
      </c>
      <c r="C3779" t="s">
        <v>6539</v>
      </c>
      <c r="D3779" s="394">
        <v>2.1800000000000002</v>
      </c>
    </row>
    <row r="3780" spans="1:4" ht="15" x14ac:dyDescent="0.25">
      <c r="A3780">
        <v>4890</v>
      </c>
      <c r="B3780" t="s">
        <v>11258</v>
      </c>
      <c r="C3780" t="s">
        <v>6539</v>
      </c>
      <c r="D3780" s="394">
        <v>4.0999999999999996</v>
      </c>
    </row>
    <row r="3781" spans="1:4" ht="15" x14ac:dyDescent="0.25">
      <c r="A3781">
        <v>12411</v>
      </c>
      <c r="B3781" t="s">
        <v>11259</v>
      </c>
      <c r="C3781" t="s">
        <v>6539</v>
      </c>
      <c r="D3781" s="394">
        <v>22.08</v>
      </c>
    </row>
    <row r="3782" spans="1:4" ht="15" x14ac:dyDescent="0.25">
      <c r="A3782">
        <v>4891</v>
      </c>
      <c r="B3782" t="s">
        <v>11260</v>
      </c>
      <c r="C3782" t="s">
        <v>6539</v>
      </c>
      <c r="D3782" s="394">
        <v>11.04</v>
      </c>
    </row>
    <row r="3783" spans="1:4" ht="15" x14ac:dyDescent="0.25">
      <c r="A3783">
        <v>4889</v>
      </c>
      <c r="B3783" t="s">
        <v>11261</v>
      </c>
      <c r="C3783" t="s">
        <v>6539</v>
      </c>
      <c r="D3783" s="394">
        <v>2.95</v>
      </c>
    </row>
    <row r="3784" spans="1:4" ht="15" x14ac:dyDescent="0.25">
      <c r="A3784">
        <v>4892</v>
      </c>
      <c r="B3784" t="s">
        <v>11262</v>
      </c>
      <c r="C3784" t="s">
        <v>6539</v>
      </c>
      <c r="D3784" s="394">
        <v>30.92</v>
      </c>
    </row>
    <row r="3785" spans="1:4" ht="15" x14ac:dyDescent="0.25">
      <c r="A3785">
        <v>12412</v>
      </c>
      <c r="B3785" t="s">
        <v>11263</v>
      </c>
      <c r="C3785" t="s">
        <v>6539</v>
      </c>
      <c r="D3785" s="394">
        <v>57.46</v>
      </c>
    </row>
    <row r="3786" spans="1:4" ht="15" x14ac:dyDescent="0.25">
      <c r="A3786">
        <v>11073</v>
      </c>
      <c r="B3786" t="s">
        <v>11264</v>
      </c>
      <c r="C3786" t="s">
        <v>6539</v>
      </c>
      <c r="D3786" s="394">
        <v>3.42</v>
      </c>
    </row>
    <row r="3787" spans="1:4" ht="15" x14ac:dyDescent="0.25">
      <c r="A3787">
        <v>11071</v>
      </c>
      <c r="B3787" t="s">
        <v>11265</v>
      </c>
      <c r="C3787" t="s">
        <v>6539</v>
      </c>
      <c r="D3787" s="394">
        <v>5.54</v>
      </c>
    </row>
    <row r="3788" spans="1:4" ht="15" x14ac:dyDescent="0.25">
      <c r="A3788">
        <v>11072</v>
      </c>
      <c r="B3788" t="s">
        <v>11266</v>
      </c>
      <c r="C3788" t="s">
        <v>6539</v>
      </c>
      <c r="D3788" s="394">
        <v>1.93</v>
      </c>
    </row>
    <row r="3789" spans="1:4" ht="15" x14ac:dyDescent="0.25">
      <c r="A3789">
        <v>4895</v>
      </c>
      <c r="B3789" t="s">
        <v>11267</v>
      </c>
      <c r="C3789" t="s">
        <v>6539</v>
      </c>
      <c r="D3789" s="394">
        <v>0.42</v>
      </c>
    </row>
    <row r="3790" spans="1:4" ht="15" x14ac:dyDescent="0.25">
      <c r="A3790">
        <v>4907</v>
      </c>
      <c r="B3790" t="s">
        <v>11268</v>
      </c>
      <c r="C3790" t="s">
        <v>6539</v>
      </c>
      <c r="D3790" s="394">
        <v>18.670000000000002</v>
      </c>
    </row>
    <row r="3791" spans="1:4" ht="15" x14ac:dyDescent="0.25">
      <c r="A3791">
        <v>4902</v>
      </c>
      <c r="B3791" t="s">
        <v>11269</v>
      </c>
      <c r="C3791" t="s">
        <v>6539</v>
      </c>
      <c r="D3791" s="394">
        <v>42.26</v>
      </c>
    </row>
    <row r="3792" spans="1:4" ht="15" x14ac:dyDescent="0.25">
      <c r="A3792">
        <v>4908</v>
      </c>
      <c r="B3792" t="s">
        <v>11270</v>
      </c>
      <c r="C3792" t="s">
        <v>6539</v>
      </c>
      <c r="D3792" s="394">
        <v>85.81</v>
      </c>
    </row>
    <row r="3793" spans="1:4" ht="15" x14ac:dyDescent="0.25">
      <c r="A3793">
        <v>4909</v>
      </c>
      <c r="B3793" t="s">
        <v>11271</v>
      </c>
      <c r="C3793" t="s">
        <v>6539</v>
      </c>
      <c r="D3793" s="394">
        <v>165.72</v>
      </c>
    </row>
    <row r="3794" spans="1:4" ht="15" x14ac:dyDescent="0.25">
      <c r="A3794">
        <v>4903</v>
      </c>
      <c r="B3794" t="s">
        <v>11272</v>
      </c>
      <c r="C3794" t="s">
        <v>6539</v>
      </c>
      <c r="D3794" s="394">
        <v>487.29</v>
      </c>
    </row>
    <row r="3795" spans="1:4" ht="15" x14ac:dyDescent="0.25">
      <c r="A3795">
        <v>4897</v>
      </c>
      <c r="B3795" t="s">
        <v>11273</v>
      </c>
      <c r="C3795" t="s">
        <v>6539</v>
      </c>
      <c r="D3795" s="394">
        <v>1.79</v>
      </c>
    </row>
    <row r="3796" spans="1:4" ht="15" x14ac:dyDescent="0.25">
      <c r="A3796">
        <v>4896</v>
      </c>
      <c r="B3796" t="s">
        <v>11274</v>
      </c>
      <c r="C3796" t="s">
        <v>6539</v>
      </c>
      <c r="D3796" s="394">
        <v>0.63</v>
      </c>
    </row>
    <row r="3797" spans="1:4" ht="15" x14ac:dyDescent="0.25">
      <c r="A3797">
        <v>4900</v>
      </c>
      <c r="B3797" t="s">
        <v>11275</v>
      </c>
      <c r="C3797" t="s">
        <v>6539</v>
      </c>
      <c r="D3797" s="394">
        <v>5.32</v>
      </c>
    </row>
    <row r="3798" spans="1:4" ht="15" x14ac:dyDescent="0.25">
      <c r="A3798">
        <v>4898</v>
      </c>
      <c r="B3798" t="s">
        <v>11276</v>
      </c>
      <c r="C3798" t="s">
        <v>6539</v>
      </c>
      <c r="D3798" s="394">
        <v>1.99</v>
      </c>
    </row>
    <row r="3799" spans="1:4" ht="15" x14ac:dyDescent="0.25">
      <c r="A3799">
        <v>4899</v>
      </c>
      <c r="B3799" t="s">
        <v>11277</v>
      </c>
      <c r="C3799" t="s">
        <v>6539</v>
      </c>
      <c r="D3799" s="394">
        <v>7.3</v>
      </c>
    </row>
    <row r="3800" spans="1:4" ht="15" x14ac:dyDescent="0.25">
      <c r="A3800">
        <v>11096</v>
      </c>
      <c r="B3800" t="s">
        <v>11278</v>
      </c>
      <c r="C3800" t="s">
        <v>6543</v>
      </c>
      <c r="D3800" s="394">
        <v>0.43</v>
      </c>
    </row>
    <row r="3801" spans="1:4" ht="15" x14ac:dyDescent="0.25">
      <c r="A3801">
        <v>4741</v>
      </c>
      <c r="B3801" t="s">
        <v>11279</v>
      </c>
      <c r="C3801" t="s">
        <v>6547</v>
      </c>
      <c r="D3801" s="394">
        <v>81.14</v>
      </c>
    </row>
    <row r="3802" spans="1:4" ht="15" x14ac:dyDescent="0.25">
      <c r="A3802">
        <v>4752</v>
      </c>
      <c r="B3802" t="s">
        <v>11280</v>
      </c>
      <c r="C3802" t="s">
        <v>6541</v>
      </c>
      <c r="D3802" s="394">
        <v>17.13</v>
      </c>
    </row>
    <row r="3803" spans="1:4" ht="15" x14ac:dyDescent="0.25">
      <c r="A3803">
        <v>41091</v>
      </c>
      <c r="B3803" t="s">
        <v>11281</v>
      </c>
      <c r="C3803" t="s">
        <v>6548</v>
      </c>
      <c r="D3803" s="395">
        <v>2999.38</v>
      </c>
    </row>
    <row r="3804" spans="1:4" ht="15" x14ac:dyDescent="0.25">
      <c r="A3804">
        <v>13954</v>
      </c>
      <c r="B3804" t="s">
        <v>11282</v>
      </c>
      <c r="C3804" t="s">
        <v>6539</v>
      </c>
      <c r="D3804" s="395">
        <v>6346.57</v>
      </c>
    </row>
    <row r="3805" spans="1:4" ht="15" x14ac:dyDescent="0.25">
      <c r="A3805">
        <v>3411</v>
      </c>
      <c r="B3805" t="s">
        <v>11283</v>
      </c>
      <c r="C3805" t="s">
        <v>6543</v>
      </c>
      <c r="D3805" s="394">
        <v>45.7</v>
      </c>
    </row>
    <row r="3806" spans="1:4" ht="15" x14ac:dyDescent="0.25">
      <c r="A3806">
        <v>39995</v>
      </c>
      <c r="B3806" t="s">
        <v>11284</v>
      </c>
      <c r="C3806" t="s">
        <v>6547</v>
      </c>
      <c r="D3806" s="394">
        <v>351.58</v>
      </c>
    </row>
    <row r="3807" spans="1:4" ht="15" x14ac:dyDescent="0.25">
      <c r="A3807">
        <v>11615</v>
      </c>
      <c r="B3807" t="s">
        <v>11285</v>
      </c>
      <c r="C3807" t="s">
        <v>6540</v>
      </c>
      <c r="D3807" s="394">
        <v>2.98</v>
      </c>
    </row>
    <row r="3808" spans="1:4" ht="15" x14ac:dyDescent="0.25">
      <c r="A3808">
        <v>3408</v>
      </c>
      <c r="B3808" t="s">
        <v>11286</v>
      </c>
      <c r="C3808" t="s">
        <v>6540</v>
      </c>
      <c r="D3808" s="394">
        <v>7.92</v>
      </c>
    </row>
    <row r="3809" spans="1:4" ht="15" x14ac:dyDescent="0.25">
      <c r="A3809">
        <v>3409</v>
      </c>
      <c r="B3809" t="s">
        <v>11287</v>
      </c>
      <c r="C3809" t="s">
        <v>6540</v>
      </c>
      <c r="D3809" s="394">
        <v>19.8</v>
      </c>
    </row>
    <row r="3810" spans="1:4" ht="15" x14ac:dyDescent="0.25">
      <c r="A3810">
        <v>11427</v>
      </c>
      <c r="B3810" t="s">
        <v>11288</v>
      </c>
      <c r="C3810" t="s">
        <v>6543</v>
      </c>
      <c r="D3810" s="394">
        <v>76.66</v>
      </c>
    </row>
    <row r="3811" spans="1:4" ht="15" x14ac:dyDescent="0.25">
      <c r="A3811">
        <v>4491</v>
      </c>
      <c r="B3811" t="s">
        <v>11289</v>
      </c>
      <c r="C3811" t="s">
        <v>6542</v>
      </c>
      <c r="D3811" s="394">
        <v>2.96</v>
      </c>
    </row>
    <row r="3812" spans="1:4" ht="15" x14ac:dyDescent="0.25">
      <c r="A3812">
        <v>26022</v>
      </c>
      <c r="B3812" t="s">
        <v>11290</v>
      </c>
      <c r="C3812" t="s">
        <v>6539</v>
      </c>
      <c r="D3812" s="394">
        <v>113.91</v>
      </c>
    </row>
    <row r="3813" spans="1:4" ht="15" x14ac:dyDescent="0.25">
      <c r="A3813">
        <v>421</v>
      </c>
      <c r="B3813" t="s">
        <v>11291</v>
      </c>
      <c r="C3813" t="s">
        <v>6539</v>
      </c>
      <c r="D3813" s="394">
        <v>10.73</v>
      </c>
    </row>
    <row r="3814" spans="1:4" ht="15" x14ac:dyDescent="0.25">
      <c r="A3814">
        <v>12362</v>
      </c>
      <c r="B3814" t="s">
        <v>11292</v>
      </c>
      <c r="C3814" t="s">
        <v>6539</v>
      </c>
      <c r="D3814" s="394">
        <v>13.04</v>
      </c>
    </row>
    <row r="3815" spans="1:4" ht="15" x14ac:dyDescent="0.25">
      <c r="A3815">
        <v>14148</v>
      </c>
      <c r="B3815" t="s">
        <v>11293</v>
      </c>
      <c r="C3815" t="s">
        <v>6539</v>
      </c>
      <c r="D3815" s="394">
        <v>0.6</v>
      </c>
    </row>
    <row r="3816" spans="1:4" ht="15" x14ac:dyDescent="0.25">
      <c r="A3816">
        <v>4341</v>
      </c>
      <c r="B3816" t="s">
        <v>11294</v>
      </c>
      <c r="C3816" t="s">
        <v>6539</v>
      </c>
      <c r="D3816" s="394">
        <v>0.75</v>
      </c>
    </row>
    <row r="3817" spans="1:4" ht="15" x14ac:dyDescent="0.25">
      <c r="A3817">
        <v>4337</v>
      </c>
      <c r="B3817" t="s">
        <v>11295</v>
      </c>
      <c r="C3817" t="s">
        <v>6539</v>
      </c>
      <c r="D3817" s="394">
        <v>1.89</v>
      </c>
    </row>
    <row r="3818" spans="1:4" ht="15" x14ac:dyDescent="0.25">
      <c r="A3818">
        <v>4339</v>
      </c>
      <c r="B3818" t="s">
        <v>11296</v>
      </c>
      <c r="C3818" t="s">
        <v>6539</v>
      </c>
      <c r="D3818" s="394">
        <v>0.4</v>
      </c>
    </row>
    <row r="3819" spans="1:4" ht="15" x14ac:dyDescent="0.25">
      <c r="A3819">
        <v>39997</v>
      </c>
      <c r="B3819" t="s">
        <v>11297</v>
      </c>
      <c r="C3819" t="s">
        <v>6539</v>
      </c>
      <c r="D3819" s="394">
        <v>0.22</v>
      </c>
    </row>
    <row r="3820" spans="1:4" ht="15" x14ac:dyDescent="0.25">
      <c r="A3820">
        <v>11971</v>
      </c>
      <c r="B3820" t="s">
        <v>11298</v>
      </c>
      <c r="C3820" t="s">
        <v>6539</v>
      </c>
      <c r="D3820" s="394">
        <v>3.13</v>
      </c>
    </row>
    <row r="3821" spans="1:4" ht="15" x14ac:dyDescent="0.25">
      <c r="A3821">
        <v>4342</v>
      </c>
      <c r="B3821" t="s">
        <v>11299</v>
      </c>
      <c r="C3821" t="s">
        <v>6539</v>
      </c>
      <c r="D3821" s="394">
        <v>0.16</v>
      </c>
    </row>
    <row r="3822" spans="1:4" ht="15" x14ac:dyDescent="0.25">
      <c r="A3822">
        <v>4330</v>
      </c>
      <c r="B3822" t="s">
        <v>11300</v>
      </c>
      <c r="C3822" t="s">
        <v>6539</v>
      </c>
      <c r="D3822" s="394">
        <v>0.11</v>
      </c>
    </row>
    <row r="3823" spans="1:4" ht="15" x14ac:dyDescent="0.25">
      <c r="A3823">
        <v>4340</v>
      </c>
      <c r="B3823" t="s">
        <v>11301</v>
      </c>
      <c r="C3823" t="s">
        <v>6539</v>
      </c>
      <c r="D3823" s="394">
        <v>0.87</v>
      </c>
    </row>
    <row r="3824" spans="1:4" ht="15" x14ac:dyDescent="0.25">
      <c r="A3824">
        <v>5088</v>
      </c>
      <c r="B3824" t="s">
        <v>11302</v>
      </c>
      <c r="C3824" t="s">
        <v>6539</v>
      </c>
      <c r="D3824" s="394">
        <v>2.52</v>
      </c>
    </row>
    <row r="3825" spans="1:4" ht="15" x14ac:dyDescent="0.25">
      <c r="A3825">
        <v>11154</v>
      </c>
      <c r="B3825" t="s">
        <v>11303</v>
      </c>
      <c r="C3825" t="s">
        <v>6539</v>
      </c>
      <c r="D3825" s="394">
        <v>665.15</v>
      </c>
    </row>
    <row r="3826" spans="1:4" ht="15" x14ac:dyDescent="0.25">
      <c r="A3826">
        <v>39021</v>
      </c>
      <c r="B3826" t="s">
        <v>11304</v>
      </c>
      <c r="C3826" t="s">
        <v>6539</v>
      </c>
      <c r="D3826" s="394">
        <v>299.18</v>
      </c>
    </row>
    <row r="3827" spans="1:4" ht="15" x14ac:dyDescent="0.25">
      <c r="A3827">
        <v>39022</v>
      </c>
      <c r="B3827" t="s">
        <v>11305</v>
      </c>
      <c r="C3827" t="s">
        <v>6539</v>
      </c>
      <c r="D3827" s="394">
        <v>370</v>
      </c>
    </row>
    <row r="3828" spans="1:4" ht="15" x14ac:dyDescent="0.25">
      <c r="A3828">
        <v>39024</v>
      </c>
      <c r="B3828" t="s">
        <v>11306</v>
      </c>
      <c r="C3828" t="s">
        <v>6539</v>
      </c>
      <c r="D3828" s="394">
        <v>887.56</v>
      </c>
    </row>
    <row r="3829" spans="1:4" ht="15" x14ac:dyDescent="0.25">
      <c r="A3829">
        <v>4914</v>
      </c>
      <c r="B3829" t="s">
        <v>11307</v>
      </c>
      <c r="C3829" t="s">
        <v>6540</v>
      </c>
      <c r="D3829" s="394">
        <v>719.65</v>
      </c>
    </row>
    <row r="3830" spans="1:4" ht="15" x14ac:dyDescent="0.25">
      <c r="A3830">
        <v>4917</v>
      </c>
      <c r="B3830" t="s">
        <v>11308</v>
      </c>
      <c r="C3830" t="s">
        <v>6540</v>
      </c>
      <c r="D3830" s="394">
        <v>497</v>
      </c>
    </row>
    <row r="3831" spans="1:4" ht="15" x14ac:dyDescent="0.25">
      <c r="A3831">
        <v>39025</v>
      </c>
      <c r="B3831" t="s">
        <v>11309</v>
      </c>
      <c r="C3831" t="s">
        <v>6539</v>
      </c>
      <c r="D3831" s="394">
        <v>910.1</v>
      </c>
    </row>
    <row r="3832" spans="1:4" ht="15" x14ac:dyDescent="0.25">
      <c r="A3832">
        <v>4930</v>
      </c>
      <c r="B3832" t="s">
        <v>11310</v>
      </c>
      <c r="C3832" t="s">
        <v>6540</v>
      </c>
      <c r="D3832" s="394">
        <v>321.52999999999997</v>
      </c>
    </row>
    <row r="3833" spans="1:4" ht="15" x14ac:dyDescent="0.25">
      <c r="A3833">
        <v>4922</v>
      </c>
      <c r="B3833" t="s">
        <v>11311</v>
      </c>
      <c r="C3833" t="s">
        <v>6540</v>
      </c>
      <c r="D3833" s="394">
        <v>461.01</v>
      </c>
    </row>
    <row r="3834" spans="1:4" ht="15" x14ac:dyDescent="0.25">
      <c r="A3834">
        <v>4911</v>
      </c>
      <c r="B3834" t="s">
        <v>11312</v>
      </c>
      <c r="C3834" t="s">
        <v>6540</v>
      </c>
      <c r="D3834" s="394">
        <v>149.34</v>
      </c>
    </row>
    <row r="3835" spans="1:4" ht="15" x14ac:dyDescent="0.25">
      <c r="A3835">
        <v>37518</v>
      </c>
      <c r="B3835" t="s">
        <v>11313</v>
      </c>
      <c r="C3835" t="s">
        <v>6540</v>
      </c>
      <c r="D3835" s="394">
        <v>190.64</v>
      </c>
    </row>
    <row r="3836" spans="1:4" ht="15" x14ac:dyDescent="0.25">
      <c r="A3836">
        <v>4910</v>
      </c>
      <c r="B3836" t="s">
        <v>11314</v>
      </c>
      <c r="C3836" t="s">
        <v>6540</v>
      </c>
      <c r="D3836" s="394">
        <v>149.34</v>
      </c>
    </row>
    <row r="3837" spans="1:4" ht="15" x14ac:dyDescent="0.25">
      <c r="A3837">
        <v>4943</v>
      </c>
      <c r="B3837" t="s">
        <v>11315</v>
      </c>
      <c r="C3837" t="s">
        <v>6540</v>
      </c>
      <c r="D3837" s="394">
        <v>237.03</v>
      </c>
    </row>
    <row r="3838" spans="1:4" ht="15" x14ac:dyDescent="0.25">
      <c r="A3838">
        <v>5002</v>
      </c>
      <c r="B3838" t="s">
        <v>11316</v>
      </c>
      <c r="C3838" t="s">
        <v>6540</v>
      </c>
      <c r="D3838" s="394">
        <v>154.99</v>
      </c>
    </row>
    <row r="3839" spans="1:4" ht="15" x14ac:dyDescent="0.25">
      <c r="A3839">
        <v>4977</v>
      </c>
      <c r="B3839" t="s">
        <v>11317</v>
      </c>
      <c r="C3839" t="s">
        <v>6540</v>
      </c>
      <c r="D3839" s="394">
        <v>104.62</v>
      </c>
    </row>
    <row r="3840" spans="1:4" ht="15" x14ac:dyDescent="0.25">
      <c r="A3840">
        <v>5028</v>
      </c>
      <c r="B3840" t="s">
        <v>11318</v>
      </c>
      <c r="C3840" t="s">
        <v>6540</v>
      </c>
      <c r="D3840" s="394">
        <v>255.99</v>
      </c>
    </row>
    <row r="3841" spans="1:4" ht="15" x14ac:dyDescent="0.25">
      <c r="A3841">
        <v>4998</v>
      </c>
      <c r="B3841" t="s">
        <v>11319</v>
      </c>
      <c r="C3841" t="s">
        <v>6540</v>
      </c>
      <c r="D3841" s="394">
        <v>212.61</v>
      </c>
    </row>
    <row r="3842" spans="1:4" ht="15" x14ac:dyDescent="0.25">
      <c r="A3842">
        <v>4969</v>
      </c>
      <c r="B3842" t="s">
        <v>11320</v>
      </c>
      <c r="C3842" t="s">
        <v>6540</v>
      </c>
      <c r="D3842" s="394">
        <v>147.97</v>
      </c>
    </row>
    <row r="3843" spans="1:4" ht="15" x14ac:dyDescent="0.25">
      <c r="A3843">
        <v>11364</v>
      </c>
      <c r="B3843" t="s">
        <v>11321</v>
      </c>
      <c r="C3843" t="s">
        <v>6539</v>
      </c>
      <c r="D3843" s="394">
        <v>75.33</v>
      </c>
    </row>
    <row r="3844" spans="1:4" ht="15" x14ac:dyDescent="0.25">
      <c r="A3844">
        <v>11365</v>
      </c>
      <c r="B3844" t="s">
        <v>11322</v>
      </c>
      <c r="C3844" t="s">
        <v>6539</v>
      </c>
      <c r="D3844" s="394">
        <v>81.13</v>
      </c>
    </row>
    <row r="3845" spans="1:4" ht="15" x14ac:dyDescent="0.25">
      <c r="A3845">
        <v>11366</v>
      </c>
      <c r="B3845" t="s">
        <v>11323</v>
      </c>
      <c r="C3845" t="s">
        <v>6539</v>
      </c>
      <c r="D3845" s="394">
        <v>85.85</v>
      </c>
    </row>
    <row r="3846" spans="1:4" ht="15" x14ac:dyDescent="0.25">
      <c r="A3846">
        <v>11367</v>
      </c>
      <c r="B3846" t="s">
        <v>11324</v>
      </c>
      <c r="C3846" t="s">
        <v>6540</v>
      </c>
      <c r="D3846" s="394">
        <v>66.13</v>
      </c>
    </row>
    <row r="3847" spans="1:4" ht="15" x14ac:dyDescent="0.25">
      <c r="A3847">
        <v>4989</v>
      </c>
      <c r="B3847" t="s">
        <v>11325</v>
      </c>
      <c r="C3847" t="s">
        <v>6539</v>
      </c>
      <c r="D3847" s="394">
        <v>171.61</v>
      </c>
    </row>
    <row r="3848" spans="1:4" ht="15" x14ac:dyDescent="0.25">
      <c r="A3848">
        <v>4982</v>
      </c>
      <c r="B3848" t="s">
        <v>11326</v>
      </c>
      <c r="C3848" t="s">
        <v>6539</v>
      </c>
      <c r="D3848" s="394">
        <v>148.99</v>
      </c>
    </row>
    <row r="3849" spans="1:4" ht="15" x14ac:dyDescent="0.25">
      <c r="A3849">
        <v>20322</v>
      </c>
      <c r="B3849" t="s">
        <v>11327</v>
      </c>
      <c r="C3849" t="s">
        <v>6539</v>
      </c>
      <c r="D3849" s="394">
        <v>131.31</v>
      </c>
    </row>
    <row r="3850" spans="1:4" ht="15" x14ac:dyDescent="0.25">
      <c r="A3850">
        <v>10553</v>
      </c>
      <c r="B3850" t="s">
        <v>11328</v>
      </c>
      <c r="C3850" t="s">
        <v>6539</v>
      </c>
      <c r="D3850" s="394">
        <v>140</v>
      </c>
    </row>
    <row r="3851" spans="1:4" ht="15" x14ac:dyDescent="0.25">
      <c r="A3851">
        <v>5020</v>
      </c>
      <c r="B3851" t="s">
        <v>11329</v>
      </c>
      <c r="C3851" t="s">
        <v>6539</v>
      </c>
      <c r="D3851" s="394">
        <v>145.15</v>
      </c>
    </row>
    <row r="3852" spans="1:4" ht="15" x14ac:dyDescent="0.25">
      <c r="A3852">
        <v>4962</v>
      </c>
      <c r="B3852" t="s">
        <v>11330</v>
      </c>
      <c r="C3852" t="s">
        <v>6539</v>
      </c>
      <c r="D3852" s="394">
        <v>141.41</v>
      </c>
    </row>
    <row r="3853" spans="1:4" ht="15" x14ac:dyDescent="0.25">
      <c r="A3853">
        <v>4981</v>
      </c>
      <c r="B3853" t="s">
        <v>11331</v>
      </c>
      <c r="C3853" t="s">
        <v>6539</v>
      </c>
      <c r="D3853" s="394">
        <v>100</v>
      </c>
    </row>
    <row r="3854" spans="1:4" ht="15" x14ac:dyDescent="0.25">
      <c r="A3854">
        <v>10554</v>
      </c>
      <c r="B3854" t="s">
        <v>11332</v>
      </c>
      <c r="C3854" t="s">
        <v>6539</v>
      </c>
      <c r="D3854" s="394">
        <v>156.46</v>
      </c>
    </row>
    <row r="3855" spans="1:4" ht="15" x14ac:dyDescent="0.25">
      <c r="A3855">
        <v>4964</v>
      </c>
      <c r="B3855" t="s">
        <v>11333</v>
      </c>
      <c r="C3855" t="s">
        <v>6539</v>
      </c>
      <c r="D3855" s="394">
        <v>171.71</v>
      </c>
    </row>
    <row r="3856" spans="1:4" ht="15" x14ac:dyDescent="0.25">
      <c r="A3856">
        <v>4992</v>
      </c>
      <c r="B3856" t="s">
        <v>11334</v>
      </c>
      <c r="C3856" t="s">
        <v>6539</v>
      </c>
      <c r="D3856" s="394">
        <v>170.3</v>
      </c>
    </row>
    <row r="3857" spans="1:4" ht="15" x14ac:dyDescent="0.25">
      <c r="A3857">
        <v>10555</v>
      </c>
      <c r="B3857" t="s">
        <v>11335</v>
      </c>
      <c r="C3857" t="s">
        <v>6539</v>
      </c>
      <c r="D3857" s="394">
        <v>151.01</v>
      </c>
    </row>
    <row r="3858" spans="1:4" ht="15" x14ac:dyDescent="0.25">
      <c r="A3858">
        <v>4987</v>
      </c>
      <c r="B3858" t="s">
        <v>11336</v>
      </c>
      <c r="C3858" t="s">
        <v>6539</v>
      </c>
      <c r="D3858" s="394">
        <v>156.46</v>
      </c>
    </row>
    <row r="3859" spans="1:4" ht="15" x14ac:dyDescent="0.25">
      <c r="A3859">
        <v>10556</v>
      </c>
      <c r="B3859" t="s">
        <v>11337</v>
      </c>
      <c r="C3859" t="s">
        <v>6539</v>
      </c>
      <c r="D3859" s="394">
        <v>160.41999999999999</v>
      </c>
    </row>
    <row r="3860" spans="1:4" ht="15" x14ac:dyDescent="0.25">
      <c r="A3860">
        <v>4958</v>
      </c>
      <c r="B3860" t="s">
        <v>11338</v>
      </c>
      <c r="C3860" t="s">
        <v>6540</v>
      </c>
      <c r="D3860" s="394">
        <v>91.69</v>
      </c>
    </row>
    <row r="3861" spans="1:4" ht="15" x14ac:dyDescent="0.25">
      <c r="A3861">
        <v>39502</v>
      </c>
      <c r="B3861" t="s">
        <v>11339</v>
      </c>
      <c r="C3861" t="s">
        <v>6539</v>
      </c>
      <c r="D3861" s="394">
        <v>222.22</v>
      </c>
    </row>
    <row r="3862" spans="1:4" ht="15" x14ac:dyDescent="0.25">
      <c r="A3862">
        <v>39504</v>
      </c>
      <c r="B3862" t="s">
        <v>11340</v>
      </c>
      <c r="C3862" t="s">
        <v>6539</v>
      </c>
      <c r="D3862" s="394">
        <v>157.57</v>
      </c>
    </row>
    <row r="3863" spans="1:4" ht="15" x14ac:dyDescent="0.25">
      <c r="A3863">
        <v>39503</v>
      </c>
      <c r="B3863" t="s">
        <v>11341</v>
      </c>
      <c r="C3863" t="s">
        <v>6539</v>
      </c>
      <c r="D3863" s="394">
        <v>241.41</v>
      </c>
    </row>
    <row r="3864" spans="1:4" ht="15" x14ac:dyDescent="0.25">
      <c r="A3864">
        <v>39505</v>
      </c>
      <c r="B3864" t="s">
        <v>11342</v>
      </c>
      <c r="C3864" t="s">
        <v>6539</v>
      </c>
      <c r="D3864" s="394">
        <v>171.71</v>
      </c>
    </row>
    <row r="3865" spans="1:4" ht="15" x14ac:dyDescent="0.25">
      <c r="A3865">
        <v>25969</v>
      </c>
      <c r="B3865" t="s">
        <v>11343</v>
      </c>
      <c r="C3865" t="s">
        <v>6539</v>
      </c>
      <c r="D3865" s="394">
        <v>360.96</v>
      </c>
    </row>
    <row r="3866" spans="1:4" ht="15" x14ac:dyDescent="0.25">
      <c r="A3866">
        <v>4944</v>
      </c>
      <c r="B3866" t="s">
        <v>11344</v>
      </c>
      <c r="C3866" t="s">
        <v>6540</v>
      </c>
      <c r="D3866" s="394">
        <v>290.69</v>
      </c>
    </row>
    <row r="3867" spans="1:4" ht="15" x14ac:dyDescent="0.25">
      <c r="A3867">
        <v>21102</v>
      </c>
      <c r="B3867" t="s">
        <v>11345</v>
      </c>
      <c r="C3867" t="s">
        <v>6539</v>
      </c>
      <c r="D3867" s="394">
        <v>32.950000000000003</v>
      </c>
    </row>
    <row r="3868" spans="1:4" ht="15" x14ac:dyDescent="0.25">
      <c r="A3868">
        <v>21101</v>
      </c>
      <c r="B3868" t="s">
        <v>11346</v>
      </c>
      <c r="C3868" t="s">
        <v>6539</v>
      </c>
      <c r="D3868" s="394">
        <v>21.16</v>
      </c>
    </row>
    <row r="3869" spans="1:4" ht="15" x14ac:dyDescent="0.25">
      <c r="A3869">
        <v>34713</v>
      </c>
      <c r="B3869" t="s">
        <v>11347</v>
      </c>
      <c r="C3869" t="s">
        <v>6540</v>
      </c>
      <c r="D3869" s="394">
        <v>274.91000000000003</v>
      </c>
    </row>
    <row r="3870" spans="1:4" ht="15" x14ac:dyDescent="0.25">
      <c r="A3870">
        <v>4947</v>
      </c>
      <c r="B3870" t="s">
        <v>11348</v>
      </c>
      <c r="C3870" t="s">
        <v>6540</v>
      </c>
      <c r="D3870" s="394">
        <v>413.2</v>
      </c>
    </row>
    <row r="3871" spans="1:4" ht="15" x14ac:dyDescent="0.25">
      <c r="A3871">
        <v>37563</v>
      </c>
      <c r="B3871" t="s">
        <v>11349</v>
      </c>
      <c r="C3871" t="s">
        <v>6540</v>
      </c>
      <c r="D3871" s="394">
        <v>317.27</v>
      </c>
    </row>
    <row r="3872" spans="1:4" ht="15" x14ac:dyDescent="0.25">
      <c r="A3872">
        <v>4948</v>
      </c>
      <c r="B3872" t="s">
        <v>11350</v>
      </c>
      <c r="C3872" t="s">
        <v>6540</v>
      </c>
      <c r="D3872" s="394">
        <v>287.93</v>
      </c>
    </row>
    <row r="3873" spans="1:4" ht="15" x14ac:dyDescent="0.25">
      <c r="A3873">
        <v>37561</v>
      </c>
      <c r="B3873" t="s">
        <v>11351</v>
      </c>
      <c r="C3873" t="s">
        <v>6540</v>
      </c>
      <c r="D3873" s="394">
        <v>592.26</v>
      </c>
    </row>
    <row r="3874" spans="1:4" ht="15" x14ac:dyDescent="0.25">
      <c r="A3874">
        <v>37562</v>
      </c>
      <c r="B3874" t="s">
        <v>11352</v>
      </c>
      <c r="C3874" t="s">
        <v>6540</v>
      </c>
      <c r="D3874" s="394">
        <v>379.87</v>
      </c>
    </row>
    <row r="3875" spans="1:4" ht="15" x14ac:dyDescent="0.25">
      <c r="A3875">
        <v>37585</v>
      </c>
      <c r="B3875" t="s">
        <v>11353</v>
      </c>
      <c r="C3875" t="s">
        <v>6539</v>
      </c>
      <c r="D3875" s="394">
        <v>247.8</v>
      </c>
    </row>
    <row r="3876" spans="1:4" ht="15" x14ac:dyDescent="0.25">
      <c r="A3876">
        <v>14164</v>
      </c>
      <c r="B3876" t="s">
        <v>11354</v>
      </c>
      <c r="C3876" t="s">
        <v>6539</v>
      </c>
      <c r="D3876" s="395">
        <v>1041.3800000000001</v>
      </c>
    </row>
    <row r="3877" spans="1:4" ht="15" x14ac:dyDescent="0.25">
      <c r="A3877">
        <v>14163</v>
      </c>
      <c r="B3877" t="s">
        <v>11355</v>
      </c>
      <c r="C3877" t="s">
        <v>6539</v>
      </c>
      <c r="D3877" s="395">
        <v>1183.5899999999999</v>
      </c>
    </row>
    <row r="3878" spans="1:4" ht="15" x14ac:dyDescent="0.25">
      <c r="A3878">
        <v>5051</v>
      </c>
      <c r="B3878" t="s">
        <v>11356</v>
      </c>
      <c r="C3878" t="s">
        <v>6539</v>
      </c>
      <c r="D3878" s="395">
        <v>1006.63</v>
      </c>
    </row>
    <row r="3879" spans="1:4" ht="15" x14ac:dyDescent="0.25">
      <c r="A3879">
        <v>14162</v>
      </c>
      <c r="B3879" t="s">
        <v>11357</v>
      </c>
      <c r="C3879" t="s">
        <v>6539</v>
      </c>
      <c r="D3879" s="395">
        <v>1005.17</v>
      </c>
    </row>
    <row r="3880" spans="1:4" ht="15" x14ac:dyDescent="0.25">
      <c r="A3880">
        <v>5052</v>
      </c>
      <c r="B3880" t="s">
        <v>11358</v>
      </c>
      <c r="C3880" t="s">
        <v>6539</v>
      </c>
      <c r="D3880" s="394">
        <v>750</v>
      </c>
    </row>
    <row r="3881" spans="1:4" ht="15" x14ac:dyDescent="0.25">
      <c r="A3881">
        <v>14166</v>
      </c>
      <c r="B3881" t="s">
        <v>11359</v>
      </c>
      <c r="C3881" t="s">
        <v>6539</v>
      </c>
      <c r="D3881" s="394">
        <v>759.52</v>
      </c>
    </row>
    <row r="3882" spans="1:4" ht="15" x14ac:dyDescent="0.25">
      <c r="A3882">
        <v>14165</v>
      </c>
      <c r="B3882" t="s">
        <v>11360</v>
      </c>
      <c r="C3882" t="s">
        <v>6539</v>
      </c>
      <c r="D3882" s="395">
        <v>1052.21</v>
      </c>
    </row>
    <row r="3883" spans="1:4" ht="15" x14ac:dyDescent="0.25">
      <c r="A3883">
        <v>5050</v>
      </c>
      <c r="B3883" t="s">
        <v>11361</v>
      </c>
      <c r="C3883" t="s">
        <v>6539</v>
      </c>
      <c r="D3883" s="394">
        <v>258.97000000000003</v>
      </c>
    </row>
    <row r="3884" spans="1:4" ht="15" x14ac:dyDescent="0.25">
      <c r="A3884">
        <v>12378</v>
      </c>
      <c r="B3884" t="s">
        <v>11362</v>
      </c>
      <c r="C3884" t="s">
        <v>6539</v>
      </c>
      <c r="D3884" s="394">
        <v>615.57000000000005</v>
      </c>
    </row>
    <row r="3885" spans="1:4" ht="15" x14ac:dyDescent="0.25">
      <c r="A3885">
        <v>12366</v>
      </c>
      <c r="B3885" t="s">
        <v>11363</v>
      </c>
      <c r="C3885" t="s">
        <v>6539</v>
      </c>
      <c r="D3885" s="394">
        <v>540.11</v>
      </c>
    </row>
    <row r="3886" spans="1:4" ht="15" x14ac:dyDescent="0.25">
      <c r="A3886">
        <v>5045</v>
      </c>
      <c r="B3886" t="s">
        <v>11364</v>
      </c>
      <c r="C3886" t="s">
        <v>6539</v>
      </c>
      <c r="D3886" s="394">
        <v>752.13</v>
      </c>
    </row>
    <row r="3887" spans="1:4" ht="15" x14ac:dyDescent="0.25">
      <c r="A3887">
        <v>5044</v>
      </c>
      <c r="B3887" t="s">
        <v>11365</v>
      </c>
      <c r="C3887" t="s">
        <v>6539</v>
      </c>
      <c r="D3887" s="394">
        <v>530.64</v>
      </c>
    </row>
    <row r="3888" spans="1:4" ht="15" x14ac:dyDescent="0.25">
      <c r="A3888">
        <v>5055</v>
      </c>
      <c r="B3888" t="s">
        <v>11366</v>
      </c>
      <c r="C3888" t="s">
        <v>6539</v>
      </c>
      <c r="D3888" s="394">
        <v>754.43</v>
      </c>
    </row>
    <row r="3889" spans="1:4" ht="15" x14ac:dyDescent="0.25">
      <c r="A3889">
        <v>5053</v>
      </c>
      <c r="B3889" t="s">
        <v>11367</v>
      </c>
      <c r="C3889" t="s">
        <v>6539</v>
      </c>
      <c r="D3889" s="394">
        <v>587.19000000000005</v>
      </c>
    </row>
    <row r="3890" spans="1:4" ht="15" x14ac:dyDescent="0.25">
      <c r="A3890">
        <v>5035</v>
      </c>
      <c r="B3890" t="s">
        <v>11368</v>
      </c>
      <c r="C3890" t="s">
        <v>6539</v>
      </c>
      <c r="D3890" s="394">
        <v>960.05</v>
      </c>
    </row>
    <row r="3891" spans="1:4" ht="15" x14ac:dyDescent="0.25">
      <c r="A3891">
        <v>5036</v>
      </c>
      <c r="B3891" t="s">
        <v>11369</v>
      </c>
      <c r="C3891" t="s">
        <v>6539</v>
      </c>
      <c r="D3891" s="395">
        <v>1602.64</v>
      </c>
    </row>
    <row r="3892" spans="1:4" ht="15" x14ac:dyDescent="0.25">
      <c r="A3892">
        <v>5059</v>
      </c>
      <c r="B3892" t="s">
        <v>11370</v>
      </c>
      <c r="C3892" t="s">
        <v>6539</v>
      </c>
      <c r="D3892" s="394">
        <v>750.85</v>
      </c>
    </row>
    <row r="3893" spans="1:4" ht="15" x14ac:dyDescent="0.25">
      <c r="A3893">
        <v>5034</v>
      </c>
      <c r="B3893" t="s">
        <v>11371</v>
      </c>
      <c r="C3893" t="s">
        <v>6539</v>
      </c>
      <c r="D3893" s="395">
        <v>1036.0999999999999</v>
      </c>
    </row>
    <row r="3894" spans="1:4" ht="15" x14ac:dyDescent="0.25">
      <c r="A3894">
        <v>5056</v>
      </c>
      <c r="B3894" t="s">
        <v>11372</v>
      </c>
      <c r="C3894" t="s">
        <v>6539</v>
      </c>
      <c r="D3894" s="394">
        <v>805.07</v>
      </c>
    </row>
    <row r="3895" spans="1:4" ht="15" x14ac:dyDescent="0.25">
      <c r="A3895">
        <v>5057</v>
      </c>
      <c r="B3895" t="s">
        <v>11373</v>
      </c>
      <c r="C3895" t="s">
        <v>6539</v>
      </c>
      <c r="D3895" s="394">
        <v>645.66</v>
      </c>
    </row>
    <row r="3896" spans="1:4" ht="15" x14ac:dyDescent="0.25">
      <c r="A3896">
        <v>5033</v>
      </c>
      <c r="B3896" t="s">
        <v>11374</v>
      </c>
      <c r="C3896" t="s">
        <v>6539</v>
      </c>
      <c r="D3896" s="394">
        <v>536</v>
      </c>
    </row>
    <row r="3897" spans="1:4" ht="15" x14ac:dyDescent="0.25">
      <c r="A3897">
        <v>5038</v>
      </c>
      <c r="B3897" t="s">
        <v>11375</v>
      </c>
      <c r="C3897" t="s">
        <v>6539</v>
      </c>
      <c r="D3897" s="394">
        <v>436.84</v>
      </c>
    </row>
    <row r="3898" spans="1:4" ht="15" x14ac:dyDescent="0.25">
      <c r="A3898">
        <v>12372</v>
      </c>
      <c r="B3898" t="s">
        <v>11376</v>
      </c>
      <c r="C3898" t="s">
        <v>6539</v>
      </c>
      <c r="D3898" s="394">
        <v>575.66</v>
      </c>
    </row>
    <row r="3899" spans="1:4" ht="15" x14ac:dyDescent="0.25">
      <c r="A3899">
        <v>13339</v>
      </c>
      <c r="B3899" t="s">
        <v>11377</v>
      </c>
      <c r="C3899" t="s">
        <v>6539</v>
      </c>
      <c r="D3899" s="394">
        <v>855.78</v>
      </c>
    </row>
    <row r="3900" spans="1:4" ht="15" x14ac:dyDescent="0.25">
      <c r="A3900">
        <v>12373</v>
      </c>
      <c r="B3900" t="s">
        <v>11378</v>
      </c>
      <c r="C3900" t="s">
        <v>6539</v>
      </c>
      <c r="D3900" s="394">
        <v>896.19</v>
      </c>
    </row>
    <row r="3901" spans="1:4" ht="15" x14ac:dyDescent="0.25">
      <c r="A3901">
        <v>12388</v>
      </c>
      <c r="B3901" t="s">
        <v>11379</v>
      </c>
      <c r="C3901" t="s">
        <v>6539</v>
      </c>
      <c r="D3901" s="394">
        <v>153.29</v>
      </c>
    </row>
    <row r="3902" spans="1:4" ht="15" x14ac:dyDescent="0.25">
      <c r="A3902">
        <v>34695</v>
      </c>
      <c r="B3902" t="s">
        <v>11380</v>
      </c>
      <c r="C3902" t="s">
        <v>6539</v>
      </c>
      <c r="D3902" s="394">
        <v>616.4</v>
      </c>
    </row>
    <row r="3903" spans="1:4" ht="15" x14ac:dyDescent="0.25">
      <c r="A3903">
        <v>34692</v>
      </c>
      <c r="B3903" t="s">
        <v>11381</v>
      </c>
      <c r="C3903" t="s">
        <v>6539</v>
      </c>
      <c r="D3903" s="395">
        <v>1479.36</v>
      </c>
    </row>
    <row r="3904" spans="1:4" ht="15" x14ac:dyDescent="0.25">
      <c r="A3904">
        <v>26028</v>
      </c>
      <c r="B3904" t="s">
        <v>11382</v>
      </c>
      <c r="C3904" t="s">
        <v>6553</v>
      </c>
      <c r="D3904" s="394">
        <v>306.69</v>
      </c>
    </row>
    <row r="3905" spans="1:4" ht="15" x14ac:dyDescent="0.25">
      <c r="A3905">
        <v>11844</v>
      </c>
      <c r="B3905" t="s">
        <v>11383</v>
      </c>
      <c r="C3905" t="s">
        <v>6542</v>
      </c>
      <c r="D3905" s="394">
        <v>29.05</v>
      </c>
    </row>
    <row r="3906" spans="1:4" ht="15" x14ac:dyDescent="0.25">
      <c r="A3906">
        <v>4465</v>
      </c>
      <c r="B3906" t="s">
        <v>11384</v>
      </c>
      <c r="C3906" t="s">
        <v>6542</v>
      </c>
      <c r="D3906" s="394">
        <v>27.84</v>
      </c>
    </row>
    <row r="3907" spans="1:4" ht="15" x14ac:dyDescent="0.25">
      <c r="A3907">
        <v>35273</v>
      </c>
      <c r="B3907" t="s">
        <v>11385</v>
      </c>
      <c r="C3907" t="s">
        <v>6542</v>
      </c>
      <c r="D3907" s="394">
        <v>30.76</v>
      </c>
    </row>
    <row r="3908" spans="1:4" ht="15" x14ac:dyDescent="0.25">
      <c r="A3908">
        <v>4470</v>
      </c>
      <c r="B3908" t="s">
        <v>11386</v>
      </c>
      <c r="C3908" t="s">
        <v>6542</v>
      </c>
      <c r="D3908" s="394">
        <v>45.96</v>
      </c>
    </row>
    <row r="3909" spans="1:4" ht="15" x14ac:dyDescent="0.25">
      <c r="A3909">
        <v>20204</v>
      </c>
      <c r="B3909" t="s">
        <v>11387</v>
      </c>
      <c r="C3909" t="s">
        <v>6542</v>
      </c>
      <c r="D3909" s="394">
        <v>41.02</v>
      </c>
    </row>
    <row r="3910" spans="1:4" ht="15" x14ac:dyDescent="0.25">
      <c r="A3910">
        <v>20208</v>
      </c>
      <c r="B3910" t="s">
        <v>11388</v>
      </c>
      <c r="C3910" t="s">
        <v>6542</v>
      </c>
      <c r="D3910" s="394">
        <v>48.16</v>
      </c>
    </row>
    <row r="3911" spans="1:4" ht="15" x14ac:dyDescent="0.25">
      <c r="A3911">
        <v>4437</v>
      </c>
      <c r="B3911" t="s">
        <v>11389</v>
      </c>
      <c r="C3911" t="s">
        <v>6542</v>
      </c>
      <c r="D3911" s="394">
        <v>33.28</v>
      </c>
    </row>
    <row r="3912" spans="1:4" ht="15" x14ac:dyDescent="0.25">
      <c r="A3912">
        <v>14580</v>
      </c>
      <c r="B3912" t="s">
        <v>11390</v>
      </c>
      <c r="C3912" t="s">
        <v>6542</v>
      </c>
      <c r="D3912" s="394">
        <v>36.25</v>
      </c>
    </row>
    <row r="3913" spans="1:4" ht="15" x14ac:dyDescent="0.25">
      <c r="A3913">
        <v>40304</v>
      </c>
      <c r="B3913" t="s">
        <v>11391</v>
      </c>
      <c r="C3913" t="s">
        <v>6543</v>
      </c>
      <c r="D3913" s="394">
        <v>14.12</v>
      </c>
    </row>
    <row r="3914" spans="1:4" ht="15" x14ac:dyDescent="0.25">
      <c r="A3914">
        <v>5065</v>
      </c>
      <c r="B3914" t="s">
        <v>11392</v>
      </c>
      <c r="C3914" t="s">
        <v>6543</v>
      </c>
      <c r="D3914" s="394">
        <v>21.77</v>
      </c>
    </row>
    <row r="3915" spans="1:4" ht="15" x14ac:dyDescent="0.25">
      <c r="A3915">
        <v>5072</v>
      </c>
      <c r="B3915" t="s">
        <v>11393</v>
      </c>
      <c r="C3915" t="s">
        <v>6543</v>
      </c>
      <c r="D3915" s="394">
        <v>20.13</v>
      </c>
    </row>
    <row r="3916" spans="1:4" ht="15" x14ac:dyDescent="0.25">
      <c r="A3916">
        <v>5066</v>
      </c>
      <c r="B3916" t="s">
        <v>11394</v>
      </c>
      <c r="C3916" t="s">
        <v>6543</v>
      </c>
      <c r="D3916" s="394">
        <v>15.08</v>
      </c>
    </row>
    <row r="3917" spans="1:4" ht="15" x14ac:dyDescent="0.25">
      <c r="A3917">
        <v>5063</v>
      </c>
      <c r="B3917" t="s">
        <v>11395</v>
      </c>
      <c r="C3917" t="s">
        <v>6543</v>
      </c>
      <c r="D3917" s="394">
        <v>13.65</v>
      </c>
    </row>
    <row r="3918" spans="1:4" ht="15" x14ac:dyDescent="0.25">
      <c r="A3918">
        <v>20247</v>
      </c>
      <c r="B3918" t="s">
        <v>11396</v>
      </c>
      <c r="C3918" t="s">
        <v>6543</v>
      </c>
      <c r="D3918" s="394">
        <v>12.67</v>
      </c>
    </row>
    <row r="3919" spans="1:4" ht="15" x14ac:dyDescent="0.25">
      <c r="A3919">
        <v>5074</v>
      </c>
      <c r="B3919" t="s">
        <v>11397</v>
      </c>
      <c r="C3919" t="s">
        <v>6543</v>
      </c>
      <c r="D3919" s="394">
        <v>12.82</v>
      </c>
    </row>
    <row r="3920" spans="1:4" ht="15" x14ac:dyDescent="0.25">
      <c r="A3920">
        <v>5067</v>
      </c>
      <c r="B3920" t="s">
        <v>11398</v>
      </c>
      <c r="C3920" t="s">
        <v>6543</v>
      </c>
      <c r="D3920" s="394">
        <v>12.19</v>
      </c>
    </row>
    <row r="3921" spans="1:4" ht="15" x14ac:dyDescent="0.25">
      <c r="A3921">
        <v>5078</v>
      </c>
      <c r="B3921" t="s">
        <v>11399</v>
      </c>
      <c r="C3921" t="s">
        <v>6543</v>
      </c>
      <c r="D3921" s="394">
        <v>12.06</v>
      </c>
    </row>
    <row r="3922" spans="1:4" ht="15" x14ac:dyDescent="0.25">
      <c r="A3922">
        <v>5068</v>
      </c>
      <c r="B3922" t="s">
        <v>11400</v>
      </c>
      <c r="C3922" t="s">
        <v>6543</v>
      </c>
      <c r="D3922" s="394">
        <v>11.44</v>
      </c>
    </row>
    <row r="3923" spans="1:4" ht="15" x14ac:dyDescent="0.25">
      <c r="A3923">
        <v>5073</v>
      </c>
      <c r="B3923" t="s">
        <v>11401</v>
      </c>
      <c r="C3923" t="s">
        <v>6543</v>
      </c>
      <c r="D3923" s="394">
        <v>11.66</v>
      </c>
    </row>
    <row r="3924" spans="1:4" ht="15" x14ac:dyDescent="0.25">
      <c r="A3924">
        <v>5069</v>
      </c>
      <c r="B3924" t="s">
        <v>11402</v>
      </c>
      <c r="C3924" t="s">
        <v>6543</v>
      </c>
      <c r="D3924" s="394">
        <v>11.66</v>
      </c>
    </row>
    <row r="3925" spans="1:4" ht="15" x14ac:dyDescent="0.25">
      <c r="A3925">
        <v>5070</v>
      </c>
      <c r="B3925" t="s">
        <v>11403</v>
      </c>
      <c r="C3925" t="s">
        <v>6543</v>
      </c>
      <c r="D3925" s="394">
        <v>11.79</v>
      </c>
    </row>
    <row r="3926" spans="1:4" ht="15" x14ac:dyDescent="0.25">
      <c r="A3926">
        <v>5071</v>
      </c>
      <c r="B3926" t="s">
        <v>11404</v>
      </c>
      <c r="C3926" t="s">
        <v>6543</v>
      </c>
      <c r="D3926" s="394">
        <v>11.44</v>
      </c>
    </row>
    <row r="3927" spans="1:4" ht="15" x14ac:dyDescent="0.25">
      <c r="A3927">
        <v>5061</v>
      </c>
      <c r="B3927" t="s">
        <v>11405</v>
      </c>
      <c r="C3927" t="s">
        <v>6543</v>
      </c>
      <c r="D3927" s="394">
        <v>11.25</v>
      </c>
    </row>
    <row r="3928" spans="1:4" ht="15" x14ac:dyDescent="0.25">
      <c r="A3928">
        <v>5075</v>
      </c>
      <c r="B3928" t="s">
        <v>11406</v>
      </c>
      <c r="C3928" t="s">
        <v>6543</v>
      </c>
      <c r="D3928" s="394">
        <v>11.44</v>
      </c>
    </row>
    <row r="3929" spans="1:4" ht="15" x14ac:dyDescent="0.25">
      <c r="A3929">
        <v>39027</v>
      </c>
      <c r="B3929" t="s">
        <v>11407</v>
      </c>
      <c r="C3929" t="s">
        <v>6543</v>
      </c>
      <c r="D3929" s="394">
        <v>11.43</v>
      </c>
    </row>
    <row r="3930" spans="1:4" ht="15" x14ac:dyDescent="0.25">
      <c r="A3930">
        <v>5062</v>
      </c>
      <c r="B3930" t="s">
        <v>11408</v>
      </c>
      <c r="C3930" t="s">
        <v>6543</v>
      </c>
      <c r="D3930" s="394">
        <v>11.59</v>
      </c>
    </row>
    <row r="3931" spans="1:4" ht="15" x14ac:dyDescent="0.25">
      <c r="A3931">
        <v>40568</v>
      </c>
      <c r="B3931" t="s">
        <v>11409</v>
      </c>
      <c r="C3931" t="s">
        <v>6543</v>
      </c>
      <c r="D3931" s="394">
        <v>11.53</v>
      </c>
    </row>
    <row r="3932" spans="1:4" ht="15" x14ac:dyDescent="0.25">
      <c r="A3932">
        <v>39026</v>
      </c>
      <c r="B3932" t="s">
        <v>11410</v>
      </c>
      <c r="C3932" t="s">
        <v>6543</v>
      </c>
      <c r="D3932" s="394">
        <v>12.87</v>
      </c>
    </row>
    <row r="3933" spans="1:4" ht="15" x14ac:dyDescent="0.25">
      <c r="A3933">
        <v>11572</v>
      </c>
      <c r="B3933" t="s">
        <v>11411</v>
      </c>
      <c r="C3933" t="s">
        <v>6539</v>
      </c>
      <c r="D3933" s="394">
        <v>15.83</v>
      </c>
    </row>
    <row r="3934" spans="1:4" ht="15" x14ac:dyDescent="0.25">
      <c r="A3934">
        <v>42431</v>
      </c>
      <c r="B3934" t="s">
        <v>11412</v>
      </c>
      <c r="C3934" t="s">
        <v>6539</v>
      </c>
      <c r="D3934" s="395">
        <v>2248.1799999999998</v>
      </c>
    </row>
    <row r="3935" spans="1:4" ht="15" x14ac:dyDescent="0.25">
      <c r="A3935">
        <v>11149</v>
      </c>
      <c r="B3935" t="s">
        <v>11413</v>
      </c>
      <c r="C3935" t="s">
        <v>6559</v>
      </c>
      <c r="D3935" s="394">
        <v>149.94999999999999</v>
      </c>
    </row>
    <row r="3936" spans="1:4" ht="15" x14ac:dyDescent="0.25">
      <c r="A3936">
        <v>511</v>
      </c>
      <c r="B3936" t="s">
        <v>11414</v>
      </c>
      <c r="C3936" t="s">
        <v>6544</v>
      </c>
      <c r="D3936" s="394">
        <v>13</v>
      </c>
    </row>
    <row r="3937" spans="1:4" ht="15" x14ac:dyDescent="0.25">
      <c r="A3937">
        <v>11174</v>
      </c>
      <c r="B3937" t="s">
        <v>11415</v>
      </c>
      <c r="C3937" t="s">
        <v>6545</v>
      </c>
      <c r="D3937" s="394">
        <v>425.77</v>
      </c>
    </row>
    <row r="3938" spans="1:4" ht="15" x14ac:dyDescent="0.25">
      <c r="A3938">
        <v>37540</v>
      </c>
      <c r="B3938" t="s">
        <v>11416</v>
      </c>
      <c r="C3938" t="s">
        <v>6539</v>
      </c>
      <c r="D3938" s="395">
        <v>48916.01</v>
      </c>
    </row>
    <row r="3939" spans="1:4" ht="15" x14ac:dyDescent="0.25">
      <c r="A3939">
        <v>37548</v>
      </c>
      <c r="B3939" t="s">
        <v>11417</v>
      </c>
      <c r="C3939" t="s">
        <v>6539</v>
      </c>
      <c r="D3939" s="395">
        <v>64837.93</v>
      </c>
    </row>
    <row r="3940" spans="1:4" ht="15" x14ac:dyDescent="0.25">
      <c r="A3940">
        <v>39828</v>
      </c>
      <c r="B3940" t="s">
        <v>11418</v>
      </c>
      <c r="C3940" t="s">
        <v>6539</v>
      </c>
      <c r="D3940" s="394">
        <v>388.96</v>
      </c>
    </row>
    <row r="3941" spans="1:4" ht="15" x14ac:dyDescent="0.25">
      <c r="A3941">
        <v>12273</v>
      </c>
      <c r="B3941" t="s">
        <v>11419</v>
      </c>
      <c r="C3941" t="s">
        <v>6539</v>
      </c>
      <c r="D3941" s="394">
        <v>68.22</v>
      </c>
    </row>
    <row r="3942" spans="1:4" ht="15" x14ac:dyDescent="0.25">
      <c r="A3942">
        <v>38392</v>
      </c>
      <c r="B3942" t="s">
        <v>11420</v>
      </c>
      <c r="C3942" t="s">
        <v>6539</v>
      </c>
      <c r="D3942" s="394">
        <v>43.48</v>
      </c>
    </row>
    <row r="3943" spans="1:4" ht="15" x14ac:dyDescent="0.25">
      <c r="A3943">
        <v>11735</v>
      </c>
      <c r="B3943" t="s">
        <v>11421</v>
      </c>
      <c r="C3943" t="s">
        <v>6539</v>
      </c>
      <c r="D3943" s="394">
        <v>3.54</v>
      </c>
    </row>
    <row r="3944" spans="1:4" ht="15" x14ac:dyDescent="0.25">
      <c r="A3944">
        <v>11733</v>
      </c>
      <c r="B3944" t="s">
        <v>11422</v>
      </c>
      <c r="C3944" t="s">
        <v>6539</v>
      </c>
      <c r="D3944" s="394">
        <v>1.73</v>
      </c>
    </row>
    <row r="3945" spans="1:4" ht="15" x14ac:dyDescent="0.25">
      <c r="A3945">
        <v>11734</v>
      </c>
      <c r="B3945" t="s">
        <v>11423</v>
      </c>
      <c r="C3945" t="s">
        <v>6539</v>
      </c>
      <c r="D3945" s="394">
        <v>2.67</v>
      </c>
    </row>
    <row r="3946" spans="1:4" ht="15" x14ac:dyDescent="0.25">
      <c r="A3946">
        <v>11737</v>
      </c>
      <c r="B3946" t="s">
        <v>11424</v>
      </c>
      <c r="C3946" t="s">
        <v>6539</v>
      </c>
      <c r="D3946" s="394">
        <v>4.72</v>
      </c>
    </row>
    <row r="3947" spans="1:4" ht="15" x14ac:dyDescent="0.25">
      <c r="A3947">
        <v>11738</v>
      </c>
      <c r="B3947" t="s">
        <v>11425</v>
      </c>
      <c r="C3947" t="s">
        <v>6539</v>
      </c>
      <c r="D3947" s="394">
        <v>7.68</v>
      </c>
    </row>
    <row r="3948" spans="1:4" ht="15" x14ac:dyDescent="0.25">
      <c r="A3948">
        <v>36143</v>
      </c>
      <c r="B3948" t="s">
        <v>11426</v>
      </c>
      <c r="C3948" t="s">
        <v>6539</v>
      </c>
      <c r="D3948" s="394">
        <v>25.01</v>
      </c>
    </row>
    <row r="3949" spans="1:4" ht="15" x14ac:dyDescent="0.25">
      <c r="A3949">
        <v>36142</v>
      </c>
      <c r="B3949" t="s">
        <v>11427</v>
      </c>
      <c r="C3949" t="s">
        <v>6539</v>
      </c>
      <c r="D3949" s="394">
        <v>1.83</v>
      </c>
    </row>
    <row r="3950" spans="1:4" ht="15" x14ac:dyDescent="0.25">
      <c r="A3950">
        <v>36146</v>
      </c>
      <c r="B3950" t="s">
        <v>11428</v>
      </c>
      <c r="C3950" t="s">
        <v>6539</v>
      </c>
      <c r="D3950" s="394">
        <v>207.4</v>
      </c>
    </row>
    <row r="3951" spans="1:4" ht="15" x14ac:dyDescent="0.25">
      <c r="A3951">
        <v>39015</v>
      </c>
      <c r="B3951" t="s">
        <v>11429</v>
      </c>
      <c r="C3951" t="s">
        <v>6539</v>
      </c>
      <c r="D3951" s="394">
        <v>0.64</v>
      </c>
    </row>
    <row r="3952" spans="1:4" ht="15" x14ac:dyDescent="0.25">
      <c r="A3952">
        <v>38377</v>
      </c>
      <c r="B3952" t="s">
        <v>11430</v>
      </c>
      <c r="C3952" t="s">
        <v>6539</v>
      </c>
      <c r="D3952" s="394">
        <v>26.44</v>
      </c>
    </row>
    <row r="3953" spans="1:4" ht="15" x14ac:dyDescent="0.25">
      <c r="A3953">
        <v>38376</v>
      </c>
      <c r="B3953" t="s">
        <v>11431</v>
      </c>
      <c r="C3953" t="s">
        <v>6539</v>
      </c>
      <c r="D3953" s="394">
        <v>30.14</v>
      </c>
    </row>
    <row r="3954" spans="1:4" ht="15" x14ac:dyDescent="0.25">
      <c r="A3954">
        <v>38116</v>
      </c>
      <c r="B3954" t="s">
        <v>11432</v>
      </c>
      <c r="C3954" t="s">
        <v>6539</v>
      </c>
      <c r="D3954" s="394">
        <v>4.74</v>
      </c>
    </row>
    <row r="3955" spans="1:4" ht="15" x14ac:dyDescent="0.25">
      <c r="A3955">
        <v>38066</v>
      </c>
      <c r="B3955" t="s">
        <v>11433</v>
      </c>
      <c r="C3955" t="s">
        <v>6539</v>
      </c>
      <c r="D3955" s="394">
        <v>7.83</v>
      </c>
    </row>
    <row r="3956" spans="1:4" ht="15" x14ac:dyDescent="0.25">
      <c r="A3956">
        <v>38117</v>
      </c>
      <c r="B3956" t="s">
        <v>11434</v>
      </c>
      <c r="C3956" t="s">
        <v>6539</v>
      </c>
      <c r="D3956" s="394">
        <v>8.07</v>
      </c>
    </row>
    <row r="3957" spans="1:4" ht="15" x14ac:dyDescent="0.25">
      <c r="A3957">
        <v>38067</v>
      </c>
      <c r="B3957" t="s">
        <v>11435</v>
      </c>
      <c r="C3957" t="s">
        <v>6539</v>
      </c>
      <c r="D3957" s="394">
        <v>11.02</v>
      </c>
    </row>
    <row r="3958" spans="1:4" ht="15" x14ac:dyDescent="0.25">
      <c r="A3958">
        <v>41757</v>
      </c>
      <c r="B3958" t="s">
        <v>11436</v>
      </c>
      <c r="C3958" t="s">
        <v>6539</v>
      </c>
      <c r="D3958" s="395">
        <v>3346.08</v>
      </c>
    </row>
    <row r="3959" spans="1:4" ht="15" x14ac:dyDescent="0.25">
      <c r="A3959">
        <v>5080</v>
      </c>
      <c r="B3959" t="s">
        <v>11437</v>
      </c>
      <c r="C3959" t="s">
        <v>6539</v>
      </c>
      <c r="D3959" s="394">
        <v>11.22</v>
      </c>
    </row>
    <row r="3960" spans="1:4" ht="15" x14ac:dyDescent="0.25">
      <c r="A3960">
        <v>11522</v>
      </c>
      <c r="B3960" t="s">
        <v>11438</v>
      </c>
      <c r="C3960" t="s">
        <v>6539</v>
      </c>
      <c r="D3960" s="394">
        <v>14.03</v>
      </c>
    </row>
    <row r="3961" spans="1:4" ht="15" x14ac:dyDescent="0.25">
      <c r="A3961">
        <v>11523</v>
      </c>
      <c r="B3961" t="s">
        <v>11439</v>
      </c>
      <c r="C3961" t="s">
        <v>6539</v>
      </c>
      <c r="D3961" s="394">
        <v>13.13</v>
      </c>
    </row>
    <row r="3962" spans="1:4" ht="15" x14ac:dyDescent="0.25">
      <c r="A3962">
        <v>11524</v>
      </c>
      <c r="B3962" t="s">
        <v>11440</v>
      </c>
      <c r="C3962" t="s">
        <v>6539</v>
      </c>
      <c r="D3962" s="394">
        <v>27.03</v>
      </c>
    </row>
    <row r="3963" spans="1:4" ht="15" x14ac:dyDescent="0.25">
      <c r="A3963">
        <v>38168</v>
      </c>
      <c r="B3963" t="s">
        <v>11441</v>
      </c>
      <c r="C3963" t="s">
        <v>6539</v>
      </c>
      <c r="D3963" s="394">
        <v>130.47</v>
      </c>
    </row>
    <row r="3964" spans="1:4" ht="15" x14ac:dyDescent="0.25">
      <c r="A3964">
        <v>13393</v>
      </c>
      <c r="B3964" t="s">
        <v>11442</v>
      </c>
      <c r="C3964" t="s">
        <v>6539</v>
      </c>
      <c r="D3964" s="394">
        <v>177.1</v>
      </c>
    </row>
    <row r="3965" spans="1:4" ht="15" x14ac:dyDescent="0.25">
      <c r="A3965">
        <v>13395</v>
      </c>
      <c r="B3965" t="s">
        <v>11443</v>
      </c>
      <c r="C3965" t="s">
        <v>6539</v>
      </c>
      <c r="D3965" s="394">
        <v>212.36</v>
      </c>
    </row>
    <row r="3966" spans="1:4" ht="15" x14ac:dyDescent="0.25">
      <c r="A3966">
        <v>12039</v>
      </c>
      <c r="B3966" t="s">
        <v>11444</v>
      </c>
      <c r="C3966" t="s">
        <v>6539</v>
      </c>
      <c r="D3966" s="394">
        <v>284.16000000000003</v>
      </c>
    </row>
    <row r="3967" spans="1:4" ht="15" x14ac:dyDescent="0.25">
      <c r="A3967">
        <v>13396</v>
      </c>
      <c r="B3967" t="s">
        <v>11445</v>
      </c>
      <c r="C3967" t="s">
        <v>6539</v>
      </c>
      <c r="D3967" s="394">
        <v>454.49</v>
      </c>
    </row>
    <row r="3968" spans="1:4" ht="15" x14ac:dyDescent="0.25">
      <c r="A3968">
        <v>13397</v>
      </c>
      <c r="B3968" t="s">
        <v>11446</v>
      </c>
      <c r="C3968" t="s">
        <v>6539</v>
      </c>
      <c r="D3968" s="394">
        <v>459.37</v>
      </c>
    </row>
    <row r="3969" spans="1:4" ht="15" x14ac:dyDescent="0.25">
      <c r="A3969">
        <v>12041</v>
      </c>
      <c r="B3969" t="s">
        <v>11447</v>
      </c>
      <c r="C3969" t="s">
        <v>6539</v>
      </c>
      <c r="D3969" s="394">
        <v>621.66999999999996</v>
      </c>
    </row>
    <row r="3970" spans="1:4" ht="15" x14ac:dyDescent="0.25">
      <c r="A3970">
        <v>12043</v>
      </c>
      <c r="B3970" t="s">
        <v>11448</v>
      </c>
      <c r="C3970" t="s">
        <v>6539</v>
      </c>
      <c r="D3970" s="394">
        <v>716.83</v>
      </c>
    </row>
    <row r="3971" spans="1:4" ht="15" x14ac:dyDescent="0.25">
      <c r="A3971">
        <v>39762</v>
      </c>
      <c r="B3971" t="s">
        <v>11449</v>
      </c>
      <c r="C3971" t="s">
        <v>6539</v>
      </c>
      <c r="D3971" s="394">
        <v>484.3</v>
      </c>
    </row>
    <row r="3972" spans="1:4" ht="15" x14ac:dyDescent="0.25">
      <c r="A3972">
        <v>12042</v>
      </c>
      <c r="B3972" t="s">
        <v>11450</v>
      </c>
      <c r="C3972" t="s">
        <v>6539</v>
      </c>
      <c r="D3972" s="394">
        <v>484.42</v>
      </c>
    </row>
    <row r="3973" spans="1:4" ht="15" x14ac:dyDescent="0.25">
      <c r="A3973">
        <v>39763</v>
      </c>
      <c r="B3973" t="s">
        <v>11451</v>
      </c>
      <c r="C3973" t="s">
        <v>6539</v>
      </c>
      <c r="D3973" s="394">
        <v>730.91</v>
      </c>
    </row>
    <row r="3974" spans="1:4" ht="15" x14ac:dyDescent="0.25">
      <c r="A3974">
        <v>39756</v>
      </c>
      <c r="B3974" t="s">
        <v>11452</v>
      </c>
      <c r="C3974" t="s">
        <v>6539</v>
      </c>
      <c r="D3974" s="394">
        <v>221.6</v>
      </c>
    </row>
    <row r="3975" spans="1:4" ht="15" x14ac:dyDescent="0.25">
      <c r="A3975">
        <v>12038</v>
      </c>
      <c r="B3975" t="s">
        <v>11453</v>
      </c>
      <c r="C3975" t="s">
        <v>6539</v>
      </c>
      <c r="D3975" s="394">
        <v>247.39</v>
      </c>
    </row>
    <row r="3976" spans="1:4" ht="15" x14ac:dyDescent="0.25">
      <c r="A3976">
        <v>12040</v>
      </c>
      <c r="B3976" t="s">
        <v>11454</v>
      </c>
      <c r="C3976" t="s">
        <v>6539</v>
      </c>
      <c r="D3976" s="394">
        <v>316.10000000000002</v>
      </c>
    </row>
    <row r="3977" spans="1:4" ht="15" x14ac:dyDescent="0.25">
      <c r="A3977">
        <v>39757</v>
      </c>
      <c r="B3977" t="s">
        <v>11455</v>
      </c>
      <c r="C3977" t="s">
        <v>6539</v>
      </c>
      <c r="D3977" s="394">
        <v>338</v>
      </c>
    </row>
    <row r="3978" spans="1:4" ht="15" x14ac:dyDescent="0.25">
      <c r="A3978">
        <v>39758</v>
      </c>
      <c r="B3978" t="s">
        <v>11456</v>
      </c>
      <c r="C3978" t="s">
        <v>6539</v>
      </c>
      <c r="D3978" s="394">
        <v>438.74</v>
      </c>
    </row>
    <row r="3979" spans="1:4" ht="15" x14ac:dyDescent="0.25">
      <c r="A3979">
        <v>39759</v>
      </c>
      <c r="B3979" t="s">
        <v>11457</v>
      </c>
      <c r="C3979" t="s">
        <v>6539</v>
      </c>
      <c r="D3979" s="394">
        <v>599.45000000000005</v>
      </c>
    </row>
    <row r="3980" spans="1:4" ht="15" x14ac:dyDescent="0.25">
      <c r="A3980">
        <v>39760</v>
      </c>
      <c r="B3980" t="s">
        <v>11458</v>
      </c>
      <c r="C3980" t="s">
        <v>6539</v>
      </c>
      <c r="D3980" s="394">
        <v>602.20000000000005</v>
      </c>
    </row>
    <row r="3981" spans="1:4" ht="15" x14ac:dyDescent="0.25">
      <c r="A3981">
        <v>39761</v>
      </c>
      <c r="B3981" t="s">
        <v>11459</v>
      </c>
      <c r="C3981" t="s">
        <v>6539</v>
      </c>
      <c r="D3981" s="394">
        <v>770.73</v>
      </c>
    </row>
    <row r="3982" spans="1:4" ht="15" x14ac:dyDescent="0.25">
      <c r="A3982">
        <v>39765</v>
      </c>
      <c r="B3982" t="s">
        <v>11460</v>
      </c>
      <c r="C3982" t="s">
        <v>6539</v>
      </c>
      <c r="D3982" s="394">
        <v>34.22</v>
      </c>
    </row>
    <row r="3983" spans="1:4" ht="15" x14ac:dyDescent="0.25">
      <c r="A3983">
        <v>13399</v>
      </c>
      <c r="B3983" t="s">
        <v>11461</v>
      </c>
      <c r="C3983" t="s">
        <v>6539</v>
      </c>
      <c r="D3983" s="394">
        <v>19.46</v>
      </c>
    </row>
    <row r="3984" spans="1:4" ht="15" x14ac:dyDescent="0.25">
      <c r="A3984">
        <v>39764</v>
      </c>
      <c r="B3984" t="s">
        <v>11462</v>
      </c>
      <c r="C3984" t="s">
        <v>6539</v>
      </c>
      <c r="D3984" s="394">
        <v>26.76</v>
      </c>
    </row>
    <row r="3985" spans="1:4" ht="15" x14ac:dyDescent="0.25">
      <c r="A3985">
        <v>39805</v>
      </c>
      <c r="B3985" t="s">
        <v>11463</v>
      </c>
      <c r="C3985" t="s">
        <v>6539</v>
      </c>
      <c r="D3985" s="394">
        <v>112.66</v>
      </c>
    </row>
    <row r="3986" spans="1:4" ht="15" x14ac:dyDescent="0.25">
      <c r="A3986">
        <v>39806</v>
      </c>
      <c r="B3986" t="s">
        <v>11464</v>
      </c>
      <c r="C3986" t="s">
        <v>6539</v>
      </c>
      <c r="D3986" s="394">
        <v>212.75</v>
      </c>
    </row>
    <row r="3987" spans="1:4" ht="15" x14ac:dyDescent="0.25">
      <c r="A3987">
        <v>39807</v>
      </c>
      <c r="B3987" t="s">
        <v>11465</v>
      </c>
      <c r="C3987" t="s">
        <v>6539</v>
      </c>
      <c r="D3987" s="394">
        <v>299.92</v>
      </c>
    </row>
    <row r="3988" spans="1:4" ht="15" x14ac:dyDescent="0.25">
      <c r="A3988">
        <v>39804</v>
      </c>
      <c r="B3988" t="s">
        <v>11466</v>
      </c>
      <c r="C3988" t="s">
        <v>6539</v>
      </c>
      <c r="D3988" s="394">
        <v>63.26</v>
      </c>
    </row>
    <row r="3989" spans="1:4" ht="15" x14ac:dyDescent="0.25">
      <c r="A3989">
        <v>39796</v>
      </c>
      <c r="B3989" t="s">
        <v>11467</v>
      </c>
      <c r="C3989" t="s">
        <v>6539</v>
      </c>
      <c r="D3989" s="394">
        <v>64.47</v>
      </c>
    </row>
    <row r="3990" spans="1:4" ht="15" x14ac:dyDescent="0.25">
      <c r="A3990">
        <v>39797</v>
      </c>
      <c r="B3990" t="s">
        <v>11468</v>
      </c>
      <c r="C3990" t="s">
        <v>6539</v>
      </c>
      <c r="D3990" s="394">
        <v>85.6</v>
      </c>
    </row>
    <row r="3991" spans="1:4" ht="15" x14ac:dyDescent="0.25">
      <c r="A3991">
        <v>39798</v>
      </c>
      <c r="B3991" t="s">
        <v>11469</v>
      </c>
      <c r="C3991" t="s">
        <v>6539</v>
      </c>
      <c r="D3991" s="394">
        <v>142.69999999999999</v>
      </c>
    </row>
    <row r="3992" spans="1:4" ht="15" x14ac:dyDescent="0.25">
      <c r="A3992">
        <v>39794</v>
      </c>
      <c r="B3992" t="s">
        <v>11470</v>
      </c>
      <c r="C3992" t="s">
        <v>6539</v>
      </c>
      <c r="D3992" s="394">
        <v>20.28</v>
      </c>
    </row>
    <row r="3993" spans="1:4" ht="15" x14ac:dyDescent="0.25">
      <c r="A3993">
        <v>39795</v>
      </c>
      <c r="B3993" t="s">
        <v>11471</v>
      </c>
      <c r="C3993" t="s">
        <v>6539</v>
      </c>
      <c r="D3993" s="394">
        <v>28.4</v>
      </c>
    </row>
    <row r="3994" spans="1:4" ht="15" x14ac:dyDescent="0.25">
      <c r="A3994">
        <v>39801</v>
      </c>
      <c r="B3994" t="s">
        <v>11472</v>
      </c>
      <c r="C3994" t="s">
        <v>6539</v>
      </c>
      <c r="D3994" s="394">
        <v>72.67</v>
      </c>
    </row>
    <row r="3995" spans="1:4" ht="15" x14ac:dyDescent="0.25">
      <c r="A3995">
        <v>39802</v>
      </c>
      <c r="B3995" t="s">
        <v>11473</v>
      </c>
      <c r="C3995" t="s">
        <v>6539</v>
      </c>
      <c r="D3995" s="394">
        <v>120.69</v>
      </c>
    </row>
    <row r="3996" spans="1:4" ht="15" x14ac:dyDescent="0.25">
      <c r="A3996">
        <v>39803</v>
      </c>
      <c r="B3996" t="s">
        <v>11474</v>
      </c>
      <c r="C3996" t="s">
        <v>6539</v>
      </c>
      <c r="D3996" s="394">
        <v>167.24</v>
      </c>
    </row>
    <row r="3997" spans="1:4" ht="15" x14ac:dyDescent="0.25">
      <c r="A3997">
        <v>39799</v>
      </c>
      <c r="B3997" t="s">
        <v>11475</v>
      </c>
      <c r="C3997" t="s">
        <v>6539</v>
      </c>
      <c r="D3997" s="394">
        <v>27.48</v>
      </c>
    </row>
    <row r="3998" spans="1:4" ht="15" x14ac:dyDescent="0.25">
      <c r="A3998">
        <v>39800</v>
      </c>
      <c r="B3998" t="s">
        <v>11476</v>
      </c>
      <c r="C3998" t="s">
        <v>6539</v>
      </c>
      <c r="D3998" s="394">
        <v>46.23</v>
      </c>
    </row>
    <row r="3999" spans="1:4" ht="15" x14ac:dyDescent="0.25">
      <c r="A3999">
        <v>4224</v>
      </c>
      <c r="B3999" t="s">
        <v>11477</v>
      </c>
      <c r="C3999" t="s">
        <v>6544</v>
      </c>
      <c r="D3999" s="394">
        <v>11.15</v>
      </c>
    </row>
    <row r="4000" spans="1:4" ht="15" x14ac:dyDescent="0.25">
      <c r="A4000">
        <v>21059</v>
      </c>
      <c r="B4000" t="s">
        <v>11478</v>
      </c>
      <c r="C4000" t="s">
        <v>6539</v>
      </c>
      <c r="D4000" s="394">
        <v>31.02</v>
      </c>
    </row>
    <row r="4001" spans="1:4" ht="15" x14ac:dyDescent="0.25">
      <c r="A4001">
        <v>11234</v>
      </c>
      <c r="B4001" t="s">
        <v>11479</v>
      </c>
      <c r="C4001" t="s">
        <v>6539</v>
      </c>
      <c r="D4001" s="394">
        <v>46.75</v>
      </c>
    </row>
    <row r="4002" spans="1:4" ht="15" x14ac:dyDescent="0.25">
      <c r="A4002">
        <v>21060</v>
      </c>
      <c r="B4002" t="s">
        <v>11480</v>
      </c>
      <c r="C4002" t="s">
        <v>6539</v>
      </c>
      <c r="D4002" s="394">
        <v>57.55</v>
      </c>
    </row>
    <row r="4003" spans="1:4" ht="15" x14ac:dyDescent="0.25">
      <c r="A4003">
        <v>21061</v>
      </c>
      <c r="B4003" t="s">
        <v>11481</v>
      </c>
      <c r="C4003" t="s">
        <v>6539</v>
      </c>
      <c r="D4003" s="394">
        <v>71.930000000000007</v>
      </c>
    </row>
    <row r="4004" spans="1:4" ht="15" x14ac:dyDescent="0.25">
      <c r="A4004">
        <v>21062</v>
      </c>
      <c r="B4004" t="s">
        <v>11482</v>
      </c>
      <c r="C4004" t="s">
        <v>6539</v>
      </c>
      <c r="D4004" s="394">
        <v>113.3</v>
      </c>
    </row>
    <row r="4005" spans="1:4" ht="15" x14ac:dyDescent="0.25">
      <c r="A4005">
        <v>11708</v>
      </c>
      <c r="B4005" t="s">
        <v>11483</v>
      </c>
      <c r="C4005" t="s">
        <v>6539</v>
      </c>
      <c r="D4005" s="394">
        <v>12.36</v>
      </c>
    </row>
    <row r="4006" spans="1:4" ht="15" x14ac:dyDescent="0.25">
      <c r="A4006">
        <v>11709</v>
      </c>
      <c r="B4006" t="s">
        <v>11484</v>
      </c>
      <c r="C4006" t="s">
        <v>6539</v>
      </c>
      <c r="D4006" s="394">
        <v>29.04</v>
      </c>
    </row>
    <row r="4007" spans="1:4" ht="15" x14ac:dyDescent="0.25">
      <c r="A4007">
        <v>11710</v>
      </c>
      <c r="B4007" t="s">
        <v>11485</v>
      </c>
      <c r="C4007" t="s">
        <v>6539</v>
      </c>
      <c r="D4007" s="394">
        <v>66.760000000000005</v>
      </c>
    </row>
    <row r="4008" spans="1:4" ht="15" x14ac:dyDescent="0.25">
      <c r="A4008">
        <v>11707</v>
      </c>
      <c r="B4008" t="s">
        <v>11486</v>
      </c>
      <c r="C4008" t="s">
        <v>6539</v>
      </c>
      <c r="D4008" s="394">
        <v>9.26</v>
      </c>
    </row>
    <row r="4009" spans="1:4" ht="15" x14ac:dyDescent="0.25">
      <c r="A4009">
        <v>11739</v>
      </c>
      <c r="B4009" t="s">
        <v>11487</v>
      </c>
      <c r="C4009" t="s">
        <v>6539</v>
      </c>
      <c r="D4009" s="394">
        <v>5.15</v>
      </c>
    </row>
    <row r="4010" spans="1:4" ht="15" x14ac:dyDescent="0.25">
      <c r="A4010">
        <v>11711</v>
      </c>
      <c r="B4010" t="s">
        <v>11488</v>
      </c>
      <c r="C4010" t="s">
        <v>6539</v>
      </c>
      <c r="D4010" s="394">
        <v>7.54</v>
      </c>
    </row>
    <row r="4011" spans="1:4" ht="15" x14ac:dyDescent="0.25">
      <c r="A4011">
        <v>5102</v>
      </c>
      <c r="B4011" t="s">
        <v>11489</v>
      </c>
      <c r="C4011" t="s">
        <v>6539</v>
      </c>
      <c r="D4011" s="394">
        <v>7.29</v>
      </c>
    </row>
    <row r="4012" spans="1:4" ht="15" x14ac:dyDescent="0.25">
      <c r="A4012">
        <v>11741</v>
      </c>
      <c r="B4012" t="s">
        <v>11490</v>
      </c>
      <c r="C4012" t="s">
        <v>6539</v>
      </c>
      <c r="D4012" s="394">
        <v>5.31</v>
      </c>
    </row>
    <row r="4013" spans="1:4" ht="15" x14ac:dyDescent="0.25">
      <c r="A4013">
        <v>11743</v>
      </c>
      <c r="B4013" t="s">
        <v>11491</v>
      </c>
      <c r="C4013" t="s">
        <v>6539</v>
      </c>
      <c r="D4013" s="394">
        <v>4.82</v>
      </c>
    </row>
    <row r="4014" spans="1:4" ht="15" x14ac:dyDescent="0.25">
      <c r="A4014">
        <v>11745</v>
      </c>
      <c r="B4014" t="s">
        <v>11492</v>
      </c>
      <c r="C4014" t="s">
        <v>6539</v>
      </c>
      <c r="D4014" s="394">
        <v>6.85</v>
      </c>
    </row>
    <row r="4015" spans="1:4" ht="15" x14ac:dyDescent="0.25">
      <c r="A4015">
        <v>25961</v>
      </c>
      <c r="B4015" t="s">
        <v>11493</v>
      </c>
      <c r="C4015" t="s">
        <v>6541</v>
      </c>
      <c r="D4015" s="394">
        <v>12.02</v>
      </c>
    </row>
    <row r="4016" spans="1:4" ht="15" x14ac:dyDescent="0.25">
      <c r="A4016">
        <v>40985</v>
      </c>
      <c r="B4016" t="s">
        <v>11494</v>
      </c>
      <c r="C4016" t="s">
        <v>6548</v>
      </c>
      <c r="D4016" s="395">
        <v>2104.84</v>
      </c>
    </row>
    <row r="4017" spans="1:4" ht="15" x14ac:dyDescent="0.25">
      <c r="A4017">
        <v>1088</v>
      </c>
      <c r="B4017" t="s">
        <v>11495</v>
      </c>
      <c r="C4017" t="s">
        <v>6539</v>
      </c>
      <c r="D4017" s="394">
        <v>18.12</v>
      </c>
    </row>
    <row r="4018" spans="1:4" ht="15" x14ac:dyDescent="0.25">
      <c r="A4018">
        <v>1087</v>
      </c>
      <c r="B4018" t="s">
        <v>11496</v>
      </c>
      <c r="C4018" t="s">
        <v>6539</v>
      </c>
      <c r="D4018" s="394">
        <v>22.64</v>
      </c>
    </row>
    <row r="4019" spans="1:4" ht="15" x14ac:dyDescent="0.25">
      <c r="A4019">
        <v>38777</v>
      </c>
      <c r="B4019" t="s">
        <v>11497</v>
      </c>
      <c r="C4019" t="s">
        <v>6539</v>
      </c>
      <c r="D4019" s="394">
        <v>45.09</v>
      </c>
    </row>
    <row r="4020" spans="1:4" ht="15" x14ac:dyDescent="0.25">
      <c r="A4020">
        <v>1086</v>
      </c>
      <c r="B4020" t="s">
        <v>11498</v>
      </c>
      <c r="C4020" t="s">
        <v>6539</v>
      </c>
      <c r="D4020" s="394">
        <v>23.79</v>
      </c>
    </row>
    <row r="4021" spans="1:4" ht="15" x14ac:dyDescent="0.25">
      <c r="A4021">
        <v>1079</v>
      </c>
      <c r="B4021" t="s">
        <v>11499</v>
      </c>
      <c r="C4021" t="s">
        <v>6539</v>
      </c>
      <c r="D4021" s="394">
        <v>24.59</v>
      </c>
    </row>
    <row r="4022" spans="1:4" ht="15" x14ac:dyDescent="0.25">
      <c r="A4022">
        <v>39374</v>
      </c>
      <c r="B4022" t="s">
        <v>11500</v>
      </c>
      <c r="C4022" t="s">
        <v>6539</v>
      </c>
      <c r="D4022" s="394">
        <v>110</v>
      </c>
    </row>
    <row r="4023" spans="1:4" ht="15" x14ac:dyDescent="0.25">
      <c r="A4023">
        <v>1082</v>
      </c>
      <c r="B4023" t="s">
        <v>11501</v>
      </c>
      <c r="C4023" t="s">
        <v>6539</v>
      </c>
      <c r="D4023" s="394">
        <v>154.63</v>
      </c>
    </row>
    <row r="4024" spans="1:4" ht="15" x14ac:dyDescent="0.25">
      <c r="A4024">
        <v>12316</v>
      </c>
      <c r="B4024" t="s">
        <v>11502</v>
      </c>
      <c r="C4024" t="s">
        <v>6539</v>
      </c>
      <c r="D4024" s="394">
        <v>70.87</v>
      </c>
    </row>
    <row r="4025" spans="1:4" ht="15" x14ac:dyDescent="0.25">
      <c r="A4025">
        <v>12317</v>
      </c>
      <c r="B4025" t="s">
        <v>11503</v>
      </c>
      <c r="C4025" t="s">
        <v>6539</v>
      </c>
      <c r="D4025" s="394">
        <v>84.51</v>
      </c>
    </row>
    <row r="4026" spans="1:4" ht="15" x14ac:dyDescent="0.25">
      <c r="A4026">
        <v>12318</v>
      </c>
      <c r="B4026" t="s">
        <v>11504</v>
      </c>
      <c r="C4026" t="s">
        <v>6539</v>
      </c>
      <c r="D4026" s="394">
        <v>97.36</v>
      </c>
    </row>
    <row r="4027" spans="1:4" ht="15" x14ac:dyDescent="0.25">
      <c r="A4027">
        <v>5104</v>
      </c>
      <c r="B4027" t="s">
        <v>11505</v>
      </c>
      <c r="C4027" t="s">
        <v>6543</v>
      </c>
      <c r="D4027" s="394">
        <v>45.13</v>
      </c>
    </row>
    <row r="4028" spans="1:4" ht="15" x14ac:dyDescent="0.25">
      <c r="A4028">
        <v>26023</v>
      </c>
      <c r="B4028" t="s">
        <v>11506</v>
      </c>
      <c r="C4028" t="s">
        <v>6539</v>
      </c>
      <c r="D4028" s="394">
        <v>40.46</v>
      </c>
    </row>
    <row r="4029" spans="1:4" ht="15" x14ac:dyDescent="0.25">
      <c r="A4029">
        <v>2710</v>
      </c>
      <c r="B4029" t="s">
        <v>11507</v>
      </c>
      <c r="C4029" t="s">
        <v>6539</v>
      </c>
      <c r="D4029" s="394">
        <v>32.31</v>
      </c>
    </row>
    <row r="4030" spans="1:4" ht="15" x14ac:dyDescent="0.25">
      <c r="A4030">
        <v>14575</v>
      </c>
      <c r="B4030" t="s">
        <v>11508</v>
      </c>
      <c r="C4030" t="s">
        <v>6539</v>
      </c>
      <c r="D4030" s="395">
        <v>3646037</v>
      </c>
    </row>
    <row r="4031" spans="1:4" ht="15" x14ac:dyDescent="0.25">
      <c r="A4031">
        <v>20034</v>
      </c>
      <c r="B4031" t="s">
        <v>11509</v>
      </c>
      <c r="C4031" t="s">
        <v>6539</v>
      </c>
      <c r="D4031" s="394">
        <v>61.05</v>
      </c>
    </row>
    <row r="4032" spans="1:4" ht="15" x14ac:dyDescent="0.25">
      <c r="A4032">
        <v>20036</v>
      </c>
      <c r="B4032" t="s">
        <v>11510</v>
      </c>
      <c r="C4032" t="s">
        <v>6539</v>
      </c>
      <c r="D4032" s="394">
        <v>117.43</v>
      </c>
    </row>
    <row r="4033" spans="1:4" ht="15" x14ac:dyDescent="0.25">
      <c r="A4033">
        <v>20037</v>
      </c>
      <c r="B4033" t="s">
        <v>11511</v>
      </c>
      <c r="C4033" t="s">
        <v>6539</v>
      </c>
      <c r="D4033" s="394">
        <v>221.5</v>
      </c>
    </row>
    <row r="4034" spans="1:4" ht="15" x14ac:dyDescent="0.25">
      <c r="A4034">
        <v>20043</v>
      </c>
      <c r="B4034" t="s">
        <v>11512</v>
      </c>
      <c r="C4034" t="s">
        <v>6539</v>
      </c>
      <c r="D4034" s="394">
        <v>4.6500000000000004</v>
      </c>
    </row>
    <row r="4035" spans="1:4" ht="15" x14ac:dyDescent="0.25">
      <c r="A4035">
        <v>20044</v>
      </c>
      <c r="B4035" t="s">
        <v>11513</v>
      </c>
      <c r="C4035" t="s">
        <v>6539</v>
      </c>
      <c r="D4035" s="394">
        <v>5.43</v>
      </c>
    </row>
    <row r="4036" spans="1:4" ht="15" x14ac:dyDescent="0.25">
      <c r="A4036">
        <v>20042</v>
      </c>
      <c r="B4036" t="s">
        <v>11514</v>
      </c>
      <c r="C4036" t="s">
        <v>6539</v>
      </c>
      <c r="D4036" s="394">
        <v>3.93</v>
      </c>
    </row>
    <row r="4037" spans="1:4" ht="15" x14ac:dyDescent="0.25">
      <c r="A4037">
        <v>20046</v>
      </c>
      <c r="B4037" t="s">
        <v>11515</v>
      </c>
      <c r="C4037" t="s">
        <v>6539</v>
      </c>
      <c r="D4037" s="394">
        <v>11.52</v>
      </c>
    </row>
    <row r="4038" spans="1:4" ht="15" x14ac:dyDescent="0.25">
      <c r="A4038">
        <v>20047</v>
      </c>
      <c r="B4038" t="s">
        <v>11516</v>
      </c>
      <c r="C4038" t="s">
        <v>6539</v>
      </c>
      <c r="D4038" s="394">
        <v>31.5</v>
      </c>
    </row>
    <row r="4039" spans="1:4" ht="15" x14ac:dyDescent="0.25">
      <c r="A4039">
        <v>20045</v>
      </c>
      <c r="B4039" t="s">
        <v>11517</v>
      </c>
      <c r="C4039" t="s">
        <v>6539</v>
      </c>
      <c r="D4039" s="394">
        <v>4.74</v>
      </c>
    </row>
    <row r="4040" spans="1:4" ht="15" x14ac:dyDescent="0.25">
      <c r="A4040">
        <v>20972</v>
      </c>
      <c r="B4040" t="s">
        <v>11518</v>
      </c>
      <c r="C4040" t="s">
        <v>6539</v>
      </c>
      <c r="D4040" s="394">
        <v>89.99</v>
      </c>
    </row>
    <row r="4041" spans="1:4" ht="15" x14ac:dyDescent="0.25">
      <c r="A4041">
        <v>20032</v>
      </c>
      <c r="B4041" t="s">
        <v>11519</v>
      </c>
      <c r="C4041" t="s">
        <v>6539</v>
      </c>
      <c r="D4041" s="394">
        <v>49.1</v>
      </c>
    </row>
    <row r="4042" spans="1:4" ht="15" x14ac:dyDescent="0.25">
      <c r="A4042">
        <v>11321</v>
      </c>
      <c r="B4042" t="s">
        <v>11520</v>
      </c>
      <c r="C4042" t="s">
        <v>6539</v>
      </c>
      <c r="D4042" s="394">
        <v>22.38</v>
      </c>
    </row>
    <row r="4043" spans="1:4" ht="15" x14ac:dyDescent="0.25">
      <c r="A4043">
        <v>11323</v>
      </c>
      <c r="B4043" t="s">
        <v>11521</v>
      </c>
      <c r="C4043" t="s">
        <v>6539</v>
      </c>
      <c r="D4043" s="394">
        <v>25.74</v>
      </c>
    </row>
    <row r="4044" spans="1:4" ht="15" x14ac:dyDescent="0.25">
      <c r="A4044">
        <v>20327</v>
      </c>
      <c r="B4044" t="s">
        <v>11522</v>
      </c>
      <c r="C4044" t="s">
        <v>6539</v>
      </c>
      <c r="D4044" s="394">
        <v>14.61</v>
      </c>
    </row>
    <row r="4045" spans="1:4" ht="15" x14ac:dyDescent="0.25">
      <c r="A4045">
        <v>25966</v>
      </c>
      <c r="B4045" t="s">
        <v>11523</v>
      </c>
      <c r="C4045" t="s">
        <v>6544</v>
      </c>
      <c r="D4045" s="394">
        <v>14.25</v>
      </c>
    </row>
    <row r="4046" spans="1:4" ht="15" x14ac:dyDescent="0.25">
      <c r="A4046">
        <v>13390</v>
      </c>
      <c r="B4046" t="s">
        <v>11524</v>
      </c>
      <c r="C4046" t="s">
        <v>6539</v>
      </c>
      <c r="D4046" s="394">
        <v>89.44</v>
      </c>
    </row>
    <row r="4047" spans="1:4" ht="15" x14ac:dyDescent="0.25">
      <c r="A4047">
        <v>6034</v>
      </c>
      <c r="B4047" t="s">
        <v>11525</v>
      </c>
      <c r="C4047" t="s">
        <v>6539</v>
      </c>
      <c r="D4047" s="394">
        <v>6.47</v>
      </c>
    </row>
    <row r="4048" spans="1:4" ht="15" x14ac:dyDescent="0.25">
      <c r="A4048">
        <v>6036</v>
      </c>
      <c r="B4048" t="s">
        <v>11526</v>
      </c>
      <c r="C4048" t="s">
        <v>6539</v>
      </c>
      <c r="D4048" s="394">
        <v>8.81</v>
      </c>
    </row>
    <row r="4049" spans="1:4" ht="15" x14ac:dyDescent="0.25">
      <c r="A4049">
        <v>6031</v>
      </c>
      <c r="B4049" t="s">
        <v>11527</v>
      </c>
      <c r="C4049" t="s">
        <v>6539</v>
      </c>
      <c r="D4049" s="394">
        <v>10.36</v>
      </c>
    </row>
    <row r="4050" spans="1:4" ht="15" x14ac:dyDescent="0.25">
      <c r="A4050">
        <v>6029</v>
      </c>
      <c r="B4050" t="s">
        <v>11528</v>
      </c>
      <c r="C4050" t="s">
        <v>6539</v>
      </c>
      <c r="D4050" s="394">
        <v>10.47</v>
      </c>
    </row>
    <row r="4051" spans="1:4" ht="15" x14ac:dyDescent="0.25">
      <c r="A4051">
        <v>6033</v>
      </c>
      <c r="B4051" t="s">
        <v>11529</v>
      </c>
      <c r="C4051" t="s">
        <v>6539</v>
      </c>
      <c r="D4051" s="394">
        <v>13.8</v>
      </c>
    </row>
    <row r="4052" spans="1:4" ht="15" x14ac:dyDescent="0.25">
      <c r="A4052">
        <v>11672</v>
      </c>
      <c r="B4052" t="s">
        <v>11530</v>
      </c>
      <c r="C4052" t="s">
        <v>6539</v>
      </c>
      <c r="D4052" s="394">
        <v>30.01</v>
      </c>
    </row>
    <row r="4053" spans="1:4" ht="15" x14ac:dyDescent="0.25">
      <c r="A4053">
        <v>11669</v>
      </c>
      <c r="B4053" t="s">
        <v>11531</v>
      </c>
      <c r="C4053" t="s">
        <v>6539</v>
      </c>
      <c r="D4053" s="394">
        <v>28.58</v>
      </c>
    </row>
    <row r="4054" spans="1:4" ht="15" x14ac:dyDescent="0.25">
      <c r="A4054">
        <v>11670</v>
      </c>
      <c r="B4054" t="s">
        <v>11532</v>
      </c>
      <c r="C4054" t="s">
        <v>6539</v>
      </c>
      <c r="D4054" s="394">
        <v>10.95</v>
      </c>
    </row>
    <row r="4055" spans="1:4" ht="15" x14ac:dyDescent="0.25">
      <c r="A4055">
        <v>20055</v>
      </c>
      <c r="B4055" t="s">
        <v>11533</v>
      </c>
      <c r="C4055" t="s">
        <v>6539</v>
      </c>
      <c r="D4055" s="394">
        <v>21.41</v>
      </c>
    </row>
    <row r="4056" spans="1:4" ht="15" x14ac:dyDescent="0.25">
      <c r="A4056">
        <v>11671</v>
      </c>
      <c r="B4056" t="s">
        <v>11534</v>
      </c>
      <c r="C4056" t="s">
        <v>6539</v>
      </c>
      <c r="D4056" s="394">
        <v>45.94</v>
      </c>
    </row>
    <row r="4057" spans="1:4" ht="15" x14ac:dyDescent="0.25">
      <c r="A4057">
        <v>6032</v>
      </c>
      <c r="B4057" t="s">
        <v>11535</v>
      </c>
      <c r="C4057" t="s">
        <v>6539</v>
      </c>
      <c r="D4057" s="394">
        <v>13.12</v>
      </c>
    </row>
    <row r="4058" spans="1:4" ht="15" x14ac:dyDescent="0.25">
      <c r="A4058">
        <v>11673</v>
      </c>
      <c r="B4058" t="s">
        <v>11536</v>
      </c>
      <c r="C4058" t="s">
        <v>6539</v>
      </c>
      <c r="D4058" s="394">
        <v>10.33</v>
      </c>
    </row>
    <row r="4059" spans="1:4" ht="15" x14ac:dyDescent="0.25">
      <c r="A4059">
        <v>11674</v>
      </c>
      <c r="B4059" t="s">
        <v>11537</v>
      </c>
      <c r="C4059" t="s">
        <v>6539</v>
      </c>
      <c r="D4059" s="394">
        <v>13.3</v>
      </c>
    </row>
    <row r="4060" spans="1:4" ht="15" x14ac:dyDescent="0.25">
      <c r="A4060">
        <v>11675</v>
      </c>
      <c r="B4060" t="s">
        <v>11538</v>
      </c>
      <c r="C4060" t="s">
        <v>6539</v>
      </c>
      <c r="D4060" s="394">
        <v>21.12</v>
      </c>
    </row>
    <row r="4061" spans="1:4" ht="15" x14ac:dyDescent="0.25">
      <c r="A4061">
        <v>11676</v>
      </c>
      <c r="B4061" t="s">
        <v>11539</v>
      </c>
      <c r="C4061" t="s">
        <v>6539</v>
      </c>
      <c r="D4061" s="394">
        <v>28.25</v>
      </c>
    </row>
    <row r="4062" spans="1:4" ht="15" x14ac:dyDescent="0.25">
      <c r="A4062">
        <v>11677</v>
      </c>
      <c r="B4062" t="s">
        <v>11540</v>
      </c>
      <c r="C4062" t="s">
        <v>6539</v>
      </c>
      <c r="D4062" s="394">
        <v>29.18</v>
      </c>
    </row>
    <row r="4063" spans="1:4" ht="15" x14ac:dyDescent="0.25">
      <c r="A4063">
        <v>11678</v>
      </c>
      <c r="B4063" t="s">
        <v>11541</v>
      </c>
      <c r="C4063" t="s">
        <v>6539</v>
      </c>
      <c r="D4063" s="394">
        <v>53.44</v>
      </c>
    </row>
    <row r="4064" spans="1:4" ht="15" x14ac:dyDescent="0.25">
      <c r="A4064">
        <v>6038</v>
      </c>
      <c r="B4064" t="s">
        <v>11542</v>
      </c>
      <c r="C4064" t="s">
        <v>6539</v>
      </c>
      <c r="D4064" s="394">
        <v>3.39</v>
      </c>
    </row>
    <row r="4065" spans="1:4" ht="15" x14ac:dyDescent="0.25">
      <c r="A4065">
        <v>11718</v>
      </c>
      <c r="B4065" t="s">
        <v>11543</v>
      </c>
      <c r="C4065" t="s">
        <v>6539</v>
      </c>
      <c r="D4065" s="394">
        <v>9.66</v>
      </c>
    </row>
    <row r="4066" spans="1:4" ht="15" x14ac:dyDescent="0.25">
      <c r="A4066">
        <v>6037</v>
      </c>
      <c r="B4066" t="s">
        <v>11544</v>
      </c>
      <c r="C4066" t="s">
        <v>6539</v>
      </c>
      <c r="D4066" s="394">
        <v>7.05</v>
      </c>
    </row>
    <row r="4067" spans="1:4" ht="15" x14ac:dyDescent="0.25">
      <c r="A4067">
        <v>11719</v>
      </c>
      <c r="B4067" t="s">
        <v>11545</v>
      </c>
      <c r="C4067" t="s">
        <v>6539</v>
      </c>
      <c r="D4067" s="394">
        <v>7.84</v>
      </c>
    </row>
    <row r="4068" spans="1:4" ht="15" x14ac:dyDescent="0.25">
      <c r="A4068">
        <v>6019</v>
      </c>
      <c r="B4068" t="s">
        <v>11546</v>
      </c>
      <c r="C4068" t="s">
        <v>6539</v>
      </c>
      <c r="D4068" s="394">
        <v>31.72</v>
      </c>
    </row>
    <row r="4069" spans="1:4" ht="15" x14ac:dyDescent="0.25">
      <c r="A4069">
        <v>6010</v>
      </c>
      <c r="B4069" t="s">
        <v>11547</v>
      </c>
      <c r="C4069" t="s">
        <v>6539</v>
      </c>
      <c r="D4069" s="394">
        <v>54.58</v>
      </c>
    </row>
    <row r="4070" spans="1:4" ht="15" x14ac:dyDescent="0.25">
      <c r="A4070">
        <v>6017</v>
      </c>
      <c r="B4070" t="s">
        <v>11548</v>
      </c>
      <c r="C4070" t="s">
        <v>6539</v>
      </c>
      <c r="D4070" s="394">
        <v>43.23</v>
      </c>
    </row>
    <row r="4071" spans="1:4" ht="15" x14ac:dyDescent="0.25">
      <c r="A4071">
        <v>6020</v>
      </c>
      <c r="B4071" t="s">
        <v>11549</v>
      </c>
      <c r="C4071" t="s">
        <v>6539</v>
      </c>
      <c r="D4071" s="394">
        <v>19.05</v>
      </c>
    </row>
    <row r="4072" spans="1:4" ht="15" x14ac:dyDescent="0.25">
      <c r="A4072">
        <v>6028</v>
      </c>
      <c r="B4072" t="s">
        <v>11550</v>
      </c>
      <c r="C4072" t="s">
        <v>6539</v>
      </c>
      <c r="D4072" s="394">
        <v>76.02</v>
      </c>
    </row>
    <row r="4073" spans="1:4" ht="15" x14ac:dyDescent="0.25">
      <c r="A4073">
        <v>6011</v>
      </c>
      <c r="B4073" t="s">
        <v>11551</v>
      </c>
      <c r="C4073" t="s">
        <v>6539</v>
      </c>
      <c r="D4073" s="394">
        <v>157.66999999999999</v>
      </c>
    </row>
    <row r="4074" spans="1:4" ht="15" x14ac:dyDescent="0.25">
      <c r="A4074">
        <v>6012</v>
      </c>
      <c r="B4074" t="s">
        <v>11552</v>
      </c>
      <c r="C4074" t="s">
        <v>6539</v>
      </c>
      <c r="D4074" s="394">
        <v>190.89</v>
      </c>
    </row>
    <row r="4075" spans="1:4" ht="15" x14ac:dyDescent="0.25">
      <c r="A4075">
        <v>6016</v>
      </c>
      <c r="B4075" t="s">
        <v>11553</v>
      </c>
      <c r="C4075" t="s">
        <v>6539</v>
      </c>
      <c r="D4075" s="394">
        <v>20.09</v>
      </c>
    </row>
    <row r="4076" spans="1:4" ht="15" x14ac:dyDescent="0.25">
      <c r="A4076">
        <v>6027</v>
      </c>
      <c r="B4076" t="s">
        <v>11554</v>
      </c>
      <c r="C4076" t="s">
        <v>6539</v>
      </c>
      <c r="D4076" s="394">
        <v>397.75</v>
      </c>
    </row>
    <row r="4077" spans="1:4" ht="15" x14ac:dyDescent="0.25">
      <c r="A4077">
        <v>6013</v>
      </c>
      <c r="B4077" t="s">
        <v>11555</v>
      </c>
      <c r="C4077" t="s">
        <v>6539</v>
      </c>
      <c r="D4077" s="394">
        <v>60.02</v>
      </c>
    </row>
    <row r="4078" spans="1:4" ht="15" x14ac:dyDescent="0.25">
      <c r="A4078">
        <v>6015</v>
      </c>
      <c r="B4078" t="s">
        <v>11556</v>
      </c>
      <c r="C4078" t="s">
        <v>6539</v>
      </c>
      <c r="D4078" s="394">
        <v>87.28</v>
      </c>
    </row>
    <row r="4079" spans="1:4" ht="15" x14ac:dyDescent="0.25">
      <c r="A4079">
        <v>6014</v>
      </c>
      <c r="B4079" t="s">
        <v>11557</v>
      </c>
      <c r="C4079" t="s">
        <v>6539</v>
      </c>
      <c r="D4079" s="394">
        <v>83.44</v>
      </c>
    </row>
    <row r="4080" spans="1:4" ht="15" x14ac:dyDescent="0.25">
      <c r="A4080">
        <v>6006</v>
      </c>
      <c r="B4080" t="s">
        <v>11558</v>
      </c>
      <c r="C4080" t="s">
        <v>6539</v>
      </c>
      <c r="D4080" s="394">
        <v>43.46</v>
      </c>
    </row>
    <row r="4081" spans="1:4" ht="15" x14ac:dyDescent="0.25">
      <c r="A4081">
        <v>6005</v>
      </c>
      <c r="B4081" t="s">
        <v>11559</v>
      </c>
      <c r="C4081" t="s">
        <v>6539</v>
      </c>
      <c r="D4081" s="394">
        <v>49.03</v>
      </c>
    </row>
    <row r="4082" spans="1:4" ht="15" x14ac:dyDescent="0.25">
      <c r="A4082">
        <v>11756</v>
      </c>
      <c r="B4082" t="s">
        <v>11560</v>
      </c>
      <c r="C4082" t="s">
        <v>6539</v>
      </c>
      <c r="D4082" s="394">
        <v>23.41</v>
      </c>
    </row>
    <row r="4083" spans="1:4" ht="15" x14ac:dyDescent="0.25">
      <c r="A4083">
        <v>10904</v>
      </c>
      <c r="B4083" t="s">
        <v>11561</v>
      </c>
      <c r="C4083" t="s">
        <v>6539</v>
      </c>
      <c r="D4083" s="394">
        <v>126</v>
      </c>
    </row>
    <row r="4084" spans="1:4" ht="15" x14ac:dyDescent="0.25">
      <c r="A4084">
        <v>11752</v>
      </c>
      <c r="B4084" t="s">
        <v>11562</v>
      </c>
      <c r="C4084" t="s">
        <v>6539</v>
      </c>
      <c r="D4084" s="394">
        <v>13.5</v>
      </c>
    </row>
    <row r="4085" spans="1:4" ht="15" x14ac:dyDescent="0.25">
      <c r="A4085">
        <v>11753</v>
      </c>
      <c r="B4085" t="s">
        <v>11563</v>
      </c>
      <c r="C4085" t="s">
        <v>6539</v>
      </c>
      <c r="D4085" s="394">
        <v>16.12</v>
      </c>
    </row>
    <row r="4086" spans="1:4" ht="15" x14ac:dyDescent="0.25">
      <c r="A4086">
        <v>6021</v>
      </c>
      <c r="B4086" t="s">
        <v>11564</v>
      </c>
      <c r="C4086" t="s">
        <v>6539</v>
      </c>
      <c r="D4086" s="394">
        <v>44.73</v>
      </c>
    </row>
    <row r="4087" spans="1:4" ht="15" x14ac:dyDescent="0.25">
      <c r="A4087">
        <v>6024</v>
      </c>
      <c r="B4087" t="s">
        <v>11565</v>
      </c>
      <c r="C4087" t="s">
        <v>6539</v>
      </c>
      <c r="D4087" s="394">
        <v>46.24</v>
      </c>
    </row>
    <row r="4088" spans="1:4" ht="15" x14ac:dyDescent="0.25">
      <c r="A4088">
        <v>38379</v>
      </c>
      <c r="B4088" t="s">
        <v>11566</v>
      </c>
      <c r="C4088" t="s">
        <v>6542</v>
      </c>
      <c r="D4088" s="394">
        <v>35.369999999999997</v>
      </c>
    </row>
    <row r="4089" spans="1:4" ht="15" x14ac:dyDescent="0.25">
      <c r="A4089">
        <v>13897</v>
      </c>
      <c r="B4089" t="s">
        <v>11567</v>
      </c>
      <c r="C4089" t="s">
        <v>6539</v>
      </c>
      <c r="D4089" s="395">
        <v>5788.07</v>
      </c>
    </row>
    <row r="4090" spans="1:4" ht="15" x14ac:dyDescent="0.25">
      <c r="A4090">
        <v>10640</v>
      </c>
      <c r="B4090" t="s">
        <v>11568</v>
      </c>
      <c r="C4090" t="s">
        <v>6539</v>
      </c>
      <c r="D4090" s="395">
        <v>12535.76</v>
      </c>
    </row>
    <row r="4091" spans="1:4" ht="15" x14ac:dyDescent="0.25">
      <c r="A4091">
        <v>11086</v>
      </c>
      <c r="B4091" t="s">
        <v>11569</v>
      </c>
      <c r="C4091" t="s">
        <v>6547</v>
      </c>
      <c r="D4091" s="394">
        <v>76.42</v>
      </c>
    </row>
    <row r="4092" spans="1:4" ht="15" x14ac:dyDescent="0.25">
      <c r="A4092">
        <v>34356</v>
      </c>
      <c r="B4092" t="s">
        <v>11570</v>
      </c>
      <c r="C4092" t="s">
        <v>6543</v>
      </c>
      <c r="D4092" s="394">
        <v>3.89</v>
      </c>
    </row>
    <row r="4093" spans="1:4" ht="15" x14ac:dyDescent="0.25">
      <c r="A4093">
        <v>34357</v>
      </c>
      <c r="B4093" t="s">
        <v>11571</v>
      </c>
      <c r="C4093" t="s">
        <v>6543</v>
      </c>
      <c r="D4093" s="394">
        <v>4.32</v>
      </c>
    </row>
    <row r="4094" spans="1:4" ht="15" x14ac:dyDescent="0.25">
      <c r="A4094">
        <v>37329</v>
      </c>
      <c r="B4094" t="s">
        <v>11572</v>
      </c>
      <c r="C4094" t="s">
        <v>6543</v>
      </c>
      <c r="D4094" s="394">
        <v>60.25</v>
      </c>
    </row>
    <row r="4095" spans="1:4" ht="15" x14ac:dyDescent="0.25">
      <c r="A4095">
        <v>37398</v>
      </c>
      <c r="B4095" t="s">
        <v>11573</v>
      </c>
      <c r="C4095" t="s">
        <v>6543</v>
      </c>
      <c r="D4095" s="394">
        <v>77.11</v>
      </c>
    </row>
    <row r="4096" spans="1:4" ht="15" x14ac:dyDescent="0.25">
      <c r="A4096">
        <v>2510</v>
      </c>
      <c r="B4096" t="s">
        <v>11574</v>
      </c>
      <c r="C4096" t="s">
        <v>6539</v>
      </c>
      <c r="D4096" s="394">
        <v>22.4</v>
      </c>
    </row>
    <row r="4097" spans="1:4" ht="15" x14ac:dyDescent="0.25">
      <c r="A4097">
        <v>12359</v>
      </c>
      <c r="B4097" t="s">
        <v>11575</v>
      </c>
      <c r="C4097" t="s">
        <v>6539</v>
      </c>
      <c r="D4097" s="394">
        <v>109.29</v>
      </c>
    </row>
    <row r="4098" spans="1:4" ht="15" x14ac:dyDescent="0.25">
      <c r="A4098">
        <v>5320</v>
      </c>
      <c r="B4098" t="s">
        <v>11576</v>
      </c>
      <c r="C4098" t="s">
        <v>6544</v>
      </c>
      <c r="D4098" s="394">
        <v>28.5</v>
      </c>
    </row>
    <row r="4099" spans="1:4" ht="15" x14ac:dyDescent="0.25">
      <c r="A4099">
        <v>7353</v>
      </c>
      <c r="B4099" t="s">
        <v>11577</v>
      </c>
      <c r="C4099" t="s">
        <v>6544</v>
      </c>
      <c r="D4099" s="394">
        <v>26.61</v>
      </c>
    </row>
    <row r="4100" spans="1:4" ht="15" x14ac:dyDescent="0.25">
      <c r="A4100">
        <v>36144</v>
      </c>
      <c r="B4100" t="s">
        <v>11578</v>
      </c>
      <c r="C4100" t="s">
        <v>6539</v>
      </c>
      <c r="D4100" s="394">
        <v>1.36</v>
      </c>
    </row>
    <row r="4101" spans="1:4" ht="15" x14ac:dyDescent="0.25">
      <c r="A4101">
        <v>10518</v>
      </c>
      <c r="B4101" t="s">
        <v>11579</v>
      </c>
      <c r="C4101" t="s">
        <v>6539</v>
      </c>
      <c r="D4101" s="394">
        <v>57.99</v>
      </c>
    </row>
    <row r="4102" spans="1:4" ht="15" x14ac:dyDescent="0.25">
      <c r="A4102">
        <v>36530</v>
      </c>
      <c r="B4102" t="s">
        <v>11580</v>
      </c>
      <c r="C4102" t="s">
        <v>6539</v>
      </c>
      <c r="D4102" s="395">
        <v>216658.53</v>
      </c>
    </row>
    <row r="4103" spans="1:4" ht="15" x14ac:dyDescent="0.25">
      <c r="A4103">
        <v>6046</v>
      </c>
      <c r="B4103" t="s">
        <v>11581</v>
      </c>
      <c r="C4103" t="s">
        <v>6539</v>
      </c>
      <c r="D4103" s="395">
        <v>235000</v>
      </c>
    </row>
    <row r="4104" spans="1:4" ht="15" x14ac:dyDescent="0.25">
      <c r="A4104">
        <v>36531</v>
      </c>
      <c r="B4104" t="s">
        <v>11582</v>
      </c>
      <c r="C4104" t="s">
        <v>6539</v>
      </c>
      <c r="D4104" s="395">
        <v>243597.54</v>
      </c>
    </row>
    <row r="4105" spans="1:4" ht="15" x14ac:dyDescent="0.25">
      <c r="A4105">
        <v>34684</v>
      </c>
      <c r="B4105" t="s">
        <v>11583</v>
      </c>
      <c r="C4105" t="s">
        <v>6540</v>
      </c>
      <c r="D4105" s="394">
        <v>189.21</v>
      </c>
    </row>
    <row r="4106" spans="1:4" ht="15" x14ac:dyDescent="0.25">
      <c r="A4106">
        <v>34683</v>
      </c>
      <c r="B4106" t="s">
        <v>11584</v>
      </c>
      <c r="C4106" t="s">
        <v>6540</v>
      </c>
      <c r="D4106" s="394">
        <v>118.26</v>
      </c>
    </row>
    <row r="4107" spans="1:4" ht="15" x14ac:dyDescent="0.25">
      <c r="A4107">
        <v>533</v>
      </c>
      <c r="B4107" t="s">
        <v>11585</v>
      </c>
      <c r="C4107" t="s">
        <v>6540</v>
      </c>
      <c r="D4107" s="394">
        <v>14.16</v>
      </c>
    </row>
    <row r="4108" spans="1:4" ht="15" x14ac:dyDescent="0.25">
      <c r="A4108">
        <v>10515</v>
      </c>
      <c r="B4108" t="s">
        <v>11586</v>
      </c>
      <c r="C4108" t="s">
        <v>6540</v>
      </c>
      <c r="D4108" s="394">
        <v>36.520000000000003</v>
      </c>
    </row>
    <row r="4109" spans="1:4" ht="15" x14ac:dyDescent="0.25">
      <c r="A4109">
        <v>536</v>
      </c>
      <c r="B4109" t="s">
        <v>11587</v>
      </c>
      <c r="C4109" t="s">
        <v>6540</v>
      </c>
      <c r="D4109" s="394">
        <v>24</v>
      </c>
    </row>
    <row r="4110" spans="1:4" ht="15" x14ac:dyDescent="0.25">
      <c r="A4110">
        <v>153</v>
      </c>
      <c r="B4110" t="s">
        <v>11588</v>
      </c>
      <c r="C4110" t="s">
        <v>6544</v>
      </c>
      <c r="D4110" s="394">
        <v>104.02</v>
      </c>
    </row>
    <row r="4111" spans="1:4" ht="15" x14ac:dyDescent="0.25">
      <c r="A4111">
        <v>34682</v>
      </c>
      <c r="B4111" t="s">
        <v>11589</v>
      </c>
      <c r="C4111" t="s">
        <v>6540</v>
      </c>
      <c r="D4111" s="394">
        <v>90.43</v>
      </c>
    </row>
    <row r="4112" spans="1:4" ht="15" x14ac:dyDescent="0.25">
      <c r="A4112">
        <v>20205</v>
      </c>
      <c r="B4112" t="s">
        <v>11590</v>
      </c>
      <c r="C4112" t="s">
        <v>6542</v>
      </c>
      <c r="D4112" s="394">
        <v>1.48</v>
      </c>
    </row>
    <row r="4113" spans="1:4" ht="15" x14ac:dyDescent="0.25">
      <c r="A4113">
        <v>4412</v>
      </c>
      <c r="B4113" t="s">
        <v>11591</v>
      </c>
      <c r="C4113" t="s">
        <v>6542</v>
      </c>
      <c r="D4113" s="394">
        <v>0.93</v>
      </c>
    </row>
    <row r="4114" spans="1:4" ht="15" x14ac:dyDescent="0.25">
      <c r="A4114">
        <v>4408</v>
      </c>
      <c r="B4114" t="s">
        <v>11592</v>
      </c>
      <c r="C4114" t="s">
        <v>6542</v>
      </c>
      <c r="D4114" s="394">
        <v>1.27</v>
      </c>
    </row>
    <row r="4115" spans="1:4" ht="15" x14ac:dyDescent="0.25">
      <c r="A4115">
        <v>4505</v>
      </c>
      <c r="B4115" t="s">
        <v>11593</v>
      </c>
      <c r="C4115" t="s">
        <v>6542</v>
      </c>
      <c r="D4115" s="394">
        <v>1.32</v>
      </c>
    </row>
    <row r="4116" spans="1:4" ht="15" x14ac:dyDescent="0.25">
      <c r="A4116">
        <v>10559</v>
      </c>
      <c r="B4116" t="s">
        <v>11594</v>
      </c>
      <c r="C4116" t="s">
        <v>6539</v>
      </c>
      <c r="D4116" s="395">
        <v>2339</v>
      </c>
    </row>
    <row r="4117" spans="1:4" ht="15" x14ac:dyDescent="0.25">
      <c r="A4117">
        <v>10664</v>
      </c>
      <c r="B4117" t="s">
        <v>11595</v>
      </c>
      <c r="C4117" t="s">
        <v>6539</v>
      </c>
      <c r="D4117" s="395">
        <v>6356.9</v>
      </c>
    </row>
    <row r="4118" spans="1:4" ht="15" x14ac:dyDescent="0.25">
      <c r="A4118">
        <v>36250</v>
      </c>
      <c r="B4118" t="s">
        <v>11596</v>
      </c>
      <c r="C4118" t="s">
        <v>6542</v>
      </c>
      <c r="D4118" s="394">
        <v>2.65</v>
      </c>
    </row>
    <row r="4119" spans="1:4" ht="15" x14ac:dyDescent="0.25">
      <c r="A4119">
        <v>10857</v>
      </c>
      <c r="B4119" t="s">
        <v>11597</v>
      </c>
      <c r="C4119" t="s">
        <v>6542</v>
      </c>
      <c r="D4119" s="394">
        <v>10.39</v>
      </c>
    </row>
    <row r="4120" spans="1:4" ht="15" x14ac:dyDescent="0.25">
      <c r="A4120">
        <v>4803</v>
      </c>
      <c r="B4120" t="s">
        <v>11598</v>
      </c>
      <c r="C4120" t="s">
        <v>6542</v>
      </c>
      <c r="D4120" s="394">
        <v>20.309999999999999</v>
      </c>
    </row>
    <row r="4121" spans="1:4" ht="15" x14ac:dyDescent="0.25">
      <c r="A4121">
        <v>6186</v>
      </c>
      <c r="B4121" t="s">
        <v>11599</v>
      </c>
      <c r="C4121" t="s">
        <v>6542</v>
      </c>
      <c r="D4121" s="394">
        <v>10.25</v>
      </c>
    </row>
    <row r="4122" spans="1:4" ht="15" x14ac:dyDescent="0.25">
      <c r="A4122">
        <v>4829</v>
      </c>
      <c r="B4122" t="s">
        <v>11600</v>
      </c>
      <c r="C4122" t="s">
        <v>6542</v>
      </c>
      <c r="D4122" s="394">
        <v>41.67</v>
      </c>
    </row>
    <row r="4123" spans="1:4" ht="15" x14ac:dyDescent="0.25">
      <c r="A4123">
        <v>39829</v>
      </c>
      <c r="B4123" t="s">
        <v>11601</v>
      </c>
      <c r="C4123" t="s">
        <v>6542</v>
      </c>
      <c r="D4123" s="394">
        <v>19.98</v>
      </c>
    </row>
    <row r="4124" spans="1:4" ht="15" x14ac:dyDescent="0.25">
      <c r="A4124">
        <v>20231</v>
      </c>
      <c r="B4124" t="s">
        <v>11602</v>
      </c>
      <c r="C4124" t="s">
        <v>6542</v>
      </c>
      <c r="D4124" s="394">
        <v>42.42</v>
      </c>
    </row>
    <row r="4125" spans="1:4" ht="15" x14ac:dyDescent="0.25">
      <c r="A4125">
        <v>4804</v>
      </c>
      <c r="B4125" t="s">
        <v>11603</v>
      </c>
      <c r="C4125" t="s">
        <v>6542</v>
      </c>
      <c r="D4125" s="394">
        <v>15.59</v>
      </c>
    </row>
    <row r="4126" spans="1:4" ht="15" x14ac:dyDescent="0.25">
      <c r="A4126">
        <v>34680</v>
      </c>
      <c r="B4126" t="s">
        <v>11604</v>
      </c>
      <c r="C4126" t="s">
        <v>6542</v>
      </c>
      <c r="D4126" s="394">
        <v>27.82</v>
      </c>
    </row>
    <row r="4127" spans="1:4" ht="15" x14ac:dyDescent="0.25">
      <c r="A4127">
        <v>11573</v>
      </c>
      <c r="B4127" t="s">
        <v>11605</v>
      </c>
      <c r="C4127" t="s">
        <v>6539</v>
      </c>
      <c r="D4127" s="394">
        <v>6.34</v>
      </c>
    </row>
    <row r="4128" spans="1:4" ht="15" x14ac:dyDescent="0.25">
      <c r="A4128">
        <v>38401</v>
      </c>
      <c r="B4128" t="s">
        <v>11606</v>
      </c>
      <c r="C4128" t="s">
        <v>6539</v>
      </c>
      <c r="D4128" s="394">
        <v>7.06</v>
      </c>
    </row>
    <row r="4129" spans="1:4" ht="15" x14ac:dyDescent="0.25">
      <c r="A4129">
        <v>38179</v>
      </c>
      <c r="B4129" t="s">
        <v>11607</v>
      </c>
      <c r="C4129" t="s">
        <v>6539</v>
      </c>
      <c r="D4129" s="394">
        <v>27.83</v>
      </c>
    </row>
    <row r="4130" spans="1:4" ht="15" x14ac:dyDescent="0.25">
      <c r="A4130">
        <v>11575</v>
      </c>
      <c r="B4130" t="s">
        <v>11608</v>
      </c>
      <c r="C4130" t="s">
        <v>6539</v>
      </c>
      <c r="D4130" s="394">
        <v>30.02</v>
      </c>
    </row>
    <row r="4131" spans="1:4" ht="15" x14ac:dyDescent="0.25">
      <c r="A4131">
        <v>20256</v>
      </c>
      <c r="B4131" t="s">
        <v>11609</v>
      </c>
      <c r="C4131" t="s">
        <v>6539</v>
      </c>
      <c r="D4131" s="394">
        <v>0.28000000000000003</v>
      </c>
    </row>
    <row r="4132" spans="1:4" ht="15" x14ac:dyDescent="0.25">
      <c r="A4132">
        <v>14511</v>
      </c>
      <c r="B4132" t="s">
        <v>11610</v>
      </c>
      <c r="C4132" t="s">
        <v>6539</v>
      </c>
      <c r="D4132" s="395">
        <v>477682.38</v>
      </c>
    </row>
    <row r="4133" spans="1:4" ht="15" x14ac:dyDescent="0.25">
      <c r="A4133">
        <v>10642</v>
      </c>
      <c r="B4133" t="s">
        <v>11611</v>
      </c>
      <c r="C4133" t="s">
        <v>6539</v>
      </c>
      <c r="D4133" s="395">
        <v>450000</v>
      </c>
    </row>
    <row r="4134" spans="1:4" ht="15" x14ac:dyDescent="0.25">
      <c r="A4134">
        <v>14489</v>
      </c>
      <c r="B4134" t="s">
        <v>11612</v>
      </c>
      <c r="C4134" t="s">
        <v>6539</v>
      </c>
      <c r="D4134" s="395">
        <v>399141.63</v>
      </c>
    </row>
    <row r="4135" spans="1:4" ht="15" x14ac:dyDescent="0.25">
      <c r="A4135">
        <v>14513</v>
      </c>
      <c r="B4135" t="s">
        <v>11613</v>
      </c>
      <c r="C4135" t="s">
        <v>6539</v>
      </c>
      <c r="D4135" s="395">
        <v>299365.69</v>
      </c>
    </row>
    <row r="4136" spans="1:4" ht="15" x14ac:dyDescent="0.25">
      <c r="A4136">
        <v>13600</v>
      </c>
      <c r="B4136" t="s">
        <v>11614</v>
      </c>
      <c r="C4136" t="s">
        <v>6539</v>
      </c>
      <c r="D4136" s="395">
        <v>386266.05</v>
      </c>
    </row>
    <row r="4137" spans="1:4" ht="15" x14ac:dyDescent="0.25">
      <c r="A4137">
        <v>10646</v>
      </c>
      <c r="B4137" t="s">
        <v>11615</v>
      </c>
      <c r="C4137" t="s">
        <v>6539</v>
      </c>
      <c r="D4137" s="395">
        <v>287935.59999999998</v>
      </c>
    </row>
    <row r="4138" spans="1:4" ht="15" x14ac:dyDescent="0.25">
      <c r="A4138">
        <v>6070</v>
      </c>
      <c r="B4138" t="s">
        <v>11616</v>
      </c>
      <c r="C4138" t="s">
        <v>6539</v>
      </c>
      <c r="D4138" s="395">
        <v>393428.56</v>
      </c>
    </row>
    <row r="4139" spans="1:4" ht="15" x14ac:dyDescent="0.25">
      <c r="A4139">
        <v>6069</v>
      </c>
      <c r="B4139" t="s">
        <v>11617</v>
      </c>
      <c r="C4139" t="s">
        <v>6539</v>
      </c>
      <c r="D4139" s="395">
        <v>86914.3</v>
      </c>
    </row>
    <row r="4140" spans="1:4" ht="15" x14ac:dyDescent="0.25">
      <c r="A4140">
        <v>14626</v>
      </c>
      <c r="B4140" t="s">
        <v>11618</v>
      </c>
      <c r="C4140" t="s">
        <v>6539</v>
      </c>
      <c r="D4140" s="395">
        <v>430714.3</v>
      </c>
    </row>
    <row r="4141" spans="1:4" ht="15" x14ac:dyDescent="0.25">
      <c r="A4141">
        <v>6067</v>
      </c>
      <c r="B4141" t="s">
        <v>11619</v>
      </c>
      <c r="C4141" t="s">
        <v>6539</v>
      </c>
      <c r="D4141" s="395">
        <v>353571.43</v>
      </c>
    </row>
    <row r="4142" spans="1:4" ht="15" x14ac:dyDescent="0.25">
      <c r="A4142">
        <v>38393</v>
      </c>
      <c r="B4142" t="s">
        <v>11620</v>
      </c>
      <c r="C4142" t="s">
        <v>6539</v>
      </c>
      <c r="D4142" s="394">
        <v>12.18</v>
      </c>
    </row>
    <row r="4143" spans="1:4" ht="15" x14ac:dyDescent="0.25">
      <c r="A4143">
        <v>38390</v>
      </c>
      <c r="B4143" t="s">
        <v>11621</v>
      </c>
      <c r="C4143" t="s">
        <v>6539</v>
      </c>
      <c r="D4143" s="394">
        <v>27.01</v>
      </c>
    </row>
    <row r="4144" spans="1:4" ht="15" x14ac:dyDescent="0.25">
      <c r="A4144">
        <v>36532</v>
      </c>
      <c r="B4144" t="s">
        <v>11622</v>
      </c>
      <c r="C4144" t="s">
        <v>6539</v>
      </c>
      <c r="D4144" s="395">
        <v>15156.26</v>
      </c>
    </row>
    <row r="4145" spans="1:4" ht="15" x14ac:dyDescent="0.25">
      <c r="A4145">
        <v>11578</v>
      </c>
      <c r="B4145" t="s">
        <v>11623</v>
      </c>
      <c r="C4145" t="s">
        <v>6539</v>
      </c>
      <c r="D4145" s="394">
        <v>9.64</v>
      </c>
    </row>
    <row r="4146" spans="1:4" ht="15" x14ac:dyDescent="0.25">
      <c r="A4146">
        <v>11577</v>
      </c>
      <c r="B4146" t="s">
        <v>11624</v>
      </c>
      <c r="C4146" t="s">
        <v>6539</v>
      </c>
      <c r="D4146" s="394">
        <v>9.1999999999999993</v>
      </c>
    </row>
    <row r="4147" spans="1:4" ht="15" x14ac:dyDescent="0.25">
      <c r="A4147">
        <v>42432</v>
      </c>
      <c r="B4147" t="s">
        <v>11625</v>
      </c>
      <c r="C4147" t="s">
        <v>6539</v>
      </c>
      <c r="D4147" s="395">
        <v>1377.27</v>
      </c>
    </row>
    <row r="4148" spans="1:4" ht="15" x14ac:dyDescent="0.25">
      <c r="A4148">
        <v>42437</v>
      </c>
      <c r="B4148" t="s">
        <v>11626</v>
      </c>
      <c r="C4148" t="s">
        <v>6539</v>
      </c>
      <c r="D4148" s="395">
        <v>1047.0899999999999</v>
      </c>
    </row>
    <row r="4149" spans="1:4" ht="15" x14ac:dyDescent="0.25">
      <c r="A4149">
        <v>1116</v>
      </c>
      <c r="B4149" t="s">
        <v>11627</v>
      </c>
      <c r="C4149" t="s">
        <v>6542</v>
      </c>
      <c r="D4149" s="394">
        <v>16.89</v>
      </c>
    </row>
    <row r="4150" spans="1:4" ht="15" x14ac:dyDescent="0.25">
      <c r="A4150">
        <v>1115</v>
      </c>
      <c r="B4150" t="s">
        <v>11628</v>
      </c>
      <c r="C4150" t="s">
        <v>6542</v>
      </c>
      <c r="D4150" s="394">
        <v>20.53</v>
      </c>
    </row>
    <row r="4151" spans="1:4" ht="15" x14ac:dyDescent="0.25">
      <c r="A4151">
        <v>1113</v>
      </c>
      <c r="B4151" t="s">
        <v>11629</v>
      </c>
      <c r="C4151" t="s">
        <v>6542</v>
      </c>
      <c r="D4151" s="394">
        <v>22.52</v>
      </c>
    </row>
    <row r="4152" spans="1:4" ht="15" x14ac:dyDescent="0.25">
      <c r="A4152">
        <v>1114</v>
      </c>
      <c r="B4152" t="s">
        <v>11630</v>
      </c>
      <c r="C4152" t="s">
        <v>6542</v>
      </c>
      <c r="D4152" s="394">
        <v>33.78</v>
      </c>
    </row>
    <row r="4153" spans="1:4" ht="15" x14ac:dyDescent="0.25">
      <c r="A4153">
        <v>40872</v>
      </c>
      <c r="B4153" t="s">
        <v>11631</v>
      </c>
      <c r="C4153" t="s">
        <v>6542</v>
      </c>
      <c r="D4153" s="394">
        <v>19.25</v>
      </c>
    </row>
    <row r="4154" spans="1:4" ht="15" x14ac:dyDescent="0.25">
      <c r="A4154">
        <v>20214</v>
      </c>
      <c r="B4154" t="s">
        <v>11632</v>
      </c>
      <c r="C4154" t="s">
        <v>6539</v>
      </c>
      <c r="D4154" s="394">
        <v>28.57</v>
      </c>
    </row>
    <row r="4155" spans="1:4" ht="15" x14ac:dyDescent="0.25">
      <c r="A4155">
        <v>11064</v>
      </c>
      <c r="B4155" t="s">
        <v>11633</v>
      </c>
      <c r="C4155" t="s">
        <v>6539</v>
      </c>
      <c r="D4155" s="394">
        <v>12.11</v>
      </c>
    </row>
    <row r="4156" spans="1:4" ht="15" x14ac:dyDescent="0.25">
      <c r="A4156">
        <v>7237</v>
      </c>
      <c r="B4156" t="s">
        <v>11634</v>
      </c>
      <c r="C4156" t="s">
        <v>6539</v>
      </c>
      <c r="D4156" s="394">
        <v>16.52</v>
      </c>
    </row>
    <row r="4157" spans="1:4" ht="15" x14ac:dyDescent="0.25">
      <c r="A4157">
        <v>16</v>
      </c>
      <c r="B4157" t="s">
        <v>11635</v>
      </c>
      <c r="C4157" t="s">
        <v>6543</v>
      </c>
      <c r="D4157" s="394">
        <v>5.94</v>
      </c>
    </row>
    <row r="4158" spans="1:4" ht="15" x14ac:dyDescent="0.25">
      <c r="A4158">
        <v>11757</v>
      </c>
      <c r="B4158" t="s">
        <v>11636</v>
      </c>
      <c r="C4158" t="s">
        <v>6539</v>
      </c>
      <c r="D4158" s="394">
        <v>27</v>
      </c>
    </row>
    <row r="4159" spans="1:4" ht="15" x14ac:dyDescent="0.25">
      <c r="A4159">
        <v>11758</v>
      </c>
      <c r="B4159" t="s">
        <v>11637</v>
      </c>
      <c r="C4159" t="s">
        <v>6539</v>
      </c>
      <c r="D4159" s="394">
        <v>69</v>
      </c>
    </row>
    <row r="4160" spans="1:4" ht="15" x14ac:dyDescent="0.25">
      <c r="A4160">
        <v>37526</v>
      </c>
      <c r="B4160" t="s">
        <v>11638</v>
      </c>
      <c r="C4160" t="s">
        <v>6539</v>
      </c>
      <c r="D4160" s="394">
        <v>2.62</v>
      </c>
    </row>
    <row r="4161" spans="1:4" ht="15" x14ac:dyDescent="0.25">
      <c r="A4161">
        <v>6076</v>
      </c>
      <c r="B4161" t="s">
        <v>11639</v>
      </c>
      <c r="C4161" t="s">
        <v>6547</v>
      </c>
      <c r="D4161" s="394">
        <v>85</v>
      </c>
    </row>
    <row r="4162" spans="1:4" ht="15" x14ac:dyDescent="0.25">
      <c r="A4162">
        <v>13109</v>
      </c>
      <c r="B4162" t="s">
        <v>11640</v>
      </c>
      <c r="C4162" t="s">
        <v>6539</v>
      </c>
      <c r="D4162" s="394">
        <v>179.7</v>
      </c>
    </row>
    <row r="4163" spans="1:4" ht="15" x14ac:dyDescent="0.25">
      <c r="A4163">
        <v>13110</v>
      </c>
      <c r="B4163" t="s">
        <v>11641</v>
      </c>
      <c r="C4163" t="s">
        <v>6539</v>
      </c>
      <c r="D4163" s="394">
        <v>236.5</v>
      </c>
    </row>
    <row r="4164" spans="1:4" ht="15" x14ac:dyDescent="0.25">
      <c r="A4164">
        <v>7581</v>
      </c>
      <c r="B4164" t="s">
        <v>11642</v>
      </c>
      <c r="C4164" t="s">
        <v>6539</v>
      </c>
      <c r="D4164" s="394">
        <v>3.44</v>
      </c>
    </row>
    <row r="4165" spans="1:4" ht="15" x14ac:dyDescent="0.25">
      <c r="A4165">
        <v>20206</v>
      </c>
      <c r="B4165" t="s">
        <v>11643</v>
      </c>
      <c r="C4165" t="s">
        <v>6542</v>
      </c>
      <c r="D4165" s="394">
        <v>4.38</v>
      </c>
    </row>
    <row r="4166" spans="1:4" ht="15" x14ac:dyDescent="0.25">
      <c r="A4166">
        <v>4460</v>
      </c>
      <c r="B4166" t="s">
        <v>11644</v>
      </c>
      <c r="C4166" t="s">
        <v>6542</v>
      </c>
      <c r="D4166" s="394">
        <v>5.26</v>
      </c>
    </row>
    <row r="4167" spans="1:4" ht="15" x14ac:dyDescent="0.25">
      <c r="A4167">
        <v>6204</v>
      </c>
      <c r="B4167" t="s">
        <v>11645</v>
      </c>
      <c r="C4167" t="s">
        <v>6542</v>
      </c>
      <c r="D4167" s="394">
        <v>7.86</v>
      </c>
    </row>
    <row r="4168" spans="1:4" ht="15" x14ac:dyDescent="0.25">
      <c r="A4168">
        <v>4417</v>
      </c>
      <c r="B4168" t="s">
        <v>11646</v>
      </c>
      <c r="C4168" t="s">
        <v>6542</v>
      </c>
      <c r="D4168" s="394">
        <v>3.02</v>
      </c>
    </row>
    <row r="4169" spans="1:4" ht="15" x14ac:dyDescent="0.25">
      <c r="A4169">
        <v>4517</v>
      </c>
      <c r="B4169" t="s">
        <v>11647</v>
      </c>
      <c r="C4169" t="s">
        <v>6542</v>
      </c>
      <c r="D4169" s="394">
        <v>1.06</v>
      </c>
    </row>
    <row r="4170" spans="1:4" ht="15" x14ac:dyDescent="0.25">
      <c r="A4170">
        <v>4512</v>
      </c>
      <c r="B4170" t="s">
        <v>11648</v>
      </c>
      <c r="C4170" t="s">
        <v>6542</v>
      </c>
      <c r="D4170" s="394">
        <v>0.77</v>
      </c>
    </row>
    <row r="4171" spans="1:4" ht="15" x14ac:dyDescent="0.25">
      <c r="A4171">
        <v>4415</v>
      </c>
      <c r="B4171" t="s">
        <v>11649</v>
      </c>
      <c r="C4171" t="s">
        <v>6542</v>
      </c>
      <c r="D4171" s="394">
        <v>2.54</v>
      </c>
    </row>
    <row r="4172" spans="1:4" ht="15" x14ac:dyDescent="0.25">
      <c r="A4172">
        <v>37373</v>
      </c>
      <c r="B4172" t="s">
        <v>11650</v>
      </c>
      <c r="C4172" t="s">
        <v>6541</v>
      </c>
      <c r="D4172" s="394">
        <v>0.05</v>
      </c>
    </row>
    <row r="4173" spans="1:4" ht="15" x14ac:dyDescent="0.25">
      <c r="A4173">
        <v>40864</v>
      </c>
      <c r="B4173" t="s">
        <v>11651</v>
      </c>
      <c r="C4173" t="s">
        <v>6548</v>
      </c>
      <c r="D4173" s="394">
        <v>7.37</v>
      </c>
    </row>
    <row r="4174" spans="1:4" ht="15" x14ac:dyDescent="0.25">
      <c r="A4174">
        <v>4734</v>
      </c>
      <c r="B4174" t="s">
        <v>11652</v>
      </c>
      <c r="C4174" t="s">
        <v>6547</v>
      </c>
      <c r="D4174" s="394">
        <v>108.75</v>
      </c>
    </row>
    <row r="4175" spans="1:4" ht="15" x14ac:dyDescent="0.25">
      <c r="A4175">
        <v>6085</v>
      </c>
      <c r="B4175" t="s">
        <v>11653</v>
      </c>
      <c r="C4175" t="s">
        <v>6544</v>
      </c>
      <c r="D4175" s="394">
        <v>4.95</v>
      </c>
    </row>
    <row r="4176" spans="1:4" ht="15" x14ac:dyDescent="0.25">
      <c r="A4176">
        <v>38396</v>
      </c>
      <c r="B4176" t="s">
        <v>11654</v>
      </c>
      <c r="C4176" t="s">
        <v>6539</v>
      </c>
      <c r="D4176" s="394">
        <v>472.87</v>
      </c>
    </row>
    <row r="4177" spans="1:4" ht="15" x14ac:dyDescent="0.25">
      <c r="A4177">
        <v>6090</v>
      </c>
      <c r="B4177" t="s">
        <v>11655</v>
      </c>
      <c r="C4177" t="s">
        <v>6544</v>
      </c>
      <c r="D4177" s="394">
        <v>9.4</v>
      </c>
    </row>
    <row r="4178" spans="1:4" ht="15" x14ac:dyDescent="0.25">
      <c r="A4178">
        <v>11622</v>
      </c>
      <c r="B4178" t="s">
        <v>11656</v>
      </c>
      <c r="C4178" t="s">
        <v>6543</v>
      </c>
      <c r="D4178" s="394">
        <v>67.28</v>
      </c>
    </row>
    <row r="4179" spans="1:4" ht="15" x14ac:dyDescent="0.25">
      <c r="A4179">
        <v>6094</v>
      </c>
      <c r="B4179" t="s">
        <v>11657</v>
      </c>
      <c r="C4179" t="s">
        <v>6543</v>
      </c>
      <c r="D4179" s="394">
        <v>15.9</v>
      </c>
    </row>
    <row r="4180" spans="1:4" ht="15" x14ac:dyDescent="0.25">
      <c r="A4180">
        <v>7317</v>
      </c>
      <c r="B4180" t="s">
        <v>11658</v>
      </c>
      <c r="C4180" t="s">
        <v>6543</v>
      </c>
      <c r="D4180" s="394">
        <v>25.75</v>
      </c>
    </row>
    <row r="4181" spans="1:4" ht="15" x14ac:dyDescent="0.25">
      <c r="A4181">
        <v>142</v>
      </c>
      <c r="B4181" t="s">
        <v>11659</v>
      </c>
      <c r="C4181" t="s">
        <v>6563</v>
      </c>
      <c r="D4181" s="394">
        <v>35.32</v>
      </c>
    </row>
    <row r="4182" spans="1:4" ht="15" x14ac:dyDescent="0.25">
      <c r="A4182">
        <v>38123</v>
      </c>
      <c r="B4182" t="s">
        <v>11660</v>
      </c>
      <c r="C4182" t="s">
        <v>6543</v>
      </c>
      <c r="D4182" s="394">
        <v>63.04</v>
      </c>
    </row>
    <row r="4183" spans="1:4" ht="15" x14ac:dyDescent="0.25">
      <c r="A4183">
        <v>42701</v>
      </c>
      <c r="B4183" t="s">
        <v>11661</v>
      </c>
      <c r="C4183" t="s">
        <v>6539</v>
      </c>
      <c r="D4183" s="394">
        <v>28.39</v>
      </c>
    </row>
    <row r="4184" spans="1:4" ht="15" x14ac:dyDescent="0.25">
      <c r="A4184">
        <v>42702</v>
      </c>
      <c r="B4184" t="s">
        <v>11662</v>
      </c>
      <c r="C4184" t="s">
        <v>6539</v>
      </c>
      <c r="D4184" s="394">
        <v>50.45</v>
      </c>
    </row>
    <row r="4185" spans="1:4" ht="15" x14ac:dyDescent="0.25">
      <c r="A4185">
        <v>37955</v>
      </c>
      <c r="B4185" t="s">
        <v>11663</v>
      </c>
      <c r="C4185" t="s">
        <v>6539</v>
      </c>
      <c r="D4185" s="394">
        <v>65.38</v>
      </c>
    </row>
    <row r="4186" spans="1:4" ht="15" x14ac:dyDescent="0.25">
      <c r="A4186">
        <v>42699</v>
      </c>
      <c r="B4186" t="s">
        <v>11664</v>
      </c>
      <c r="C4186" t="s">
        <v>6539</v>
      </c>
      <c r="D4186" s="394">
        <v>17.34</v>
      </c>
    </row>
    <row r="4187" spans="1:4" ht="15" x14ac:dyDescent="0.25">
      <c r="A4187">
        <v>42700</v>
      </c>
      <c r="B4187" t="s">
        <v>11665</v>
      </c>
      <c r="C4187" t="s">
        <v>6539</v>
      </c>
      <c r="D4187" s="394">
        <v>49.44</v>
      </c>
    </row>
    <row r="4188" spans="1:4" ht="15" x14ac:dyDescent="0.25">
      <c r="A4188">
        <v>37743</v>
      </c>
      <c r="B4188" t="s">
        <v>11666</v>
      </c>
      <c r="C4188" t="s">
        <v>6539</v>
      </c>
      <c r="D4188" s="395">
        <v>118650.34</v>
      </c>
    </row>
    <row r="4189" spans="1:4" ht="15" x14ac:dyDescent="0.25">
      <c r="A4189">
        <v>37744</v>
      </c>
      <c r="B4189" t="s">
        <v>11667</v>
      </c>
      <c r="C4189" t="s">
        <v>6539</v>
      </c>
      <c r="D4189" s="395">
        <v>139510.48000000001</v>
      </c>
    </row>
    <row r="4190" spans="1:4" ht="15" x14ac:dyDescent="0.25">
      <c r="A4190">
        <v>37741</v>
      </c>
      <c r="B4190" t="s">
        <v>11668</v>
      </c>
      <c r="C4190" t="s">
        <v>6539</v>
      </c>
      <c r="D4190" s="395">
        <v>107888.11</v>
      </c>
    </row>
    <row r="4191" spans="1:4" ht="15" x14ac:dyDescent="0.25">
      <c r="A4191">
        <v>39396</v>
      </c>
      <c r="B4191" t="s">
        <v>11669</v>
      </c>
      <c r="C4191" t="s">
        <v>6539</v>
      </c>
      <c r="D4191" s="394">
        <v>43.86</v>
      </c>
    </row>
    <row r="4192" spans="1:4" ht="15" x14ac:dyDescent="0.25">
      <c r="A4192">
        <v>39392</v>
      </c>
      <c r="B4192" t="s">
        <v>11670</v>
      </c>
      <c r="C4192" t="s">
        <v>6539</v>
      </c>
      <c r="D4192" s="394">
        <v>49.48</v>
      </c>
    </row>
    <row r="4193" spans="1:4" ht="15" x14ac:dyDescent="0.25">
      <c r="A4193">
        <v>39393</v>
      </c>
      <c r="B4193" t="s">
        <v>11671</v>
      </c>
      <c r="C4193" t="s">
        <v>6539</v>
      </c>
      <c r="D4193" s="394">
        <v>30.6</v>
      </c>
    </row>
    <row r="4194" spans="1:4" ht="15" x14ac:dyDescent="0.25">
      <c r="A4194">
        <v>39394</v>
      </c>
      <c r="B4194" t="s">
        <v>11672</v>
      </c>
      <c r="C4194" t="s">
        <v>6539</v>
      </c>
      <c r="D4194" s="394">
        <v>34.44</v>
      </c>
    </row>
    <row r="4195" spans="1:4" ht="15" x14ac:dyDescent="0.25">
      <c r="A4195">
        <v>39395</v>
      </c>
      <c r="B4195" t="s">
        <v>11673</v>
      </c>
      <c r="C4195" t="s">
        <v>6539</v>
      </c>
      <c r="D4195" s="394">
        <v>32.03</v>
      </c>
    </row>
    <row r="4196" spans="1:4" ht="15" x14ac:dyDescent="0.25">
      <c r="A4196">
        <v>14618</v>
      </c>
      <c r="B4196" t="s">
        <v>11674</v>
      </c>
      <c r="C4196" t="s">
        <v>6539</v>
      </c>
      <c r="D4196" s="395">
        <v>1039.51</v>
      </c>
    </row>
    <row r="4197" spans="1:4" ht="15" x14ac:dyDescent="0.25">
      <c r="A4197">
        <v>40269</v>
      </c>
      <c r="B4197" t="s">
        <v>11675</v>
      </c>
      <c r="C4197" t="s">
        <v>6539</v>
      </c>
      <c r="D4197" s="395">
        <v>4188.1099999999997</v>
      </c>
    </row>
    <row r="4198" spans="1:4" ht="15" x14ac:dyDescent="0.25">
      <c r="A4198">
        <v>6110</v>
      </c>
      <c r="B4198" t="s">
        <v>11676</v>
      </c>
      <c r="C4198" t="s">
        <v>6541</v>
      </c>
      <c r="D4198" s="394">
        <v>13.31</v>
      </c>
    </row>
    <row r="4199" spans="1:4" ht="15" x14ac:dyDescent="0.25">
      <c r="A4199">
        <v>40910</v>
      </c>
      <c r="B4199" t="s">
        <v>11677</v>
      </c>
      <c r="C4199" t="s">
        <v>6548</v>
      </c>
      <c r="D4199" s="395">
        <v>2327.7600000000002</v>
      </c>
    </row>
    <row r="4200" spans="1:4" ht="15" x14ac:dyDescent="0.25">
      <c r="A4200">
        <v>6111</v>
      </c>
      <c r="B4200" t="s">
        <v>11678</v>
      </c>
      <c r="C4200" t="s">
        <v>6541</v>
      </c>
      <c r="D4200" s="394">
        <v>10.98</v>
      </c>
    </row>
    <row r="4201" spans="1:4" ht="15" x14ac:dyDescent="0.25">
      <c r="A4201">
        <v>41084</v>
      </c>
      <c r="B4201" t="s">
        <v>11679</v>
      </c>
      <c r="C4201" t="s">
        <v>6548</v>
      </c>
      <c r="D4201" s="395">
        <v>1921.95</v>
      </c>
    </row>
    <row r="4202" spans="1:4" ht="15" x14ac:dyDescent="0.25">
      <c r="A4202">
        <v>25950</v>
      </c>
      <c r="B4202" t="s">
        <v>11680</v>
      </c>
      <c r="C4202" t="s">
        <v>6547</v>
      </c>
      <c r="D4202" s="394">
        <v>44.21</v>
      </c>
    </row>
    <row r="4203" spans="1:4" ht="15" x14ac:dyDescent="0.25">
      <c r="A4203">
        <v>38637</v>
      </c>
      <c r="B4203" t="s">
        <v>11681</v>
      </c>
      <c r="C4203" t="s">
        <v>6539</v>
      </c>
      <c r="D4203" s="394">
        <v>116.25</v>
      </c>
    </row>
    <row r="4204" spans="1:4" ht="15" x14ac:dyDescent="0.25">
      <c r="A4204">
        <v>6150</v>
      </c>
      <c r="B4204" t="s">
        <v>11682</v>
      </c>
      <c r="C4204" t="s">
        <v>6539</v>
      </c>
      <c r="D4204" s="394">
        <v>117.67</v>
      </c>
    </row>
    <row r="4205" spans="1:4" ht="15" x14ac:dyDescent="0.25">
      <c r="A4205">
        <v>6136</v>
      </c>
      <c r="B4205" t="s">
        <v>11683</v>
      </c>
      <c r="C4205" t="s">
        <v>6539</v>
      </c>
      <c r="D4205" s="394">
        <v>92.5</v>
      </c>
    </row>
    <row r="4206" spans="1:4" ht="15" x14ac:dyDescent="0.25">
      <c r="A4206">
        <v>38638</v>
      </c>
      <c r="B4206" t="s">
        <v>11684</v>
      </c>
      <c r="C4206" t="s">
        <v>6539</v>
      </c>
      <c r="D4206" s="394">
        <v>97.96</v>
      </c>
    </row>
    <row r="4207" spans="1:4" ht="15" x14ac:dyDescent="0.25">
      <c r="A4207">
        <v>20262</v>
      </c>
      <c r="B4207" t="s">
        <v>11685</v>
      </c>
      <c r="C4207" t="s">
        <v>6539</v>
      </c>
      <c r="D4207" s="394">
        <v>13.7</v>
      </c>
    </row>
    <row r="4208" spans="1:4" ht="15" x14ac:dyDescent="0.25">
      <c r="A4208">
        <v>6148</v>
      </c>
      <c r="B4208" t="s">
        <v>11686</v>
      </c>
      <c r="C4208" t="s">
        <v>6539</v>
      </c>
      <c r="D4208" s="394">
        <v>7.13</v>
      </c>
    </row>
    <row r="4209" spans="1:4" ht="15" x14ac:dyDescent="0.25">
      <c r="A4209">
        <v>6145</v>
      </c>
      <c r="B4209" t="s">
        <v>11687</v>
      </c>
      <c r="C4209" t="s">
        <v>6539</v>
      </c>
      <c r="D4209" s="394">
        <v>12.79</v>
      </c>
    </row>
    <row r="4210" spans="1:4" ht="15" x14ac:dyDescent="0.25">
      <c r="A4210">
        <v>6149</v>
      </c>
      <c r="B4210" t="s">
        <v>11688</v>
      </c>
      <c r="C4210" t="s">
        <v>6539</v>
      </c>
      <c r="D4210" s="394">
        <v>12.07</v>
      </c>
    </row>
    <row r="4211" spans="1:4" ht="15" x14ac:dyDescent="0.25">
      <c r="A4211">
        <v>6146</v>
      </c>
      <c r="B4211" t="s">
        <v>11689</v>
      </c>
      <c r="C4211" t="s">
        <v>6539</v>
      </c>
      <c r="D4211" s="394">
        <v>12.8</v>
      </c>
    </row>
    <row r="4212" spans="1:4" ht="15" x14ac:dyDescent="0.25">
      <c r="A4212">
        <v>26026</v>
      </c>
      <c r="B4212" t="s">
        <v>11690</v>
      </c>
      <c r="C4212" t="s">
        <v>6543</v>
      </c>
      <c r="D4212" s="394">
        <v>2.88</v>
      </c>
    </row>
    <row r="4213" spans="1:4" ht="15" x14ac:dyDescent="0.25">
      <c r="A4213">
        <v>39961</v>
      </c>
      <c r="B4213" t="s">
        <v>11691</v>
      </c>
      <c r="C4213" t="s">
        <v>6539</v>
      </c>
      <c r="D4213" s="394">
        <v>12.65</v>
      </c>
    </row>
    <row r="4214" spans="1:4" ht="15" x14ac:dyDescent="0.25">
      <c r="A4214">
        <v>42433</v>
      </c>
      <c r="B4214" t="s">
        <v>11692</v>
      </c>
      <c r="C4214" t="s">
        <v>6539</v>
      </c>
      <c r="D4214" s="395">
        <v>2720.4</v>
      </c>
    </row>
    <row r="4215" spans="1:4" ht="15" x14ac:dyDescent="0.25">
      <c r="A4215">
        <v>42434</v>
      </c>
      <c r="B4215" t="s">
        <v>11693</v>
      </c>
      <c r="C4215" t="s">
        <v>6539</v>
      </c>
      <c r="D4215" s="395">
        <v>2939.79</v>
      </c>
    </row>
    <row r="4216" spans="1:4" ht="15" x14ac:dyDescent="0.25">
      <c r="A4216">
        <v>42435</v>
      </c>
      <c r="B4216" t="s">
        <v>11694</v>
      </c>
      <c r="C4216" t="s">
        <v>6539</v>
      </c>
      <c r="D4216" s="395">
        <v>1465.96</v>
      </c>
    </row>
    <row r="4217" spans="1:4" ht="15" x14ac:dyDescent="0.25">
      <c r="A4217">
        <v>38061</v>
      </c>
      <c r="B4217" t="s">
        <v>11695</v>
      </c>
      <c r="C4217" t="s">
        <v>6539</v>
      </c>
      <c r="D4217" s="394">
        <v>32.450000000000003</v>
      </c>
    </row>
    <row r="4218" spans="1:4" ht="15" x14ac:dyDescent="0.25">
      <c r="A4218">
        <v>20250</v>
      </c>
      <c r="B4218" t="s">
        <v>11696</v>
      </c>
      <c r="C4218" t="s">
        <v>6543</v>
      </c>
      <c r="D4218" s="394">
        <v>11.8</v>
      </c>
    </row>
    <row r="4219" spans="1:4" ht="15" x14ac:dyDescent="0.25">
      <c r="A4219">
        <v>39965</v>
      </c>
      <c r="B4219" t="s">
        <v>11697</v>
      </c>
      <c r="C4219" t="s">
        <v>6540</v>
      </c>
      <c r="D4219" s="395">
        <v>1325.85</v>
      </c>
    </row>
    <row r="4220" spans="1:4" ht="15" x14ac:dyDescent="0.25">
      <c r="A4220">
        <v>39964</v>
      </c>
      <c r="B4220" t="s">
        <v>11698</v>
      </c>
      <c r="C4220" t="s">
        <v>6540</v>
      </c>
      <c r="D4220" s="395">
        <v>1126.1600000000001</v>
      </c>
    </row>
    <row r="4221" spans="1:4" ht="15" x14ac:dyDescent="0.25">
      <c r="A4221">
        <v>7</v>
      </c>
      <c r="B4221" t="s">
        <v>11699</v>
      </c>
      <c r="C4221" t="s">
        <v>6543</v>
      </c>
      <c r="D4221" s="394">
        <v>9.8699999999999992</v>
      </c>
    </row>
    <row r="4222" spans="1:4" ht="15" x14ac:dyDescent="0.25">
      <c r="A4222">
        <v>13388</v>
      </c>
      <c r="B4222" t="s">
        <v>11700</v>
      </c>
      <c r="C4222" t="s">
        <v>6543</v>
      </c>
      <c r="D4222" s="394">
        <v>84.87</v>
      </c>
    </row>
    <row r="4223" spans="1:4" ht="15" x14ac:dyDescent="0.25">
      <c r="A4223">
        <v>39914</v>
      </c>
      <c r="B4223" t="s">
        <v>11701</v>
      </c>
      <c r="C4223" t="s">
        <v>6543</v>
      </c>
      <c r="D4223" s="394">
        <v>145.44</v>
      </c>
    </row>
    <row r="4224" spans="1:4" ht="15" x14ac:dyDescent="0.25">
      <c r="A4224">
        <v>12732</v>
      </c>
      <c r="B4224" t="s">
        <v>11702</v>
      </c>
      <c r="C4224" t="s">
        <v>6539</v>
      </c>
      <c r="D4224" s="394">
        <v>167.82</v>
      </c>
    </row>
    <row r="4225" spans="1:4" ht="15" x14ac:dyDescent="0.25">
      <c r="A4225">
        <v>6160</v>
      </c>
      <c r="B4225" t="s">
        <v>11703</v>
      </c>
      <c r="C4225" t="s">
        <v>6541</v>
      </c>
      <c r="D4225" s="394">
        <v>13.71</v>
      </c>
    </row>
    <row r="4226" spans="1:4" ht="15" x14ac:dyDescent="0.25">
      <c r="A4226">
        <v>41087</v>
      </c>
      <c r="B4226" t="s">
        <v>11704</v>
      </c>
      <c r="C4226" t="s">
        <v>6548</v>
      </c>
      <c r="D4226" s="395">
        <v>2399.19</v>
      </c>
    </row>
    <row r="4227" spans="1:4" ht="15" x14ac:dyDescent="0.25">
      <c r="A4227">
        <v>6166</v>
      </c>
      <c r="B4227" t="s">
        <v>11705</v>
      </c>
      <c r="C4227" t="s">
        <v>6541</v>
      </c>
      <c r="D4227" s="394">
        <v>15.57</v>
      </c>
    </row>
    <row r="4228" spans="1:4" ht="15" x14ac:dyDescent="0.25">
      <c r="A4228">
        <v>41088</v>
      </c>
      <c r="B4228" t="s">
        <v>11706</v>
      </c>
      <c r="C4228" t="s">
        <v>6548</v>
      </c>
      <c r="D4228" s="395">
        <v>2724.18</v>
      </c>
    </row>
    <row r="4229" spans="1:4" ht="15" x14ac:dyDescent="0.25">
      <c r="A4229">
        <v>20232</v>
      </c>
      <c r="B4229" t="s">
        <v>11707</v>
      </c>
      <c r="C4229" t="s">
        <v>6542</v>
      </c>
      <c r="D4229" s="394">
        <v>60.04</v>
      </c>
    </row>
    <row r="4230" spans="1:4" ht="15" x14ac:dyDescent="0.25">
      <c r="A4230">
        <v>10856</v>
      </c>
      <c r="B4230" t="s">
        <v>11708</v>
      </c>
      <c r="C4230" t="s">
        <v>6542</v>
      </c>
      <c r="D4230" s="394">
        <v>76.52</v>
      </c>
    </row>
    <row r="4231" spans="1:4" ht="15" x14ac:dyDescent="0.25">
      <c r="A4231">
        <v>4828</v>
      </c>
      <c r="B4231" t="s">
        <v>11709</v>
      </c>
      <c r="C4231" t="s">
        <v>6542</v>
      </c>
      <c r="D4231" s="394">
        <v>62.19</v>
      </c>
    </row>
    <row r="4232" spans="1:4" ht="15" x14ac:dyDescent="0.25">
      <c r="A4232">
        <v>20249</v>
      </c>
      <c r="B4232" t="s">
        <v>11710</v>
      </c>
      <c r="C4232" t="s">
        <v>6542</v>
      </c>
      <c r="D4232" s="394">
        <v>34.049999999999997</v>
      </c>
    </row>
    <row r="4233" spans="1:4" ht="15" x14ac:dyDescent="0.25">
      <c r="A4233">
        <v>11609</v>
      </c>
      <c r="B4233" t="s">
        <v>11711</v>
      </c>
      <c r="C4233" t="s">
        <v>6544</v>
      </c>
      <c r="D4233" s="394">
        <v>11.66</v>
      </c>
    </row>
    <row r="4234" spans="1:4" ht="15" x14ac:dyDescent="0.25">
      <c r="A4234">
        <v>20083</v>
      </c>
      <c r="B4234" t="s">
        <v>11712</v>
      </c>
      <c r="C4234" t="s">
        <v>6539</v>
      </c>
      <c r="D4234" s="394">
        <v>46.75</v>
      </c>
    </row>
    <row r="4235" spans="1:4" ht="15" x14ac:dyDescent="0.25">
      <c r="A4235">
        <v>20082</v>
      </c>
      <c r="B4235" t="s">
        <v>11713</v>
      </c>
      <c r="C4235" t="s">
        <v>6539</v>
      </c>
      <c r="D4235" s="394">
        <v>18.21</v>
      </c>
    </row>
    <row r="4236" spans="1:4" ht="15" x14ac:dyDescent="0.25">
      <c r="A4236">
        <v>5318</v>
      </c>
      <c r="B4236" t="s">
        <v>11714</v>
      </c>
      <c r="C4236" t="s">
        <v>6544</v>
      </c>
      <c r="D4236" s="394">
        <v>10.6</v>
      </c>
    </row>
    <row r="4237" spans="1:4" ht="15" x14ac:dyDescent="0.25">
      <c r="A4237">
        <v>10691</v>
      </c>
      <c r="B4237" t="s">
        <v>11715</v>
      </c>
      <c r="C4237" t="s">
        <v>6544</v>
      </c>
      <c r="D4237" s="394">
        <v>35.71</v>
      </c>
    </row>
    <row r="4238" spans="1:4" ht="15" x14ac:dyDescent="0.25">
      <c r="A4238">
        <v>12295</v>
      </c>
      <c r="B4238" t="s">
        <v>11716</v>
      </c>
      <c r="C4238" t="s">
        <v>6539</v>
      </c>
      <c r="D4238" s="394">
        <v>2.42</v>
      </c>
    </row>
    <row r="4239" spans="1:4" ht="15" x14ac:dyDescent="0.25">
      <c r="A4239">
        <v>12296</v>
      </c>
      <c r="B4239" t="s">
        <v>11717</v>
      </c>
      <c r="C4239" t="s">
        <v>6539</v>
      </c>
      <c r="D4239" s="394">
        <v>3.13</v>
      </c>
    </row>
    <row r="4240" spans="1:4" ht="15" x14ac:dyDescent="0.25">
      <c r="A4240">
        <v>12294</v>
      </c>
      <c r="B4240" t="s">
        <v>11718</v>
      </c>
      <c r="C4240" t="s">
        <v>6539</v>
      </c>
      <c r="D4240" s="394">
        <v>7.51</v>
      </c>
    </row>
    <row r="4241" spans="1:4" ht="15" x14ac:dyDescent="0.25">
      <c r="A4241">
        <v>14543</v>
      </c>
      <c r="B4241" t="s">
        <v>11719</v>
      </c>
      <c r="C4241" t="s">
        <v>6539</v>
      </c>
      <c r="D4241" s="394">
        <v>5.36</v>
      </c>
    </row>
    <row r="4242" spans="1:4" ht="15" x14ac:dyDescent="0.25">
      <c r="A4242">
        <v>13329</v>
      </c>
      <c r="B4242" t="s">
        <v>11720</v>
      </c>
      <c r="C4242" t="s">
        <v>6539</v>
      </c>
      <c r="D4242" s="394">
        <v>3.15</v>
      </c>
    </row>
    <row r="4243" spans="1:4" ht="15" x14ac:dyDescent="0.25">
      <c r="A4243">
        <v>21044</v>
      </c>
      <c r="B4243" t="s">
        <v>11721</v>
      </c>
      <c r="C4243" t="s">
        <v>6539</v>
      </c>
      <c r="D4243" s="394">
        <v>17.62</v>
      </c>
    </row>
    <row r="4244" spans="1:4" ht="15" x14ac:dyDescent="0.25">
      <c r="A4244">
        <v>21045</v>
      </c>
      <c r="B4244" t="s">
        <v>11722</v>
      </c>
      <c r="C4244" t="s">
        <v>6539</v>
      </c>
      <c r="D4244" s="394">
        <v>24.14</v>
      </c>
    </row>
    <row r="4245" spans="1:4" ht="15" x14ac:dyDescent="0.25">
      <c r="A4245">
        <v>21040</v>
      </c>
      <c r="B4245" t="s">
        <v>11723</v>
      </c>
      <c r="C4245" t="s">
        <v>6539</v>
      </c>
      <c r="D4245" s="394">
        <v>17.25</v>
      </c>
    </row>
    <row r="4246" spans="1:4" ht="15" x14ac:dyDescent="0.25">
      <c r="A4246">
        <v>21041</v>
      </c>
      <c r="B4246" t="s">
        <v>11724</v>
      </c>
      <c r="C4246" t="s">
        <v>6539</v>
      </c>
      <c r="D4246" s="394">
        <v>20.82</v>
      </c>
    </row>
    <row r="4247" spans="1:4" ht="15" x14ac:dyDescent="0.25">
      <c r="A4247">
        <v>21047</v>
      </c>
      <c r="B4247" t="s">
        <v>11725</v>
      </c>
      <c r="C4247" t="s">
        <v>6539</v>
      </c>
      <c r="D4247" s="394">
        <v>25.99</v>
      </c>
    </row>
    <row r="4248" spans="1:4" ht="15" x14ac:dyDescent="0.25">
      <c r="A4248">
        <v>21043</v>
      </c>
      <c r="B4248" t="s">
        <v>11726</v>
      </c>
      <c r="C4248" t="s">
        <v>6539</v>
      </c>
      <c r="D4248" s="394">
        <v>25.3</v>
      </c>
    </row>
    <row r="4249" spans="1:4" ht="15" x14ac:dyDescent="0.25">
      <c r="A4249">
        <v>21042</v>
      </c>
      <c r="B4249" t="s">
        <v>11727</v>
      </c>
      <c r="C4249" t="s">
        <v>6539</v>
      </c>
      <c r="D4249" s="394">
        <v>20.03</v>
      </c>
    </row>
    <row r="4250" spans="1:4" ht="15" x14ac:dyDescent="0.25">
      <c r="A4250">
        <v>11895</v>
      </c>
      <c r="B4250" t="s">
        <v>11728</v>
      </c>
      <c r="C4250" t="s">
        <v>6539</v>
      </c>
      <c r="D4250" s="395">
        <v>1077.52</v>
      </c>
    </row>
    <row r="4251" spans="1:4" ht="15" x14ac:dyDescent="0.25">
      <c r="A4251">
        <v>11896</v>
      </c>
      <c r="B4251" t="s">
        <v>11729</v>
      </c>
      <c r="C4251" t="s">
        <v>6539</v>
      </c>
      <c r="D4251" s="395">
        <v>5647.7</v>
      </c>
    </row>
    <row r="4252" spans="1:4" ht="15" x14ac:dyDescent="0.25">
      <c r="A4252">
        <v>11897</v>
      </c>
      <c r="B4252" t="s">
        <v>11730</v>
      </c>
      <c r="C4252" t="s">
        <v>6539</v>
      </c>
      <c r="D4252" s="395">
        <v>7369.26</v>
      </c>
    </row>
    <row r="4253" spans="1:4" ht="15" x14ac:dyDescent="0.25">
      <c r="A4253">
        <v>11898</v>
      </c>
      <c r="B4253" t="s">
        <v>11731</v>
      </c>
      <c r="C4253" t="s">
        <v>6539</v>
      </c>
      <c r="D4253" s="395">
        <v>7740.82</v>
      </c>
    </row>
    <row r="4254" spans="1:4" ht="15" x14ac:dyDescent="0.25">
      <c r="A4254">
        <v>3282</v>
      </c>
      <c r="B4254" t="s">
        <v>11732</v>
      </c>
      <c r="C4254" t="s">
        <v>6539</v>
      </c>
      <c r="D4254" s="394">
        <v>783.37</v>
      </c>
    </row>
    <row r="4255" spans="1:4" ht="15" x14ac:dyDescent="0.25">
      <c r="A4255">
        <v>11899</v>
      </c>
      <c r="B4255" t="s">
        <v>11733</v>
      </c>
      <c r="C4255" t="s">
        <v>6539</v>
      </c>
      <c r="D4255" s="395">
        <v>3820.87</v>
      </c>
    </row>
    <row r="4256" spans="1:4" ht="15" x14ac:dyDescent="0.25">
      <c r="A4256">
        <v>11900</v>
      </c>
      <c r="B4256" t="s">
        <v>11734</v>
      </c>
      <c r="C4256" t="s">
        <v>6539</v>
      </c>
      <c r="D4256" s="395">
        <v>5238.99</v>
      </c>
    </row>
    <row r="4257" spans="1:4" ht="15" x14ac:dyDescent="0.25">
      <c r="A4257">
        <v>14149</v>
      </c>
      <c r="B4257" t="s">
        <v>11735</v>
      </c>
      <c r="C4257" t="s">
        <v>6558</v>
      </c>
      <c r="D4257" s="394">
        <v>125.45</v>
      </c>
    </row>
    <row r="4258" spans="1:4" ht="15" x14ac:dyDescent="0.25">
      <c r="A4258">
        <v>38099</v>
      </c>
      <c r="B4258" t="s">
        <v>11736</v>
      </c>
      <c r="C4258" t="s">
        <v>6539</v>
      </c>
      <c r="D4258" s="394">
        <v>1.24</v>
      </c>
    </row>
    <row r="4259" spans="1:4" ht="15" x14ac:dyDescent="0.25">
      <c r="A4259">
        <v>38100</v>
      </c>
      <c r="B4259" t="s">
        <v>11737</v>
      </c>
      <c r="C4259" t="s">
        <v>6539</v>
      </c>
      <c r="D4259" s="394">
        <v>2.0299999999999998</v>
      </c>
    </row>
    <row r="4260" spans="1:4" ht="15" x14ac:dyDescent="0.25">
      <c r="A4260">
        <v>20061</v>
      </c>
      <c r="B4260" t="s">
        <v>11738</v>
      </c>
      <c r="C4260" t="s">
        <v>6539</v>
      </c>
      <c r="D4260" s="394">
        <v>2.94</v>
      </c>
    </row>
    <row r="4261" spans="1:4" ht="15" x14ac:dyDescent="0.25">
      <c r="A4261">
        <v>7576</v>
      </c>
      <c r="B4261" t="s">
        <v>11739</v>
      </c>
      <c r="C4261" t="s">
        <v>6539</v>
      </c>
      <c r="D4261" s="394">
        <v>141.30000000000001</v>
      </c>
    </row>
    <row r="4262" spans="1:4" ht="15" x14ac:dyDescent="0.25">
      <c r="A4262">
        <v>3384</v>
      </c>
      <c r="B4262" t="s">
        <v>11740</v>
      </c>
      <c r="C4262" t="s">
        <v>6539</v>
      </c>
      <c r="D4262" s="394">
        <v>6.03</v>
      </c>
    </row>
    <row r="4263" spans="1:4" ht="15" x14ac:dyDescent="0.25">
      <c r="A4263">
        <v>7572</v>
      </c>
      <c r="B4263" t="s">
        <v>11741</v>
      </c>
      <c r="C4263" t="s">
        <v>6539</v>
      </c>
      <c r="D4263" s="394">
        <v>5.19</v>
      </c>
    </row>
    <row r="4264" spans="1:4" ht="15" x14ac:dyDescent="0.25">
      <c r="A4264">
        <v>3396</v>
      </c>
      <c r="B4264" t="s">
        <v>11742</v>
      </c>
      <c r="C4264" t="s">
        <v>6539</v>
      </c>
      <c r="D4264" s="394">
        <v>3.67</v>
      </c>
    </row>
    <row r="4265" spans="1:4" ht="15" x14ac:dyDescent="0.25">
      <c r="A4265">
        <v>37590</v>
      </c>
      <c r="B4265" t="s">
        <v>11743</v>
      </c>
      <c r="C4265" t="s">
        <v>6539</v>
      </c>
      <c r="D4265" s="394">
        <v>28.39</v>
      </c>
    </row>
    <row r="4266" spans="1:4" ht="15" x14ac:dyDescent="0.25">
      <c r="A4266">
        <v>37591</v>
      </c>
      <c r="B4266" t="s">
        <v>11744</v>
      </c>
      <c r="C4266" t="s">
        <v>6539</v>
      </c>
      <c r="D4266" s="394">
        <v>39.5</v>
      </c>
    </row>
    <row r="4267" spans="1:4" ht="15" x14ac:dyDescent="0.25">
      <c r="A4267">
        <v>12626</v>
      </c>
      <c r="B4267" t="s">
        <v>11745</v>
      </c>
      <c r="C4267" t="s">
        <v>6539</v>
      </c>
      <c r="D4267" s="394">
        <v>14.1</v>
      </c>
    </row>
    <row r="4268" spans="1:4" ht="15" x14ac:dyDescent="0.25">
      <c r="A4268">
        <v>11033</v>
      </c>
      <c r="B4268" t="s">
        <v>11746</v>
      </c>
      <c r="C4268" t="s">
        <v>6539</v>
      </c>
      <c r="D4268" s="394">
        <v>4.08</v>
      </c>
    </row>
    <row r="4269" spans="1:4" ht="15" x14ac:dyDescent="0.25">
      <c r="A4269">
        <v>390</v>
      </c>
      <c r="B4269" t="s">
        <v>11747</v>
      </c>
      <c r="C4269" t="s">
        <v>6539</v>
      </c>
      <c r="D4269" s="394">
        <v>7.38</v>
      </c>
    </row>
    <row r="4270" spans="1:4" ht="15" x14ac:dyDescent="0.25">
      <c r="A4270">
        <v>42436</v>
      </c>
      <c r="B4270" t="s">
        <v>11748</v>
      </c>
      <c r="C4270" t="s">
        <v>6539</v>
      </c>
      <c r="D4270" s="395">
        <v>1534.45</v>
      </c>
    </row>
    <row r="4271" spans="1:4" ht="15" x14ac:dyDescent="0.25">
      <c r="A4271">
        <v>6178</v>
      </c>
      <c r="B4271" t="s">
        <v>11749</v>
      </c>
      <c r="C4271" t="s">
        <v>6540</v>
      </c>
      <c r="D4271" s="394">
        <v>170.95</v>
      </c>
    </row>
    <row r="4272" spans="1:4" ht="15" x14ac:dyDescent="0.25">
      <c r="A4272">
        <v>6180</v>
      </c>
      <c r="B4272" t="s">
        <v>11750</v>
      </c>
      <c r="C4272" t="s">
        <v>6540</v>
      </c>
      <c r="D4272" s="394">
        <v>184.5</v>
      </c>
    </row>
    <row r="4273" spans="1:4" ht="15" x14ac:dyDescent="0.25">
      <c r="A4273">
        <v>6182</v>
      </c>
      <c r="B4273" t="s">
        <v>11751</v>
      </c>
      <c r="C4273" t="s">
        <v>6540</v>
      </c>
      <c r="D4273" s="394">
        <v>229.01</v>
      </c>
    </row>
    <row r="4274" spans="1:4" ht="15" x14ac:dyDescent="0.25">
      <c r="A4274">
        <v>3993</v>
      </c>
      <c r="B4274" t="s">
        <v>11752</v>
      </c>
      <c r="C4274" t="s">
        <v>6540</v>
      </c>
      <c r="D4274" s="394">
        <v>56.88</v>
      </c>
    </row>
    <row r="4275" spans="1:4" ht="15" x14ac:dyDescent="0.25">
      <c r="A4275">
        <v>3990</v>
      </c>
      <c r="B4275" t="s">
        <v>11753</v>
      </c>
      <c r="C4275" t="s">
        <v>6542</v>
      </c>
      <c r="D4275" s="394">
        <v>12.57</v>
      </c>
    </row>
    <row r="4276" spans="1:4" ht="15" x14ac:dyDescent="0.25">
      <c r="A4276">
        <v>3992</v>
      </c>
      <c r="B4276" t="s">
        <v>11754</v>
      </c>
      <c r="C4276" t="s">
        <v>6542</v>
      </c>
      <c r="D4276" s="394">
        <v>15.43</v>
      </c>
    </row>
    <row r="4277" spans="1:4" ht="15" x14ac:dyDescent="0.25">
      <c r="A4277">
        <v>4509</v>
      </c>
      <c r="B4277" t="s">
        <v>11755</v>
      </c>
      <c r="C4277" t="s">
        <v>6542</v>
      </c>
      <c r="D4277" s="394">
        <v>1.62</v>
      </c>
    </row>
    <row r="4278" spans="1:4" ht="15" x14ac:dyDescent="0.25">
      <c r="A4278">
        <v>6194</v>
      </c>
      <c r="B4278" t="s">
        <v>11756</v>
      </c>
      <c r="C4278" t="s">
        <v>6542</v>
      </c>
      <c r="D4278" s="394">
        <v>2.21</v>
      </c>
    </row>
    <row r="4279" spans="1:4" ht="15" x14ac:dyDescent="0.25">
      <c r="A4279">
        <v>6193</v>
      </c>
      <c r="B4279" t="s">
        <v>11757</v>
      </c>
      <c r="C4279" t="s">
        <v>6542</v>
      </c>
      <c r="D4279" s="394">
        <v>5.99</v>
      </c>
    </row>
    <row r="4280" spans="1:4" ht="15" x14ac:dyDescent="0.25">
      <c r="A4280">
        <v>10567</v>
      </c>
      <c r="B4280" t="s">
        <v>11758</v>
      </c>
      <c r="C4280" t="s">
        <v>6542</v>
      </c>
      <c r="D4280" s="394">
        <v>3.66</v>
      </c>
    </row>
    <row r="4281" spans="1:4" ht="15" x14ac:dyDescent="0.25">
      <c r="A4281">
        <v>6188</v>
      </c>
      <c r="B4281" t="s">
        <v>11759</v>
      </c>
      <c r="C4281" t="s">
        <v>6540</v>
      </c>
      <c r="D4281" s="394">
        <v>19.989999999999998</v>
      </c>
    </row>
    <row r="4282" spans="1:4" ht="15" x14ac:dyDescent="0.25">
      <c r="A4282">
        <v>6212</v>
      </c>
      <c r="B4282" t="s">
        <v>11759</v>
      </c>
      <c r="C4282" t="s">
        <v>6542</v>
      </c>
      <c r="D4282" s="394">
        <v>6</v>
      </c>
    </row>
    <row r="4283" spans="1:4" ht="15" x14ac:dyDescent="0.25">
      <c r="A4283">
        <v>6189</v>
      </c>
      <c r="B4283" t="s">
        <v>11760</v>
      </c>
      <c r="C4283" t="s">
        <v>6542</v>
      </c>
      <c r="D4283" s="394">
        <v>8.76</v>
      </c>
    </row>
    <row r="4284" spans="1:4" ht="15" x14ac:dyDescent="0.25">
      <c r="A4284">
        <v>6214</v>
      </c>
      <c r="B4284" t="s">
        <v>11761</v>
      </c>
      <c r="C4284" t="s">
        <v>6540</v>
      </c>
      <c r="D4284" s="394">
        <v>107.08</v>
      </c>
    </row>
    <row r="4285" spans="1:4" ht="15" x14ac:dyDescent="0.25">
      <c r="A4285">
        <v>36153</v>
      </c>
      <c r="B4285" t="s">
        <v>11762</v>
      </c>
      <c r="C4285" t="s">
        <v>6539</v>
      </c>
      <c r="D4285" s="394">
        <v>163.16999999999999</v>
      </c>
    </row>
    <row r="4286" spans="1:4" ht="15" x14ac:dyDescent="0.25">
      <c r="A4286">
        <v>10740</v>
      </c>
      <c r="B4286" t="s">
        <v>11763</v>
      </c>
      <c r="C4286" t="s">
        <v>6539</v>
      </c>
      <c r="D4286" s="395">
        <v>9618.2099999999991</v>
      </c>
    </row>
    <row r="4287" spans="1:4" ht="15" x14ac:dyDescent="0.25">
      <c r="A4287">
        <v>13914</v>
      </c>
      <c r="B4287" t="s">
        <v>11764</v>
      </c>
      <c r="C4287" t="s">
        <v>6539</v>
      </c>
      <c r="D4287" s="394">
        <v>695.91</v>
      </c>
    </row>
    <row r="4288" spans="1:4" ht="15" x14ac:dyDescent="0.25">
      <c r="A4288">
        <v>10742</v>
      </c>
      <c r="B4288" t="s">
        <v>11765</v>
      </c>
      <c r="C4288" t="s">
        <v>6539</v>
      </c>
      <c r="D4288" s="395">
        <v>1015</v>
      </c>
    </row>
    <row r="4289" spans="1:4" ht="15" x14ac:dyDescent="0.25">
      <c r="A4289">
        <v>38465</v>
      </c>
      <c r="B4289" t="s">
        <v>11766</v>
      </c>
      <c r="C4289" t="s">
        <v>6539</v>
      </c>
      <c r="D4289" s="394">
        <v>28.55</v>
      </c>
    </row>
    <row r="4290" spans="1:4" ht="15" x14ac:dyDescent="0.25">
      <c r="A4290">
        <v>7543</v>
      </c>
      <c r="B4290" t="s">
        <v>11767</v>
      </c>
      <c r="C4290" t="s">
        <v>6539</v>
      </c>
      <c r="D4290" s="394">
        <v>3.64</v>
      </c>
    </row>
    <row r="4291" spans="1:4" ht="15" x14ac:dyDescent="0.25">
      <c r="A4291">
        <v>13255</v>
      </c>
      <c r="B4291" t="s">
        <v>11768</v>
      </c>
      <c r="C4291" t="s">
        <v>6539</v>
      </c>
      <c r="D4291" s="394">
        <v>52.9</v>
      </c>
    </row>
    <row r="4292" spans="1:4" ht="15" x14ac:dyDescent="0.25">
      <c r="A4292">
        <v>39352</v>
      </c>
      <c r="B4292" t="s">
        <v>11769</v>
      </c>
      <c r="C4292" t="s">
        <v>6539</v>
      </c>
      <c r="D4292" s="394">
        <v>2.25</v>
      </c>
    </row>
    <row r="4293" spans="1:4" ht="15" x14ac:dyDescent="0.25">
      <c r="A4293">
        <v>39346</v>
      </c>
      <c r="B4293" t="s">
        <v>11770</v>
      </c>
      <c r="C4293" t="s">
        <v>6539</v>
      </c>
      <c r="D4293" s="394">
        <v>2.25</v>
      </c>
    </row>
    <row r="4294" spans="1:4" ht="15" x14ac:dyDescent="0.25">
      <c r="A4294">
        <v>39350</v>
      </c>
      <c r="B4294" t="s">
        <v>11771</v>
      </c>
      <c r="C4294" t="s">
        <v>6539</v>
      </c>
      <c r="D4294" s="394">
        <v>2.42</v>
      </c>
    </row>
    <row r="4295" spans="1:4" ht="15" x14ac:dyDescent="0.25">
      <c r="A4295">
        <v>39351</v>
      </c>
      <c r="B4295" t="s">
        <v>11772</v>
      </c>
      <c r="C4295" t="s">
        <v>6539</v>
      </c>
      <c r="D4295" s="394">
        <v>2.8</v>
      </c>
    </row>
    <row r="4296" spans="1:4" ht="15" x14ac:dyDescent="0.25">
      <c r="A4296">
        <v>38952</v>
      </c>
      <c r="B4296" t="s">
        <v>11773</v>
      </c>
      <c r="C4296" t="s">
        <v>6539</v>
      </c>
      <c r="D4296" s="394">
        <v>2.82</v>
      </c>
    </row>
    <row r="4297" spans="1:4" ht="15" x14ac:dyDescent="0.25">
      <c r="A4297">
        <v>38953</v>
      </c>
      <c r="B4297" t="s">
        <v>11774</v>
      </c>
      <c r="C4297" t="s">
        <v>6539</v>
      </c>
      <c r="D4297" s="394">
        <v>4.4400000000000004</v>
      </c>
    </row>
    <row r="4298" spans="1:4" ht="15" x14ac:dyDescent="0.25">
      <c r="A4298">
        <v>38835</v>
      </c>
      <c r="B4298" t="s">
        <v>11775</v>
      </c>
      <c r="C4298" t="s">
        <v>6539</v>
      </c>
      <c r="D4298" s="394">
        <v>3.99</v>
      </c>
    </row>
    <row r="4299" spans="1:4" ht="15" x14ac:dyDescent="0.25">
      <c r="A4299">
        <v>38837</v>
      </c>
      <c r="B4299" t="s">
        <v>11776</v>
      </c>
      <c r="C4299" t="s">
        <v>6539</v>
      </c>
      <c r="D4299" s="394">
        <v>10.39</v>
      </c>
    </row>
    <row r="4300" spans="1:4" ht="15" x14ac:dyDescent="0.25">
      <c r="A4300">
        <v>38836</v>
      </c>
      <c r="B4300" t="s">
        <v>11777</v>
      </c>
      <c r="C4300" t="s">
        <v>6539</v>
      </c>
      <c r="D4300" s="394">
        <v>5.75</v>
      </c>
    </row>
    <row r="4301" spans="1:4" ht="15" x14ac:dyDescent="0.25">
      <c r="A4301">
        <v>2666</v>
      </c>
      <c r="B4301" t="s">
        <v>11778</v>
      </c>
      <c r="C4301" t="s">
        <v>6539</v>
      </c>
      <c r="D4301" s="394">
        <v>5.42</v>
      </c>
    </row>
    <row r="4302" spans="1:4" ht="15" x14ac:dyDescent="0.25">
      <c r="A4302">
        <v>2668</v>
      </c>
      <c r="B4302" t="s">
        <v>11779</v>
      </c>
      <c r="C4302" t="s">
        <v>6539</v>
      </c>
      <c r="D4302" s="394">
        <v>6.19</v>
      </c>
    </row>
    <row r="4303" spans="1:4" ht="15" x14ac:dyDescent="0.25">
      <c r="A4303">
        <v>2664</v>
      </c>
      <c r="B4303" t="s">
        <v>11780</v>
      </c>
      <c r="C4303" t="s">
        <v>6539</v>
      </c>
      <c r="D4303" s="394">
        <v>9.1300000000000008</v>
      </c>
    </row>
    <row r="4304" spans="1:4" ht="15" x14ac:dyDescent="0.25">
      <c r="A4304">
        <v>2662</v>
      </c>
      <c r="B4304" t="s">
        <v>11781</v>
      </c>
      <c r="C4304" t="s">
        <v>6539</v>
      </c>
      <c r="D4304" s="394">
        <v>11.2</v>
      </c>
    </row>
    <row r="4305" spans="1:4" ht="15" x14ac:dyDescent="0.25">
      <c r="A4305">
        <v>20964</v>
      </c>
      <c r="B4305" t="s">
        <v>11782</v>
      </c>
      <c r="C4305" t="s">
        <v>6539</v>
      </c>
      <c r="D4305" s="394">
        <v>49.19</v>
      </c>
    </row>
    <row r="4306" spans="1:4" ht="15" x14ac:dyDescent="0.25">
      <c r="A4306">
        <v>10905</v>
      </c>
      <c r="B4306" t="s">
        <v>11783</v>
      </c>
      <c r="C4306" t="s">
        <v>6539</v>
      </c>
      <c r="D4306" s="394">
        <v>65.989999999999995</v>
      </c>
    </row>
    <row r="4307" spans="1:4" ht="15" x14ac:dyDescent="0.25">
      <c r="A4307">
        <v>42703</v>
      </c>
      <c r="B4307" t="s">
        <v>11784</v>
      </c>
      <c r="C4307" t="s">
        <v>6539</v>
      </c>
      <c r="D4307" s="394">
        <v>55.55</v>
      </c>
    </row>
    <row r="4308" spans="1:4" ht="15" x14ac:dyDescent="0.25">
      <c r="A4308">
        <v>42704</v>
      </c>
      <c r="B4308" t="s">
        <v>11785</v>
      </c>
      <c r="C4308" t="s">
        <v>6539</v>
      </c>
      <c r="D4308" s="394">
        <v>85.29</v>
      </c>
    </row>
    <row r="4309" spans="1:4" ht="15" x14ac:dyDescent="0.25">
      <c r="A4309">
        <v>42705</v>
      </c>
      <c r="B4309" t="s">
        <v>11786</v>
      </c>
      <c r="C4309" t="s">
        <v>6539</v>
      </c>
      <c r="D4309" s="394">
        <v>108.82</v>
      </c>
    </row>
    <row r="4310" spans="1:4" ht="15" x14ac:dyDescent="0.25">
      <c r="A4310">
        <v>42706</v>
      </c>
      <c r="B4310" t="s">
        <v>11787</v>
      </c>
      <c r="C4310" t="s">
        <v>6539</v>
      </c>
      <c r="D4310" s="394">
        <v>134.77000000000001</v>
      </c>
    </row>
    <row r="4311" spans="1:4" ht="15" x14ac:dyDescent="0.25">
      <c r="A4311">
        <v>11289</v>
      </c>
      <c r="B4311" t="s">
        <v>11788</v>
      </c>
      <c r="C4311" t="s">
        <v>6539</v>
      </c>
      <c r="D4311" s="394">
        <v>50.35</v>
      </c>
    </row>
    <row r="4312" spans="1:4" ht="15" x14ac:dyDescent="0.25">
      <c r="A4312">
        <v>11241</v>
      </c>
      <c r="B4312" t="s">
        <v>11789</v>
      </c>
      <c r="C4312" t="s">
        <v>6539</v>
      </c>
      <c r="D4312" s="394">
        <v>125.89</v>
      </c>
    </row>
    <row r="4313" spans="1:4" ht="15" x14ac:dyDescent="0.25">
      <c r="A4313">
        <v>11301</v>
      </c>
      <c r="B4313" t="s">
        <v>11790</v>
      </c>
      <c r="C4313" t="s">
        <v>6539</v>
      </c>
      <c r="D4313" s="394">
        <v>319.22000000000003</v>
      </c>
    </row>
    <row r="4314" spans="1:4" ht="15" x14ac:dyDescent="0.25">
      <c r="A4314">
        <v>21090</v>
      </c>
      <c r="B4314" t="s">
        <v>11791</v>
      </c>
      <c r="C4314" t="s">
        <v>6539</v>
      </c>
      <c r="D4314" s="394">
        <v>391.16</v>
      </c>
    </row>
    <row r="4315" spans="1:4" ht="15" x14ac:dyDescent="0.25">
      <c r="A4315">
        <v>14112</v>
      </c>
      <c r="B4315" t="s">
        <v>11792</v>
      </c>
      <c r="C4315" t="s">
        <v>6539</v>
      </c>
      <c r="D4315" s="394">
        <v>163.19999999999999</v>
      </c>
    </row>
    <row r="4316" spans="1:4" ht="15" x14ac:dyDescent="0.25">
      <c r="A4316">
        <v>11315</v>
      </c>
      <c r="B4316" t="s">
        <v>11793</v>
      </c>
      <c r="C4316" t="s">
        <v>6539</v>
      </c>
      <c r="D4316" s="394">
        <v>76.430000000000007</v>
      </c>
    </row>
    <row r="4317" spans="1:4" ht="15" x14ac:dyDescent="0.25">
      <c r="A4317">
        <v>11292</v>
      </c>
      <c r="B4317" t="s">
        <v>11794</v>
      </c>
      <c r="C4317" t="s">
        <v>6539</v>
      </c>
      <c r="D4317" s="394">
        <v>178.94</v>
      </c>
    </row>
    <row r="4318" spans="1:4" ht="15" x14ac:dyDescent="0.25">
      <c r="A4318">
        <v>21071</v>
      </c>
      <c r="B4318" t="s">
        <v>11795</v>
      </c>
      <c r="C4318" t="s">
        <v>6539</v>
      </c>
      <c r="D4318" s="394">
        <v>116.89</v>
      </c>
    </row>
    <row r="4319" spans="1:4" ht="15" x14ac:dyDescent="0.25">
      <c r="A4319">
        <v>11293</v>
      </c>
      <c r="B4319" t="s">
        <v>11796</v>
      </c>
      <c r="C4319" t="s">
        <v>6539</v>
      </c>
      <c r="D4319" s="394">
        <v>197.82</v>
      </c>
    </row>
    <row r="4320" spans="1:4" ht="15" x14ac:dyDescent="0.25">
      <c r="A4320">
        <v>11316</v>
      </c>
      <c r="B4320" t="s">
        <v>11797</v>
      </c>
      <c r="C4320" t="s">
        <v>6539</v>
      </c>
      <c r="D4320" s="394">
        <v>251.78</v>
      </c>
    </row>
    <row r="4321" spans="1:4" ht="15" x14ac:dyDescent="0.25">
      <c r="A4321">
        <v>6243</v>
      </c>
      <c r="B4321" t="s">
        <v>11798</v>
      </c>
      <c r="C4321" t="s">
        <v>6539</v>
      </c>
      <c r="D4321" s="394">
        <v>290</v>
      </c>
    </row>
    <row r="4322" spans="1:4" ht="15" x14ac:dyDescent="0.25">
      <c r="A4322">
        <v>21079</v>
      </c>
      <c r="B4322" t="s">
        <v>11799</v>
      </c>
      <c r="C4322" t="s">
        <v>6539</v>
      </c>
      <c r="D4322" s="394">
        <v>345.75</v>
      </c>
    </row>
    <row r="4323" spans="1:4" ht="15" x14ac:dyDescent="0.25">
      <c r="A4323">
        <v>6240</v>
      </c>
      <c r="B4323" t="s">
        <v>11800</v>
      </c>
      <c r="C4323" t="s">
        <v>6539</v>
      </c>
      <c r="D4323" s="394">
        <v>383.96</v>
      </c>
    </row>
    <row r="4324" spans="1:4" ht="15" x14ac:dyDescent="0.25">
      <c r="A4324">
        <v>11296</v>
      </c>
      <c r="B4324" t="s">
        <v>11801</v>
      </c>
      <c r="C4324" t="s">
        <v>6539</v>
      </c>
      <c r="D4324" s="395">
        <v>1223.3900000000001</v>
      </c>
    </row>
    <row r="4325" spans="1:4" ht="15" x14ac:dyDescent="0.25">
      <c r="A4325">
        <v>11299</v>
      </c>
      <c r="B4325" t="s">
        <v>11802</v>
      </c>
      <c r="C4325" t="s">
        <v>6539</v>
      </c>
      <c r="D4325" s="394">
        <v>414.09</v>
      </c>
    </row>
    <row r="4326" spans="1:4" ht="15" x14ac:dyDescent="0.25">
      <c r="A4326">
        <v>11066</v>
      </c>
      <c r="B4326" t="s">
        <v>11803</v>
      </c>
      <c r="C4326" t="s">
        <v>6539</v>
      </c>
      <c r="D4326" s="394">
        <v>10.050000000000001</v>
      </c>
    </row>
    <row r="4327" spans="1:4" ht="15" x14ac:dyDescent="0.25">
      <c r="A4327">
        <v>11065</v>
      </c>
      <c r="B4327" t="s">
        <v>11804</v>
      </c>
      <c r="C4327" t="s">
        <v>6539</v>
      </c>
      <c r="D4327" s="394">
        <v>11.52</v>
      </c>
    </row>
    <row r="4328" spans="1:4" ht="15" x14ac:dyDescent="0.25">
      <c r="A4328">
        <v>11688</v>
      </c>
      <c r="B4328" t="s">
        <v>11805</v>
      </c>
      <c r="C4328" t="s">
        <v>6539</v>
      </c>
      <c r="D4328" s="394">
        <v>383.21</v>
      </c>
    </row>
    <row r="4329" spans="1:4" ht="15" x14ac:dyDescent="0.25">
      <c r="A4329">
        <v>37736</v>
      </c>
      <c r="B4329" t="s">
        <v>11806</v>
      </c>
      <c r="C4329" t="s">
        <v>6539</v>
      </c>
      <c r="D4329" s="395">
        <v>50000</v>
      </c>
    </row>
    <row r="4330" spans="1:4" ht="15" x14ac:dyDescent="0.25">
      <c r="A4330">
        <v>37739</v>
      </c>
      <c r="B4330" t="s">
        <v>11807</v>
      </c>
      <c r="C4330" t="s">
        <v>6539</v>
      </c>
      <c r="D4330" s="395">
        <v>61538.46</v>
      </c>
    </row>
    <row r="4331" spans="1:4" ht="15" x14ac:dyDescent="0.25">
      <c r="A4331">
        <v>37740</v>
      </c>
      <c r="B4331" t="s">
        <v>11808</v>
      </c>
      <c r="C4331" t="s">
        <v>6539</v>
      </c>
      <c r="D4331" s="395">
        <v>35117.050000000003</v>
      </c>
    </row>
    <row r="4332" spans="1:4" ht="15" x14ac:dyDescent="0.25">
      <c r="A4332">
        <v>37738</v>
      </c>
      <c r="B4332" t="s">
        <v>11809</v>
      </c>
      <c r="C4332" t="s">
        <v>6539</v>
      </c>
      <c r="D4332" s="395">
        <v>41722.410000000003</v>
      </c>
    </row>
    <row r="4333" spans="1:4" ht="15" x14ac:dyDescent="0.25">
      <c r="A4333">
        <v>37737</v>
      </c>
      <c r="B4333" t="s">
        <v>11810</v>
      </c>
      <c r="C4333" t="s">
        <v>6539</v>
      </c>
      <c r="D4333" s="395">
        <v>33193.980000000003</v>
      </c>
    </row>
    <row r="4334" spans="1:4" ht="15" x14ac:dyDescent="0.25">
      <c r="A4334">
        <v>25014</v>
      </c>
      <c r="B4334" t="s">
        <v>11811</v>
      </c>
      <c r="C4334" t="s">
        <v>6539</v>
      </c>
      <c r="D4334" s="395">
        <v>69523.41</v>
      </c>
    </row>
    <row r="4335" spans="1:4" ht="15" x14ac:dyDescent="0.25">
      <c r="A4335">
        <v>25013</v>
      </c>
      <c r="B4335" t="s">
        <v>11812</v>
      </c>
      <c r="C4335" t="s">
        <v>6539</v>
      </c>
      <c r="D4335" s="395">
        <v>72867.89</v>
      </c>
    </row>
    <row r="4336" spans="1:4" ht="15" x14ac:dyDescent="0.25">
      <c r="A4336">
        <v>14405</v>
      </c>
      <c r="B4336" t="s">
        <v>11813</v>
      </c>
      <c r="C4336" t="s">
        <v>6539</v>
      </c>
      <c r="D4336" s="395">
        <v>85535.11</v>
      </c>
    </row>
    <row r="4337" spans="1:4" ht="15" x14ac:dyDescent="0.25">
      <c r="A4337">
        <v>6253</v>
      </c>
      <c r="B4337" t="s">
        <v>11814</v>
      </c>
      <c r="C4337" t="s">
        <v>6539</v>
      </c>
      <c r="D4337" s="394">
        <v>68.900000000000006</v>
      </c>
    </row>
    <row r="4338" spans="1:4" ht="15" x14ac:dyDescent="0.25">
      <c r="A4338">
        <v>36790</v>
      </c>
      <c r="B4338" t="s">
        <v>11815</v>
      </c>
      <c r="C4338" t="s">
        <v>6539</v>
      </c>
      <c r="D4338" s="394">
        <v>203.26</v>
      </c>
    </row>
    <row r="4339" spans="1:4" ht="15" x14ac:dyDescent="0.25">
      <c r="A4339">
        <v>20271</v>
      </c>
      <c r="B4339" t="s">
        <v>11816</v>
      </c>
      <c r="C4339" t="s">
        <v>6539</v>
      </c>
      <c r="D4339" s="394">
        <v>523.94000000000005</v>
      </c>
    </row>
    <row r="4340" spans="1:4" ht="15" x14ac:dyDescent="0.25">
      <c r="A4340">
        <v>10423</v>
      </c>
      <c r="B4340" t="s">
        <v>11817</v>
      </c>
      <c r="C4340" t="s">
        <v>6539</v>
      </c>
      <c r="D4340" s="394">
        <v>324.95999999999998</v>
      </c>
    </row>
    <row r="4341" spans="1:4" ht="15" x14ac:dyDescent="0.25">
      <c r="A4341">
        <v>37589</v>
      </c>
      <c r="B4341" t="s">
        <v>11818</v>
      </c>
      <c r="C4341" t="s">
        <v>6539</v>
      </c>
      <c r="D4341" s="394">
        <v>249.04</v>
      </c>
    </row>
    <row r="4342" spans="1:4" ht="15" x14ac:dyDescent="0.25">
      <c r="A4342">
        <v>11690</v>
      </c>
      <c r="B4342" t="s">
        <v>11819</v>
      </c>
      <c r="C4342" t="s">
        <v>6539</v>
      </c>
      <c r="D4342" s="394">
        <v>132.30000000000001</v>
      </c>
    </row>
    <row r="4343" spans="1:4" ht="15" x14ac:dyDescent="0.25">
      <c r="A4343">
        <v>20234</v>
      </c>
      <c r="B4343" t="s">
        <v>11820</v>
      </c>
      <c r="C4343" t="s">
        <v>6539</v>
      </c>
      <c r="D4343" s="394">
        <v>167.42</v>
      </c>
    </row>
    <row r="4344" spans="1:4" ht="15" x14ac:dyDescent="0.25">
      <c r="A4344">
        <v>4763</v>
      </c>
      <c r="B4344" t="s">
        <v>11821</v>
      </c>
      <c r="C4344" t="s">
        <v>6541</v>
      </c>
      <c r="D4344" s="394">
        <v>15.92</v>
      </c>
    </row>
    <row r="4345" spans="1:4" ht="15" x14ac:dyDescent="0.25">
      <c r="A4345">
        <v>41070</v>
      </c>
      <c r="B4345" t="s">
        <v>11822</v>
      </c>
      <c r="C4345" t="s">
        <v>6548</v>
      </c>
      <c r="D4345" s="395">
        <v>2788.76</v>
      </c>
    </row>
    <row r="4346" spans="1:4" ht="15" x14ac:dyDescent="0.25">
      <c r="A4346">
        <v>14583</v>
      </c>
      <c r="B4346" t="s">
        <v>11823</v>
      </c>
      <c r="C4346" t="s">
        <v>6547</v>
      </c>
      <c r="D4346" s="394">
        <v>12.29</v>
      </c>
    </row>
    <row r="4347" spans="1:4" ht="15" x14ac:dyDescent="0.25">
      <c r="A4347">
        <v>11457</v>
      </c>
      <c r="B4347" t="s">
        <v>11824</v>
      </c>
      <c r="C4347" t="s">
        <v>6539</v>
      </c>
      <c r="D4347" s="394">
        <v>25.66</v>
      </c>
    </row>
    <row r="4348" spans="1:4" ht="15" x14ac:dyDescent="0.25">
      <c r="A4348">
        <v>21121</v>
      </c>
      <c r="B4348" t="s">
        <v>11825</v>
      </c>
      <c r="C4348" t="s">
        <v>6539</v>
      </c>
      <c r="D4348" s="394">
        <v>1.91</v>
      </c>
    </row>
    <row r="4349" spans="1:4" ht="15" x14ac:dyDescent="0.25">
      <c r="A4349">
        <v>38010</v>
      </c>
      <c r="B4349" t="s">
        <v>11826</v>
      </c>
      <c r="C4349" t="s">
        <v>6539</v>
      </c>
      <c r="D4349" s="394">
        <v>3.13</v>
      </c>
    </row>
    <row r="4350" spans="1:4" ht="15" x14ac:dyDescent="0.25">
      <c r="A4350">
        <v>38011</v>
      </c>
      <c r="B4350" t="s">
        <v>11827</v>
      </c>
      <c r="C4350" t="s">
        <v>6539</v>
      </c>
      <c r="D4350" s="394">
        <v>5.78</v>
      </c>
    </row>
    <row r="4351" spans="1:4" ht="15" x14ac:dyDescent="0.25">
      <c r="A4351">
        <v>38012</v>
      </c>
      <c r="B4351" t="s">
        <v>11828</v>
      </c>
      <c r="C4351" t="s">
        <v>6539</v>
      </c>
      <c r="D4351" s="394">
        <v>19.760000000000002</v>
      </c>
    </row>
    <row r="4352" spans="1:4" ht="15" x14ac:dyDescent="0.25">
      <c r="A4352">
        <v>38013</v>
      </c>
      <c r="B4352" t="s">
        <v>11829</v>
      </c>
      <c r="C4352" t="s">
        <v>6539</v>
      </c>
      <c r="D4352" s="394">
        <v>25.65</v>
      </c>
    </row>
    <row r="4353" spans="1:4" ht="15" x14ac:dyDescent="0.25">
      <c r="A4353">
        <v>38014</v>
      </c>
      <c r="B4353" t="s">
        <v>11830</v>
      </c>
      <c r="C4353" t="s">
        <v>6539</v>
      </c>
      <c r="D4353" s="394">
        <v>41.74</v>
      </c>
    </row>
    <row r="4354" spans="1:4" ht="15" x14ac:dyDescent="0.25">
      <c r="A4354">
        <v>38015</v>
      </c>
      <c r="B4354" t="s">
        <v>11831</v>
      </c>
      <c r="C4354" t="s">
        <v>6539</v>
      </c>
      <c r="D4354" s="394">
        <v>100.8</v>
      </c>
    </row>
    <row r="4355" spans="1:4" ht="15" x14ac:dyDescent="0.25">
      <c r="A4355">
        <v>38016</v>
      </c>
      <c r="B4355" t="s">
        <v>11832</v>
      </c>
      <c r="C4355" t="s">
        <v>6539</v>
      </c>
      <c r="D4355" s="394">
        <v>122.65</v>
      </c>
    </row>
    <row r="4356" spans="1:4" ht="15" x14ac:dyDescent="0.25">
      <c r="A4356">
        <v>12741</v>
      </c>
      <c r="B4356" t="s">
        <v>11833</v>
      </c>
      <c r="C4356" t="s">
        <v>6539</v>
      </c>
      <c r="D4356" s="394">
        <v>805.82</v>
      </c>
    </row>
    <row r="4357" spans="1:4" ht="15" x14ac:dyDescent="0.25">
      <c r="A4357">
        <v>12733</v>
      </c>
      <c r="B4357" t="s">
        <v>11834</v>
      </c>
      <c r="C4357" t="s">
        <v>6539</v>
      </c>
      <c r="D4357" s="394">
        <v>4.05</v>
      </c>
    </row>
    <row r="4358" spans="1:4" ht="15" x14ac:dyDescent="0.25">
      <c r="A4358">
        <v>12734</v>
      </c>
      <c r="B4358" t="s">
        <v>11835</v>
      </c>
      <c r="C4358" t="s">
        <v>6539</v>
      </c>
      <c r="D4358" s="394">
        <v>8.64</v>
      </c>
    </row>
    <row r="4359" spans="1:4" ht="15" x14ac:dyDescent="0.25">
      <c r="A4359">
        <v>12735</v>
      </c>
      <c r="B4359" t="s">
        <v>11836</v>
      </c>
      <c r="C4359" t="s">
        <v>6539</v>
      </c>
      <c r="D4359" s="394">
        <v>14.21</v>
      </c>
    </row>
    <row r="4360" spans="1:4" ht="15" x14ac:dyDescent="0.25">
      <c r="A4360">
        <v>12736</v>
      </c>
      <c r="B4360" t="s">
        <v>11837</v>
      </c>
      <c r="C4360" t="s">
        <v>6539</v>
      </c>
      <c r="D4360" s="394">
        <v>32.5</v>
      </c>
    </row>
    <row r="4361" spans="1:4" ht="15" x14ac:dyDescent="0.25">
      <c r="A4361">
        <v>12737</v>
      </c>
      <c r="B4361" t="s">
        <v>11838</v>
      </c>
      <c r="C4361" t="s">
        <v>6539</v>
      </c>
      <c r="D4361" s="394">
        <v>41.87</v>
      </c>
    </row>
    <row r="4362" spans="1:4" ht="15" x14ac:dyDescent="0.25">
      <c r="A4362">
        <v>12738</v>
      </c>
      <c r="B4362" t="s">
        <v>11839</v>
      </c>
      <c r="C4362" t="s">
        <v>6539</v>
      </c>
      <c r="D4362" s="394">
        <v>82.75</v>
      </c>
    </row>
    <row r="4363" spans="1:4" ht="15" x14ac:dyDescent="0.25">
      <c r="A4363">
        <v>12739</v>
      </c>
      <c r="B4363" t="s">
        <v>11840</v>
      </c>
      <c r="C4363" t="s">
        <v>6539</v>
      </c>
      <c r="D4363" s="394">
        <v>235.56</v>
      </c>
    </row>
    <row r="4364" spans="1:4" ht="15" x14ac:dyDescent="0.25">
      <c r="A4364">
        <v>12740</v>
      </c>
      <c r="B4364" t="s">
        <v>11841</v>
      </c>
      <c r="C4364" t="s">
        <v>6539</v>
      </c>
      <c r="D4364" s="394">
        <v>368.55</v>
      </c>
    </row>
    <row r="4365" spans="1:4" ht="15" x14ac:dyDescent="0.25">
      <c r="A4365">
        <v>6297</v>
      </c>
      <c r="B4365" t="s">
        <v>11842</v>
      </c>
      <c r="C4365" t="s">
        <v>6539</v>
      </c>
      <c r="D4365" s="394">
        <v>22.18</v>
      </c>
    </row>
    <row r="4366" spans="1:4" ht="15" x14ac:dyDescent="0.25">
      <c r="A4366">
        <v>6296</v>
      </c>
      <c r="B4366" t="s">
        <v>11843</v>
      </c>
      <c r="C4366" t="s">
        <v>6539</v>
      </c>
      <c r="D4366" s="394">
        <v>17.510000000000002</v>
      </c>
    </row>
    <row r="4367" spans="1:4" ht="15" x14ac:dyDescent="0.25">
      <c r="A4367">
        <v>6294</v>
      </c>
      <c r="B4367" t="s">
        <v>11844</v>
      </c>
      <c r="C4367" t="s">
        <v>6539</v>
      </c>
      <c r="D4367" s="394">
        <v>4.99</v>
      </c>
    </row>
    <row r="4368" spans="1:4" ht="15" x14ac:dyDescent="0.25">
      <c r="A4368">
        <v>6323</v>
      </c>
      <c r="B4368" t="s">
        <v>11845</v>
      </c>
      <c r="C4368" t="s">
        <v>6539</v>
      </c>
      <c r="D4368" s="394">
        <v>11.44</v>
      </c>
    </row>
    <row r="4369" spans="1:4" ht="15" x14ac:dyDescent="0.25">
      <c r="A4369">
        <v>6299</v>
      </c>
      <c r="B4369" t="s">
        <v>11846</v>
      </c>
      <c r="C4369" t="s">
        <v>6539</v>
      </c>
      <c r="D4369" s="394">
        <v>66.72</v>
      </c>
    </row>
    <row r="4370" spans="1:4" ht="15" x14ac:dyDescent="0.25">
      <c r="A4370">
        <v>6298</v>
      </c>
      <c r="B4370" t="s">
        <v>11847</v>
      </c>
      <c r="C4370" t="s">
        <v>6539</v>
      </c>
      <c r="D4370" s="394">
        <v>35.14</v>
      </c>
    </row>
    <row r="4371" spans="1:4" ht="15" x14ac:dyDescent="0.25">
      <c r="A4371">
        <v>6295</v>
      </c>
      <c r="B4371" t="s">
        <v>11848</v>
      </c>
      <c r="C4371" t="s">
        <v>6539</v>
      </c>
      <c r="D4371" s="394">
        <v>7.1</v>
      </c>
    </row>
    <row r="4372" spans="1:4" ht="15" x14ac:dyDescent="0.25">
      <c r="A4372">
        <v>6322</v>
      </c>
      <c r="B4372" t="s">
        <v>11849</v>
      </c>
      <c r="C4372" t="s">
        <v>6539</v>
      </c>
      <c r="D4372" s="394">
        <v>89.36</v>
      </c>
    </row>
    <row r="4373" spans="1:4" ht="15" x14ac:dyDescent="0.25">
      <c r="A4373">
        <v>6300</v>
      </c>
      <c r="B4373" t="s">
        <v>11850</v>
      </c>
      <c r="C4373" t="s">
        <v>6539</v>
      </c>
      <c r="D4373" s="394">
        <v>164.75</v>
      </c>
    </row>
    <row r="4374" spans="1:4" ht="15" x14ac:dyDescent="0.25">
      <c r="A4374">
        <v>6321</v>
      </c>
      <c r="B4374" t="s">
        <v>11851</v>
      </c>
      <c r="C4374" t="s">
        <v>6539</v>
      </c>
      <c r="D4374" s="394">
        <v>235.34</v>
      </c>
    </row>
    <row r="4375" spans="1:4" ht="15" x14ac:dyDescent="0.25">
      <c r="A4375">
        <v>6301</v>
      </c>
      <c r="B4375" t="s">
        <v>11852</v>
      </c>
      <c r="C4375" t="s">
        <v>6539</v>
      </c>
      <c r="D4375" s="394">
        <v>551.61</v>
      </c>
    </row>
    <row r="4376" spans="1:4" ht="15" x14ac:dyDescent="0.25">
      <c r="A4376">
        <v>7105</v>
      </c>
      <c r="B4376" t="s">
        <v>11853</v>
      </c>
      <c r="C4376" t="s">
        <v>6539</v>
      </c>
      <c r="D4376" s="394">
        <v>25.07</v>
      </c>
    </row>
    <row r="4377" spans="1:4" ht="15" x14ac:dyDescent="0.25">
      <c r="A4377">
        <v>20183</v>
      </c>
      <c r="B4377" t="s">
        <v>11854</v>
      </c>
      <c r="C4377" t="s">
        <v>6539</v>
      </c>
      <c r="D4377" s="394">
        <v>33.01</v>
      </c>
    </row>
    <row r="4378" spans="1:4" ht="15" x14ac:dyDescent="0.25">
      <c r="A4378">
        <v>38448</v>
      </c>
      <c r="B4378" t="s">
        <v>11855</v>
      </c>
      <c r="C4378" t="s">
        <v>6539</v>
      </c>
      <c r="D4378" s="394">
        <v>155.1</v>
      </c>
    </row>
    <row r="4379" spans="1:4" ht="15" x14ac:dyDescent="0.25">
      <c r="A4379">
        <v>20182</v>
      </c>
      <c r="B4379" t="s">
        <v>11856</v>
      </c>
      <c r="C4379" t="s">
        <v>6539</v>
      </c>
      <c r="D4379" s="394">
        <v>18.84</v>
      </c>
    </row>
    <row r="4380" spans="1:4" ht="15" x14ac:dyDescent="0.25">
      <c r="A4380">
        <v>7119</v>
      </c>
      <c r="B4380" t="s">
        <v>11857</v>
      </c>
      <c r="C4380" t="s">
        <v>6539</v>
      </c>
      <c r="D4380" s="394">
        <v>7.43</v>
      </c>
    </row>
    <row r="4381" spans="1:4" ht="15" x14ac:dyDescent="0.25">
      <c r="A4381">
        <v>7120</v>
      </c>
      <c r="B4381" t="s">
        <v>11858</v>
      </c>
      <c r="C4381" t="s">
        <v>6539</v>
      </c>
      <c r="D4381" s="394">
        <v>5.0999999999999996</v>
      </c>
    </row>
    <row r="4382" spans="1:4" ht="15" x14ac:dyDescent="0.25">
      <c r="A4382">
        <v>6319</v>
      </c>
      <c r="B4382" t="s">
        <v>11859</v>
      </c>
      <c r="C4382" t="s">
        <v>6539</v>
      </c>
      <c r="D4382" s="394">
        <v>26.06</v>
      </c>
    </row>
    <row r="4383" spans="1:4" ht="15" x14ac:dyDescent="0.25">
      <c r="A4383">
        <v>6304</v>
      </c>
      <c r="B4383" t="s">
        <v>11860</v>
      </c>
      <c r="C4383" t="s">
        <v>6539</v>
      </c>
      <c r="D4383" s="394">
        <v>26.06</v>
      </c>
    </row>
    <row r="4384" spans="1:4" ht="15" x14ac:dyDescent="0.25">
      <c r="A4384">
        <v>21116</v>
      </c>
      <c r="B4384" t="s">
        <v>11861</v>
      </c>
      <c r="C4384" t="s">
        <v>6539</v>
      </c>
      <c r="D4384" s="394">
        <v>19.73</v>
      </c>
    </row>
    <row r="4385" spans="1:4" ht="15" x14ac:dyDescent="0.25">
      <c r="A4385">
        <v>6320</v>
      </c>
      <c r="B4385" t="s">
        <v>11862</v>
      </c>
      <c r="C4385" t="s">
        <v>6539</v>
      </c>
      <c r="D4385" s="394">
        <v>13.42</v>
      </c>
    </row>
    <row r="4386" spans="1:4" ht="15" x14ac:dyDescent="0.25">
      <c r="A4386">
        <v>6303</v>
      </c>
      <c r="B4386" t="s">
        <v>11863</v>
      </c>
      <c r="C4386" t="s">
        <v>6539</v>
      </c>
      <c r="D4386" s="394">
        <v>13.42</v>
      </c>
    </row>
    <row r="4387" spans="1:4" ht="15" x14ac:dyDescent="0.25">
      <c r="A4387">
        <v>6308</v>
      </c>
      <c r="B4387" t="s">
        <v>11864</v>
      </c>
      <c r="C4387" t="s">
        <v>6539</v>
      </c>
      <c r="D4387" s="394">
        <v>72.11</v>
      </c>
    </row>
    <row r="4388" spans="1:4" ht="15" x14ac:dyDescent="0.25">
      <c r="A4388">
        <v>6317</v>
      </c>
      <c r="B4388" t="s">
        <v>11865</v>
      </c>
      <c r="C4388" t="s">
        <v>6539</v>
      </c>
      <c r="D4388" s="394">
        <v>72.11</v>
      </c>
    </row>
    <row r="4389" spans="1:4" ht="15" x14ac:dyDescent="0.25">
      <c r="A4389">
        <v>6307</v>
      </c>
      <c r="B4389" t="s">
        <v>11866</v>
      </c>
      <c r="C4389" t="s">
        <v>6539</v>
      </c>
      <c r="D4389" s="394">
        <v>72.11</v>
      </c>
    </row>
    <row r="4390" spans="1:4" ht="15" x14ac:dyDescent="0.25">
      <c r="A4390">
        <v>6309</v>
      </c>
      <c r="B4390" t="s">
        <v>11867</v>
      </c>
      <c r="C4390" t="s">
        <v>6539</v>
      </c>
      <c r="D4390" s="394">
        <v>74.209999999999994</v>
      </c>
    </row>
    <row r="4391" spans="1:4" ht="15" x14ac:dyDescent="0.25">
      <c r="A4391">
        <v>6318</v>
      </c>
      <c r="B4391" t="s">
        <v>11868</v>
      </c>
      <c r="C4391" t="s">
        <v>6539</v>
      </c>
      <c r="D4391" s="394">
        <v>38.9</v>
      </c>
    </row>
    <row r="4392" spans="1:4" ht="15" x14ac:dyDescent="0.25">
      <c r="A4392">
        <v>6306</v>
      </c>
      <c r="B4392" t="s">
        <v>11869</v>
      </c>
      <c r="C4392" t="s">
        <v>6539</v>
      </c>
      <c r="D4392" s="394">
        <v>38.9</v>
      </c>
    </row>
    <row r="4393" spans="1:4" ht="15" x14ac:dyDescent="0.25">
      <c r="A4393">
        <v>6305</v>
      </c>
      <c r="B4393" t="s">
        <v>11870</v>
      </c>
      <c r="C4393" t="s">
        <v>6539</v>
      </c>
      <c r="D4393" s="394">
        <v>38.9</v>
      </c>
    </row>
    <row r="4394" spans="1:4" ht="15" x14ac:dyDescent="0.25">
      <c r="A4394">
        <v>6302</v>
      </c>
      <c r="B4394" t="s">
        <v>11871</v>
      </c>
      <c r="C4394" t="s">
        <v>6539</v>
      </c>
      <c r="D4394" s="394">
        <v>8.25</v>
      </c>
    </row>
    <row r="4395" spans="1:4" ht="15" x14ac:dyDescent="0.25">
      <c r="A4395">
        <v>6312</v>
      </c>
      <c r="B4395" t="s">
        <v>11872</v>
      </c>
      <c r="C4395" t="s">
        <v>6539</v>
      </c>
      <c r="D4395" s="394">
        <v>103.73</v>
      </c>
    </row>
    <row r="4396" spans="1:4" ht="15" x14ac:dyDescent="0.25">
      <c r="A4396">
        <v>6311</v>
      </c>
      <c r="B4396" t="s">
        <v>11873</v>
      </c>
      <c r="C4396" t="s">
        <v>6539</v>
      </c>
      <c r="D4396" s="394">
        <v>103.73</v>
      </c>
    </row>
    <row r="4397" spans="1:4" ht="15" x14ac:dyDescent="0.25">
      <c r="A4397">
        <v>6310</v>
      </c>
      <c r="B4397" t="s">
        <v>11874</v>
      </c>
      <c r="C4397" t="s">
        <v>6539</v>
      </c>
      <c r="D4397" s="394">
        <v>103.73</v>
      </c>
    </row>
    <row r="4398" spans="1:4" ht="15" x14ac:dyDescent="0.25">
      <c r="A4398">
        <v>6314</v>
      </c>
      <c r="B4398" t="s">
        <v>11875</v>
      </c>
      <c r="C4398" t="s">
        <v>6539</v>
      </c>
      <c r="D4398" s="394">
        <v>103.73</v>
      </c>
    </row>
    <row r="4399" spans="1:4" ht="15" x14ac:dyDescent="0.25">
      <c r="A4399">
        <v>6313</v>
      </c>
      <c r="B4399" t="s">
        <v>11876</v>
      </c>
      <c r="C4399" t="s">
        <v>6539</v>
      </c>
      <c r="D4399" s="394">
        <v>103.73</v>
      </c>
    </row>
    <row r="4400" spans="1:4" ht="15" x14ac:dyDescent="0.25">
      <c r="A4400">
        <v>6315</v>
      </c>
      <c r="B4400" t="s">
        <v>11877</v>
      </c>
      <c r="C4400" t="s">
        <v>6539</v>
      </c>
      <c r="D4400" s="394">
        <v>196.41</v>
      </c>
    </row>
    <row r="4401" spans="1:4" ht="15" x14ac:dyDescent="0.25">
      <c r="A4401">
        <v>6316</v>
      </c>
      <c r="B4401" t="s">
        <v>11878</v>
      </c>
      <c r="C4401" t="s">
        <v>6539</v>
      </c>
      <c r="D4401" s="394">
        <v>196.41</v>
      </c>
    </row>
    <row r="4402" spans="1:4" ht="15" x14ac:dyDescent="0.25">
      <c r="A4402">
        <v>38878</v>
      </c>
      <c r="B4402" t="s">
        <v>11879</v>
      </c>
      <c r="C4402" t="s">
        <v>6539</v>
      </c>
      <c r="D4402" s="394">
        <v>14.61</v>
      </c>
    </row>
    <row r="4403" spans="1:4" ht="15" x14ac:dyDescent="0.25">
      <c r="A4403">
        <v>38879</v>
      </c>
      <c r="B4403" t="s">
        <v>11880</v>
      </c>
      <c r="C4403" t="s">
        <v>6539</v>
      </c>
      <c r="D4403" s="394">
        <v>27.39</v>
      </c>
    </row>
    <row r="4404" spans="1:4" ht="15" x14ac:dyDescent="0.25">
      <c r="A4404">
        <v>38881</v>
      </c>
      <c r="B4404" t="s">
        <v>11881</v>
      </c>
      <c r="C4404" t="s">
        <v>6539</v>
      </c>
      <c r="D4404" s="394">
        <v>14.33</v>
      </c>
    </row>
    <row r="4405" spans="1:4" ht="15" x14ac:dyDescent="0.25">
      <c r="A4405">
        <v>38880</v>
      </c>
      <c r="B4405" t="s">
        <v>11882</v>
      </c>
      <c r="C4405" t="s">
        <v>6539</v>
      </c>
      <c r="D4405" s="394">
        <v>15.02</v>
      </c>
    </row>
    <row r="4406" spans="1:4" ht="15" x14ac:dyDescent="0.25">
      <c r="A4406">
        <v>38882</v>
      </c>
      <c r="B4406" t="s">
        <v>11883</v>
      </c>
      <c r="C4406" t="s">
        <v>6539</v>
      </c>
      <c r="D4406" s="394">
        <v>15.55</v>
      </c>
    </row>
    <row r="4407" spans="1:4" ht="15" x14ac:dyDescent="0.25">
      <c r="A4407">
        <v>38883</v>
      </c>
      <c r="B4407" t="s">
        <v>11884</v>
      </c>
      <c r="C4407" t="s">
        <v>6539</v>
      </c>
      <c r="D4407" s="394">
        <v>23.01</v>
      </c>
    </row>
    <row r="4408" spans="1:4" ht="15" x14ac:dyDescent="0.25">
      <c r="A4408">
        <v>38884</v>
      </c>
      <c r="B4408" t="s">
        <v>11885</v>
      </c>
      <c r="C4408" t="s">
        <v>6539</v>
      </c>
      <c r="D4408" s="394">
        <v>24.97</v>
      </c>
    </row>
    <row r="4409" spans="1:4" ht="15" x14ac:dyDescent="0.25">
      <c r="A4409">
        <v>38885</v>
      </c>
      <c r="B4409" t="s">
        <v>11886</v>
      </c>
      <c r="C4409" t="s">
        <v>6539</v>
      </c>
      <c r="D4409" s="394">
        <v>24.16</v>
      </c>
    </row>
    <row r="4410" spans="1:4" ht="15" x14ac:dyDescent="0.25">
      <c r="A4410">
        <v>38886</v>
      </c>
      <c r="B4410" t="s">
        <v>11887</v>
      </c>
      <c r="C4410" t="s">
        <v>6539</v>
      </c>
      <c r="D4410" s="394">
        <v>26.07</v>
      </c>
    </row>
    <row r="4411" spans="1:4" ht="15" x14ac:dyDescent="0.25">
      <c r="A4411">
        <v>38887</v>
      </c>
      <c r="B4411" t="s">
        <v>11888</v>
      </c>
      <c r="C4411" t="s">
        <v>6539</v>
      </c>
      <c r="D4411" s="394">
        <v>23.42</v>
      </c>
    </row>
    <row r="4412" spans="1:4" ht="15" x14ac:dyDescent="0.25">
      <c r="A4412">
        <v>38888</v>
      </c>
      <c r="B4412" t="s">
        <v>11889</v>
      </c>
      <c r="C4412" t="s">
        <v>6539</v>
      </c>
      <c r="D4412" s="394">
        <v>27.84</v>
      </c>
    </row>
    <row r="4413" spans="1:4" ht="15" x14ac:dyDescent="0.25">
      <c r="A4413">
        <v>38890</v>
      </c>
      <c r="B4413" t="s">
        <v>11890</v>
      </c>
      <c r="C4413" t="s">
        <v>6539</v>
      </c>
      <c r="D4413" s="394">
        <v>41.38</v>
      </c>
    </row>
    <row r="4414" spans="1:4" ht="15" x14ac:dyDescent="0.25">
      <c r="A4414">
        <v>38893</v>
      </c>
      <c r="B4414" t="s">
        <v>11891</v>
      </c>
      <c r="C4414" t="s">
        <v>6539</v>
      </c>
      <c r="D4414" s="394">
        <v>33.28</v>
      </c>
    </row>
    <row r="4415" spans="1:4" ht="15" x14ac:dyDescent="0.25">
      <c r="A4415">
        <v>38894</v>
      </c>
      <c r="B4415" t="s">
        <v>11892</v>
      </c>
      <c r="C4415" t="s">
        <v>6539</v>
      </c>
      <c r="D4415" s="394">
        <v>42.27</v>
      </c>
    </row>
    <row r="4416" spans="1:4" ht="15" x14ac:dyDescent="0.25">
      <c r="A4416">
        <v>38896</v>
      </c>
      <c r="B4416" t="s">
        <v>11893</v>
      </c>
      <c r="C4416" t="s">
        <v>6539</v>
      </c>
      <c r="D4416" s="394">
        <v>43.1</v>
      </c>
    </row>
    <row r="4417" spans="1:4" ht="15" x14ac:dyDescent="0.25">
      <c r="A4417">
        <v>39324</v>
      </c>
      <c r="B4417" t="s">
        <v>11894</v>
      </c>
      <c r="C4417" t="s">
        <v>6539</v>
      </c>
      <c r="D4417" s="394">
        <v>4.25</v>
      </c>
    </row>
    <row r="4418" spans="1:4" ht="15" x14ac:dyDescent="0.25">
      <c r="A4418">
        <v>39325</v>
      </c>
      <c r="B4418" t="s">
        <v>11895</v>
      </c>
      <c r="C4418" t="s">
        <v>6539</v>
      </c>
      <c r="D4418" s="394">
        <v>6.43</v>
      </c>
    </row>
    <row r="4419" spans="1:4" ht="15" x14ac:dyDescent="0.25">
      <c r="A4419">
        <v>39326</v>
      </c>
      <c r="B4419" t="s">
        <v>11896</v>
      </c>
      <c r="C4419" t="s">
        <v>6539</v>
      </c>
      <c r="D4419" s="394">
        <v>16.55</v>
      </c>
    </row>
    <row r="4420" spans="1:4" ht="15" x14ac:dyDescent="0.25">
      <c r="A4420">
        <v>39327</v>
      </c>
      <c r="B4420" t="s">
        <v>11897</v>
      </c>
      <c r="C4420" t="s">
        <v>6539</v>
      </c>
      <c r="D4420" s="394">
        <v>25.08</v>
      </c>
    </row>
    <row r="4421" spans="1:4" ht="15" x14ac:dyDescent="0.25">
      <c r="A4421">
        <v>20176</v>
      </c>
      <c r="B4421" t="s">
        <v>11898</v>
      </c>
      <c r="C4421" t="s">
        <v>6539</v>
      </c>
      <c r="D4421" s="394">
        <v>28.44</v>
      </c>
    </row>
    <row r="4422" spans="1:4" ht="15" x14ac:dyDescent="0.25">
      <c r="A4422">
        <v>11378</v>
      </c>
      <c r="B4422" t="s">
        <v>11899</v>
      </c>
      <c r="C4422" t="s">
        <v>6539</v>
      </c>
      <c r="D4422" s="394">
        <v>70.02</v>
      </c>
    </row>
    <row r="4423" spans="1:4" ht="15" x14ac:dyDescent="0.25">
      <c r="A4423">
        <v>11379</v>
      </c>
      <c r="B4423" t="s">
        <v>11900</v>
      </c>
      <c r="C4423" t="s">
        <v>6539</v>
      </c>
      <c r="D4423" s="394">
        <v>59.17</v>
      </c>
    </row>
    <row r="4424" spans="1:4" ht="15" x14ac:dyDescent="0.25">
      <c r="A4424">
        <v>11493</v>
      </c>
      <c r="B4424" t="s">
        <v>11901</v>
      </c>
      <c r="C4424" t="s">
        <v>6539</v>
      </c>
      <c r="D4424" s="394">
        <v>34.130000000000003</v>
      </c>
    </row>
    <row r="4425" spans="1:4" ht="15" x14ac:dyDescent="0.25">
      <c r="A4425">
        <v>42717</v>
      </c>
      <c r="B4425" t="s">
        <v>11902</v>
      </c>
      <c r="C4425" t="s">
        <v>6539</v>
      </c>
      <c r="D4425" s="394">
        <v>330.63</v>
      </c>
    </row>
    <row r="4426" spans="1:4" ht="15" x14ac:dyDescent="0.25">
      <c r="A4426">
        <v>42718</v>
      </c>
      <c r="B4426" t="s">
        <v>11903</v>
      </c>
      <c r="C4426" t="s">
        <v>6539</v>
      </c>
      <c r="D4426" s="394">
        <v>367.07</v>
      </c>
    </row>
    <row r="4427" spans="1:4" ht="15" x14ac:dyDescent="0.25">
      <c r="A4427">
        <v>7106</v>
      </c>
      <c r="B4427" t="s">
        <v>11904</v>
      </c>
      <c r="C4427" t="s">
        <v>6539</v>
      </c>
      <c r="D4427" s="394">
        <v>120.9</v>
      </c>
    </row>
    <row r="4428" spans="1:4" ht="15" x14ac:dyDescent="0.25">
      <c r="A4428">
        <v>7104</v>
      </c>
      <c r="B4428" t="s">
        <v>11905</v>
      </c>
      <c r="C4428" t="s">
        <v>6539</v>
      </c>
      <c r="D4428" s="394">
        <v>2.52</v>
      </c>
    </row>
    <row r="4429" spans="1:4" ht="15" x14ac:dyDescent="0.25">
      <c r="A4429">
        <v>7136</v>
      </c>
      <c r="B4429" t="s">
        <v>11906</v>
      </c>
      <c r="C4429" t="s">
        <v>6539</v>
      </c>
      <c r="D4429" s="394">
        <v>4.74</v>
      </c>
    </row>
    <row r="4430" spans="1:4" ht="15" x14ac:dyDescent="0.25">
      <c r="A4430">
        <v>7128</v>
      </c>
      <c r="B4430" t="s">
        <v>11907</v>
      </c>
      <c r="C4430" t="s">
        <v>6539</v>
      </c>
      <c r="D4430" s="394">
        <v>7.76</v>
      </c>
    </row>
    <row r="4431" spans="1:4" ht="15" x14ac:dyDescent="0.25">
      <c r="A4431">
        <v>7108</v>
      </c>
      <c r="B4431" t="s">
        <v>11908</v>
      </c>
      <c r="C4431" t="s">
        <v>6539</v>
      </c>
      <c r="D4431" s="394">
        <v>8.31</v>
      </c>
    </row>
    <row r="4432" spans="1:4" ht="15" x14ac:dyDescent="0.25">
      <c r="A4432">
        <v>7129</v>
      </c>
      <c r="B4432" t="s">
        <v>11909</v>
      </c>
      <c r="C4432" t="s">
        <v>6539</v>
      </c>
      <c r="D4432" s="394">
        <v>6.91</v>
      </c>
    </row>
    <row r="4433" spans="1:4" ht="15" x14ac:dyDescent="0.25">
      <c r="A4433">
        <v>7130</v>
      </c>
      <c r="B4433" t="s">
        <v>11910</v>
      </c>
      <c r="C4433" t="s">
        <v>6539</v>
      </c>
      <c r="D4433" s="394">
        <v>11.26</v>
      </c>
    </row>
    <row r="4434" spans="1:4" ht="15" x14ac:dyDescent="0.25">
      <c r="A4434">
        <v>7131</v>
      </c>
      <c r="B4434" t="s">
        <v>11911</v>
      </c>
      <c r="C4434" t="s">
        <v>6539</v>
      </c>
      <c r="D4434" s="394">
        <v>13.82</v>
      </c>
    </row>
    <row r="4435" spans="1:4" ht="15" x14ac:dyDescent="0.25">
      <c r="A4435">
        <v>7132</v>
      </c>
      <c r="B4435" t="s">
        <v>11912</v>
      </c>
      <c r="C4435" t="s">
        <v>6539</v>
      </c>
      <c r="D4435" s="394">
        <v>38.36</v>
      </c>
    </row>
    <row r="4436" spans="1:4" ht="15" x14ac:dyDescent="0.25">
      <c r="A4436">
        <v>7133</v>
      </c>
      <c r="B4436" t="s">
        <v>11913</v>
      </c>
      <c r="C4436" t="s">
        <v>6539</v>
      </c>
      <c r="D4436" s="394">
        <v>59.59</v>
      </c>
    </row>
    <row r="4437" spans="1:4" ht="15" x14ac:dyDescent="0.25">
      <c r="A4437">
        <v>37420</v>
      </c>
      <c r="B4437" t="s">
        <v>11914</v>
      </c>
      <c r="C4437" t="s">
        <v>6539</v>
      </c>
      <c r="D4437" s="394">
        <v>28.81</v>
      </c>
    </row>
    <row r="4438" spans="1:4" ht="15" x14ac:dyDescent="0.25">
      <c r="A4438">
        <v>37421</v>
      </c>
      <c r="B4438" t="s">
        <v>11915</v>
      </c>
      <c r="C4438" t="s">
        <v>6539</v>
      </c>
      <c r="D4438" s="394">
        <v>39.369999999999997</v>
      </c>
    </row>
    <row r="4439" spans="1:4" ht="15" x14ac:dyDescent="0.25">
      <c r="A4439">
        <v>37422</v>
      </c>
      <c r="B4439" t="s">
        <v>11916</v>
      </c>
      <c r="C4439" t="s">
        <v>6539</v>
      </c>
      <c r="D4439" s="394">
        <v>36.85</v>
      </c>
    </row>
    <row r="4440" spans="1:4" ht="15" x14ac:dyDescent="0.25">
      <c r="A4440">
        <v>37443</v>
      </c>
      <c r="B4440" t="s">
        <v>11917</v>
      </c>
      <c r="C4440" t="s">
        <v>6539</v>
      </c>
      <c r="D4440" s="394">
        <v>121.1</v>
      </c>
    </row>
    <row r="4441" spans="1:4" ht="15" x14ac:dyDescent="0.25">
      <c r="A4441">
        <v>37444</v>
      </c>
      <c r="B4441" t="s">
        <v>11918</v>
      </c>
      <c r="C4441" t="s">
        <v>6539</v>
      </c>
      <c r="D4441" s="394">
        <v>123.15</v>
      </c>
    </row>
    <row r="4442" spans="1:4" ht="15" x14ac:dyDescent="0.25">
      <c r="A4442">
        <v>37445</v>
      </c>
      <c r="B4442" t="s">
        <v>11919</v>
      </c>
      <c r="C4442" t="s">
        <v>6539</v>
      </c>
      <c r="D4442" s="394">
        <v>186.67</v>
      </c>
    </row>
    <row r="4443" spans="1:4" ht="15" x14ac:dyDescent="0.25">
      <c r="A4443">
        <v>37446</v>
      </c>
      <c r="B4443" t="s">
        <v>11920</v>
      </c>
      <c r="C4443" t="s">
        <v>6539</v>
      </c>
      <c r="D4443" s="394">
        <v>203.5</v>
      </c>
    </row>
    <row r="4444" spans="1:4" ht="15" x14ac:dyDescent="0.25">
      <c r="A4444">
        <v>37447</v>
      </c>
      <c r="B4444" t="s">
        <v>11921</v>
      </c>
      <c r="C4444" t="s">
        <v>6539</v>
      </c>
      <c r="D4444" s="394">
        <v>206.68</v>
      </c>
    </row>
    <row r="4445" spans="1:4" ht="15" x14ac:dyDescent="0.25">
      <c r="A4445">
        <v>37448</v>
      </c>
      <c r="B4445" t="s">
        <v>11922</v>
      </c>
      <c r="C4445" t="s">
        <v>6539</v>
      </c>
      <c r="D4445" s="394">
        <v>283.5</v>
      </c>
    </row>
    <row r="4446" spans="1:4" ht="15" x14ac:dyDescent="0.25">
      <c r="A4446">
        <v>37440</v>
      </c>
      <c r="B4446" t="s">
        <v>11923</v>
      </c>
      <c r="C4446" t="s">
        <v>6539</v>
      </c>
      <c r="D4446" s="394">
        <v>96.12</v>
      </c>
    </row>
    <row r="4447" spans="1:4" ht="15" x14ac:dyDescent="0.25">
      <c r="A4447">
        <v>37441</v>
      </c>
      <c r="B4447" t="s">
        <v>11924</v>
      </c>
      <c r="C4447" t="s">
        <v>6539</v>
      </c>
      <c r="D4447" s="394">
        <v>96.12</v>
      </c>
    </row>
    <row r="4448" spans="1:4" ht="15" x14ac:dyDescent="0.25">
      <c r="A4448">
        <v>37442</v>
      </c>
      <c r="B4448" t="s">
        <v>11925</v>
      </c>
      <c r="C4448" t="s">
        <v>6539</v>
      </c>
      <c r="D4448" s="394">
        <v>115.77</v>
      </c>
    </row>
    <row r="4449" spans="1:4" ht="15" x14ac:dyDescent="0.25">
      <c r="A4449">
        <v>38017</v>
      </c>
      <c r="B4449" t="s">
        <v>11926</v>
      </c>
      <c r="C4449" t="s">
        <v>6539</v>
      </c>
      <c r="D4449" s="394">
        <v>6.04</v>
      </c>
    </row>
    <row r="4450" spans="1:4" ht="15" x14ac:dyDescent="0.25">
      <c r="A4450">
        <v>38018</v>
      </c>
      <c r="B4450" t="s">
        <v>11927</v>
      </c>
      <c r="C4450" t="s">
        <v>6539</v>
      </c>
      <c r="D4450" s="394">
        <v>6.66</v>
      </c>
    </row>
    <row r="4451" spans="1:4" ht="15" x14ac:dyDescent="0.25">
      <c r="A4451">
        <v>39895</v>
      </c>
      <c r="B4451" t="s">
        <v>11928</v>
      </c>
      <c r="C4451" t="s">
        <v>6539</v>
      </c>
      <c r="D4451" s="394">
        <v>29.27</v>
      </c>
    </row>
    <row r="4452" spans="1:4" ht="15" x14ac:dyDescent="0.25">
      <c r="A4452">
        <v>39896</v>
      </c>
      <c r="B4452" t="s">
        <v>11929</v>
      </c>
      <c r="C4452" t="s">
        <v>6539</v>
      </c>
      <c r="D4452" s="394">
        <v>42.9</v>
      </c>
    </row>
    <row r="4453" spans="1:4" ht="15" x14ac:dyDescent="0.25">
      <c r="A4453">
        <v>38873</v>
      </c>
      <c r="B4453" t="s">
        <v>11930</v>
      </c>
      <c r="C4453" t="s">
        <v>6539</v>
      </c>
      <c r="D4453" s="394">
        <v>12.96</v>
      </c>
    </row>
    <row r="4454" spans="1:4" ht="15" x14ac:dyDescent="0.25">
      <c r="A4454">
        <v>38874</v>
      </c>
      <c r="B4454" t="s">
        <v>11931</v>
      </c>
      <c r="C4454" t="s">
        <v>6539</v>
      </c>
      <c r="D4454" s="394">
        <v>15.76</v>
      </c>
    </row>
    <row r="4455" spans="1:4" ht="15" x14ac:dyDescent="0.25">
      <c r="A4455">
        <v>38875</v>
      </c>
      <c r="B4455" t="s">
        <v>11932</v>
      </c>
      <c r="C4455" t="s">
        <v>6539</v>
      </c>
      <c r="D4455" s="394">
        <v>27.85</v>
      </c>
    </row>
    <row r="4456" spans="1:4" ht="15" x14ac:dyDescent="0.25">
      <c r="A4456">
        <v>38876</v>
      </c>
      <c r="B4456" t="s">
        <v>11933</v>
      </c>
      <c r="C4456" t="s">
        <v>6539</v>
      </c>
      <c r="D4456" s="394">
        <v>37.479999999999997</v>
      </c>
    </row>
    <row r="4457" spans="1:4" ht="15" x14ac:dyDescent="0.25">
      <c r="A4457">
        <v>39000</v>
      </c>
      <c r="B4457" t="s">
        <v>11934</v>
      </c>
      <c r="C4457" t="s">
        <v>6539</v>
      </c>
      <c r="D4457" s="394">
        <v>22.9</v>
      </c>
    </row>
    <row r="4458" spans="1:4" ht="15" x14ac:dyDescent="0.25">
      <c r="A4458">
        <v>38674</v>
      </c>
      <c r="B4458" t="s">
        <v>11935</v>
      </c>
      <c r="C4458" t="s">
        <v>6539</v>
      </c>
      <c r="D4458" s="394">
        <v>21.01</v>
      </c>
    </row>
    <row r="4459" spans="1:4" ht="15" x14ac:dyDescent="0.25">
      <c r="A4459">
        <v>38911</v>
      </c>
      <c r="B4459" t="s">
        <v>11936</v>
      </c>
      <c r="C4459" t="s">
        <v>6539</v>
      </c>
      <c r="D4459" s="394">
        <v>46.48</v>
      </c>
    </row>
    <row r="4460" spans="1:4" ht="15" x14ac:dyDescent="0.25">
      <c r="A4460">
        <v>38912</v>
      </c>
      <c r="B4460" t="s">
        <v>11937</v>
      </c>
      <c r="C4460" t="s">
        <v>6539</v>
      </c>
      <c r="D4460" s="394">
        <v>59.07</v>
      </c>
    </row>
    <row r="4461" spans="1:4" ht="15" x14ac:dyDescent="0.25">
      <c r="A4461">
        <v>38019</v>
      </c>
      <c r="B4461" t="s">
        <v>11938</v>
      </c>
      <c r="C4461" t="s">
        <v>6539</v>
      </c>
      <c r="D4461" s="394">
        <v>5.26</v>
      </c>
    </row>
    <row r="4462" spans="1:4" ht="15" x14ac:dyDescent="0.25">
      <c r="A4462">
        <v>38020</v>
      </c>
      <c r="B4462" t="s">
        <v>11939</v>
      </c>
      <c r="C4462" t="s">
        <v>6539</v>
      </c>
      <c r="D4462" s="394">
        <v>6.66</v>
      </c>
    </row>
    <row r="4463" spans="1:4" ht="15" x14ac:dyDescent="0.25">
      <c r="A4463">
        <v>38454</v>
      </c>
      <c r="B4463" t="s">
        <v>11940</v>
      </c>
      <c r="C4463" t="s">
        <v>6539</v>
      </c>
      <c r="D4463" s="394">
        <v>4.18</v>
      </c>
    </row>
    <row r="4464" spans="1:4" ht="15" x14ac:dyDescent="0.25">
      <c r="A4464">
        <v>38455</v>
      </c>
      <c r="B4464" t="s">
        <v>11941</v>
      </c>
      <c r="C4464" t="s">
        <v>6539</v>
      </c>
      <c r="D4464" s="394">
        <v>3.82</v>
      </c>
    </row>
    <row r="4465" spans="1:4" ht="15" x14ac:dyDescent="0.25">
      <c r="A4465">
        <v>38462</v>
      </c>
      <c r="B4465" t="s">
        <v>11942</v>
      </c>
      <c r="C4465" t="s">
        <v>6539</v>
      </c>
      <c r="D4465" s="394">
        <v>107.98</v>
      </c>
    </row>
    <row r="4466" spans="1:4" ht="15" x14ac:dyDescent="0.25">
      <c r="A4466">
        <v>36362</v>
      </c>
      <c r="B4466" t="s">
        <v>11943</v>
      </c>
      <c r="C4466" t="s">
        <v>6539</v>
      </c>
      <c r="D4466" s="394">
        <v>1.64</v>
      </c>
    </row>
    <row r="4467" spans="1:4" ht="15" x14ac:dyDescent="0.25">
      <c r="A4467">
        <v>36298</v>
      </c>
      <c r="B4467" t="s">
        <v>11944</v>
      </c>
      <c r="C4467" t="s">
        <v>6539</v>
      </c>
      <c r="D4467" s="394">
        <v>2.4300000000000002</v>
      </c>
    </row>
    <row r="4468" spans="1:4" ht="15" x14ac:dyDescent="0.25">
      <c r="A4468">
        <v>38456</v>
      </c>
      <c r="B4468" t="s">
        <v>11945</v>
      </c>
      <c r="C4468" t="s">
        <v>6539</v>
      </c>
      <c r="D4468" s="394">
        <v>3.97</v>
      </c>
    </row>
    <row r="4469" spans="1:4" ht="15" x14ac:dyDescent="0.25">
      <c r="A4469">
        <v>38457</v>
      </c>
      <c r="B4469" t="s">
        <v>11946</v>
      </c>
      <c r="C4469" t="s">
        <v>6539</v>
      </c>
      <c r="D4469" s="394">
        <v>8.9499999999999993</v>
      </c>
    </row>
    <row r="4470" spans="1:4" ht="15" x14ac:dyDescent="0.25">
      <c r="A4470">
        <v>38458</v>
      </c>
      <c r="B4470" t="s">
        <v>11947</v>
      </c>
      <c r="C4470" t="s">
        <v>6539</v>
      </c>
      <c r="D4470" s="394">
        <v>12</v>
      </c>
    </row>
    <row r="4471" spans="1:4" ht="15" x14ac:dyDescent="0.25">
      <c r="A4471">
        <v>38459</v>
      </c>
      <c r="B4471" t="s">
        <v>11948</v>
      </c>
      <c r="C4471" t="s">
        <v>6539</v>
      </c>
      <c r="D4471" s="394">
        <v>21.18</v>
      </c>
    </row>
    <row r="4472" spans="1:4" ht="15" x14ac:dyDescent="0.25">
      <c r="A4472">
        <v>38460</v>
      </c>
      <c r="B4472" t="s">
        <v>11949</v>
      </c>
      <c r="C4472" t="s">
        <v>6539</v>
      </c>
      <c r="D4472" s="394">
        <v>44.23</v>
      </c>
    </row>
    <row r="4473" spans="1:4" ht="15" x14ac:dyDescent="0.25">
      <c r="A4473">
        <v>38461</v>
      </c>
      <c r="B4473" t="s">
        <v>11950</v>
      </c>
      <c r="C4473" t="s">
        <v>6539</v>
      </c>
      <c r="D4473" s="394">
        <v>67.47</v>
      </c>
    </row>
    <row r="4474" spans="1:4" ht="15" x14ac:dyDescent="0.25">
      <c r="A4474">
        <v>7094</v>
      </c>
      <c r="B4474" t="s">
        <v>11951</v>
      </c>
      <c r="C4474" t="s">
        <v>6539</v>
      </c>
      <c r="D4474" s="394">
        <v>8.7100000000000009</v>
      </c>
    </row>
    <row r="4475" spans="1:4" ht="15" x14ac:dyDescent="0.25">
      <c r="A4475">
        <v>7116</v>
      </c>
      <c r="B4475" t="s">
        <v>11952</v>
      </c>
      <c r="C4475" t="s">
        <v>6539</v>
      </c>
      <c r="D4475" s="394">
        <v>2.12</v>
      </c>
    </row>
    <row r="4476" spans="1:4" ht="15" x14ac:dyDescent="0.25">
      <c r="A4476">
        <v>7118</v>
      </c>
      <c r="B4476" t="s">
        <v>11953</v>
      </c>
      <c r="C4476" t="s">
        <v>6539</v>
      </c>
      <c r="D4476" s="394">
        <v>19.22</v>
      </c>
    </row>
    <row r="4477" spans="1:4" ht="15" x14ac:dyDescent="0.25">
      <c r="A4477">
        <v>7117</v>
      </c>
      <c r="B4477" t="s">
        <v>11954</v>
      </c>
      <c r="C4477" t="s">
        <v>6539</v>
      </c>
      <c r="D4477" s="394">
        <v>17.09</v>
      </c>
    </row>
    <row r="4478" spans="1:4" ht="15" x14ac:dyDescent="0.25">
      <c r="A4478">
        <v>7098</v>
      </c>
      <c r="B4478" t="s">
        <v>11955</v>
      </c>
      <c r="C4478" t="s">
        <v>6539</v>
      </c>
      <c r="D4478" s="394">
        <v>2.38</v>
      </c>
    </row>
    <row r="4479" spans="1:4" ht="15" x14ac:dyDescent="0.25">
      <c r="A4479">
        <v>7110</v>
      </c>
      <c r="B4479" t="s">
        <v>11956</v>
      </c>
      <c r="C4479" t="s">
        <v>6539</v>
      </c>
      <c r="D4479" s="394">
        <v>41.81</v>
      </c>
    </row>
    <row r="4480" spans="1:4" ht="15" x14ac:dyDescent="0.25">
      <c r="A4480">
        <v>7123</v>
      </c>
      <c r="B4480" t="s">
        <v>11957</v>
      </c>
      <c r="C4480" t="s">
        <v>6539</v>
      </c>
      <c r="D4480" s="394">
        <v>3.06</v>
      </c>
    </row>
    <row r="4481" spans="1:4" ht="15" x14ac:dyDescent="0.25">
      <c r="A4481">
        <v>7121</v>
      </c>
      <c r="B4481" t="s">
        <v>11958</v>
      </c>
      <c r="C4481" t="s">
        <v>6539</v>
      </c>
      <c r="D4481" s="394">
        <v>7.55</v>
      </c>
    </row>
    <row r="4482" spans="1:4" ht="15" x14ac:dyDescent="0.25">
      <c r="A4482">
        <v>7137</v>
      </c>
      <c r="B4482" t="s">
        <v>11959</v>
      </c>
      <c r="C4482" t="s">
        <v>6539</v>
      </c>
      <c r="D4482" s="394">
        <v>6.8</v>
      </c>
    </row>
    <row r="4483" spans="1:4" ht="15" x14ac:dyDescent="0.25">
      <c r="A4483">
        <v>7122</v>
      </c>
      <c r="B4483" t="s">
        <v>11960</v>
      </c>
      <c r="C4483" t="s">
        <v>6539</v>
      </c>
      <c r="D4483" s="394">
        <v>8.5</v>
      </c>
    </row>
    <row r="4484" spans="1:4" ht="15" x14ac:dyDescent="0.25">
      <c r="A4484">
        <v>7114</v>
      </c>
      <c r="B4484" t="s">
        <v>11961</v>
      </c>
      <c r="C4484" t="s">
        <v>6539</v>
      </c>
      <c r="D4484" s="394">
        <v>13.1</v>
      </c>
    </row>
    <row r="4485" spans="1:4" ht="15" x14ac:dyDescent="0.25">
      <c r="A4485">
        <v>7109</v>
      </c>
      <c r="B4485" t="s">
        <v>11962</v>
      </c>
      <c r="C4485" t="s">
        <v>6539</v>
      </c>
      <c r="D4485" s="394">
        <v>2.29</v>
      </c>
    </row>
    <row r="4486" spans="1:4" ht="15" x14ac:dyDescent="0.25">
      <c r="A4486">
        <v>7135</v>
      </c>
      <c r="B4486" t="s">
        <v>11963</v>
      </c>
      <c r="C4486" t="s">
        <v>6539</v>
      </c>
      <c r="D4486" s="394">
        <v>3.58</v>
      </c>
    </row>
    <row r="4487" spans="1:4" ht="15" x14ac:dyDescent="0.25">
      <c r="A4487">
        <v>37947</v>
      </c>
      <c r="B4487" t="s">
        <v>11964</v>
      </c>
      <c r="C4487" t="s">
        <v>6539</v>
      </c>
      <c r="D4487" s="394">
        <v>3.62</v>
      </c>
    </row>
    <row r="4488" spans="1:4" ht="15" x14ac:dyDescent="0.25">
      <c r="A4488">
        <v>7103</v>
      </c>
      <c r="B4488" t="s">
        <v>11965</v>
      </c>
      <c r="C4488" t="s">
        <v>6539</v>
      </c>
      <c r="D4488" s="394">
        <v>8.31</v>
      </c>
    </row>
    <row r="4489" spans="1:4" ht="15" x14ac:dyDescent="0.25">
      <c r="A4489">
        <v>40419</v>
      </c>
      <c r="B4489" t="s">
        <v>11966</v>
      </c>
      <c r="C4489" t="s">
        <v>6539</v>
      </c>
      <c r="D4489" s="394">
        <v>21.15</v>
      </c>
    </row>
    <row r="4490" spans="1:4" ht="15" x14ac:dyDescent="0.25">
      <c r="A4490">
        <v>40420</v>
      </c>
      <c r="B4490" t="s">
        <v>11967</v>
      </c>
      <c r="C4490" t="s">
        <v>6539</v>
      </c>
      <c r="D4490" s="394">
        <v>30.86</v>
      </c>
    </row>
    <row r="4491" spans="1:4" ht="15" x14ac:dyDescent="0.25">
      <c r="A4491">
        <v>40421</v>
      </c>
      <c r="B4491" t="s">
        <v>11968</v>
      </c>
      <c r="C4491" t="s">
        <v>6539</v>
      </c>
      <c r="D4491" s="394">
        <v>32.85</v>
      </c>
    </row>
    <row r="4492" spans="1:4" ht="15" x14ac:dyDescent="0.25">
      <c r="A4492">
        <v>7126</v>
      </c>
      <c r="B4492" t="s">
        <v>11969</v>
      </c>
      <c r="C4492" t="s">
        <v>6539</v>
      </c>
      <c r="D4492" s="394">
        <v>17.440000000000001</v>
      </c>
    </row>
    <row r="4493" spans="1:4" ht="15" x14ac:dyDescent="0.25">
      <c r="A4493">
        <v>38905</v>
      </c>
      <c r="B4493" t="s">
        <v>11970</v>
      </c>
      <c r="C4493" t="s">
        <v>6539</v>
      </c>
      <c r="D4493" s="394">
        <v>14.56</v>
      </c>
    </row>
    <row r="4494" spans="1:4" ht="15" x14ac:dyDescent="0.25">
      <c r="A4494">
        <v>38907</v>
      </c>
      <c r="B4494" t="s">
        <v>11971</v>
      </c>
      <c r="C4494" t="s">
        <v>6539</v>
      </c>
      <c r="D4494" s="394">
        <v>15.49</v>
      </c>
    </row>
    <row r="4495" spans="1:4" ht="15" x14ac:dyDescent="0.25">
      <c r="A4495">
        <v>38908</v>
      </c>
      <c r="B4495" t="s">
        <v>11972</v>
      </c>
      <c r="C4495" t="s">
        <v>6539</v>
      </c>
      <c r="D4495" s="394">
        <v>17.440000000000001</v>
      </c>
    </row>
    <row r="4496" spans="1:4" ht="15" x14ac:dyDescent="0.25">
      <c r="A4496">
        <v>38909</v>
      </c>
      <c r="B4496" t="s">
        <v>11973</v>
      </c>
      <c r="C4496" t="s">
        <v>6539</v>
      </c>
      <c r="D4496" s="394">
        <v>25.07</v>
      </c>
    </row>
    <row r="4497" spans="1:4" ht="15" x14ac:dyDescent="0.25">
      <c r="A4497">
        <v>38910</v>
      </c>
      <c r="B4497" t="s">
        <v>11974</v>
      </c>
      <c r="C4497" t="s">
        <v>6539</v>
      </c>
      <c r="D4497" s="394">
        <v>27.07</v>
      </c>
    </row>
    <row r="4498" spans="1:4" ht="15" x14ac:dyDescent="0.25">
      <c r="A4498">
        <v>38897</v>
      </c>
      <c r="B4498" t="s">
        <v>11975</v>
      </c>
      <c r="C4498" t="s">
        <v>6539</v>
      </c>
      <c r="D4498" s="394">
        <v>14.62</v>
      </c>
    </row>
    <row r="4499" spans="1:4" ht="15" x14ac:dyDescent="0.25">
      <c r="A4499">
        <v>38899</v>
      </c>
      <c r="B4499" t="s">
        <v>11976</v>
      </c>
      <c r="C4499" t="s">
        <v>6539</v>
      </c>
      <c r="D4499" s="394">
        <v>16.45</v>
      </c>
    </row>
    <row r="4500" spans="1:4" ht="15" x14ac:dyDescent="0.25">
      <c r="A4500">
        <v>38900</v>
      </c>
      <c r="B4500" t="s">
        <v>11977</v>
      </c>
      <c r="C4500" t="s">
        <v>6539</v>
      </c>
      <c r="D4500" s="394">
        <v>17.149999999999999</v>
      </c>
    </row>
    <row r="4501" spans="1:4" ht="15" x14ac:dyDescent="0.25">
      <c r="A4501">
        <v>38901</v>
      </c>
      <c r="B4501" t="s">
        <v>11978</v>
      </c>
      <c r="C4501" t="s">
        <v>6539</v>
      </c>
      <c r="D4501" s="394">
        <v>28.06</v>
      </c>
    </row>
    <row r="4502" spans="1:4" ht="15" x14ac:dyDescent="0.25">
      <c r="A4502">
        <v>38904</v>
      </c>
      <c r="B4502" t="s">
        <v>11979</v>
      </c>
      <c r="C4502" t="s">
        <v>6539</v>
      </c>
      <c r="D4502" s="394">
        <v>45.58</v>
      </c>
    </row>
    <row r="4503" spans="1:4" ht="15" x14ac:dyDescent="0.25">
      <c r="A4503">
        <v>38903</v>
      </c>
      <c r="B4503" t="s">
        <v>11980</v>
      </c>
      <c r="C4503" t="s">
        <v>6539</v>
      </c>
      <c r="D4503" s="394">
        <v>45.3</v>
      </c>
    </row>
    <row r="4504" spans="1:4" ht="15" x14ac:dyDescent="0.25">
      <c r="A4504">
        <v>7091</v>
      </c>
      <c r="B4504" t="s">
        <v>11981</v>
      </c>
      <c r="C4504" t="s">
        <v>6539</v>
      </c>
      <c r="D4504" s="394">
        <v>10.01</v>
      </c>
    </row>
    <row r="4505" spans="1:4" ht="15" x14ac:dyDescent="0.25">
      <c r="A4505">
        <v>11655</v>
      </c>
      <c r="B4505" t="s">
        <v>11982</v>
      </c>
      <c r="C4505" t="s">
        <v>6539</v>
      </c>
      <c r="D4505" s="394">
        <v>9.56</v>
      </c>
    </row>
    <row r="4506" spans="1:4" ht="15" x14ac:dyDescent="0.25">
      <c r="A4506">
        <v>11656</v>
      </c>
      <c r="B4506" t="s">
        <v>11983</v>
      </c>
      <c r="C4506" t="s">
        <v>6539</v>
      </c>
      <c r="D4506" s="394">
        <v>10</v>
      </c>
    </row>
    <row r="4507" spans="1:4" ht="15" x14ac:dyDescent="0.25">
      <c r="A4507">
        <v>37948</v>
      </c>
      <c r="B4507" t="s">
        <v>11984</v>
      </c>
      <c r="C4507" t="s">
        <v>6539</v>
      </c>
      <c r="D4507" s="394">
        <v>2.02</v>
      </c>
    </row>
    <row r="4508" spans="1:4" ht="15" x14ac:dyDescent="0.25">
      <c r="A4508">
        <v>7097</v>
      </c>
      <c r="B4508" t="s">
        <v>11985</v>
      </c>
      <c r="C4508" t="s">
        <v>6539</v>
      </c>
      <c r="D4508" s="394">
        <v>4.4400000000000004</v>
      </c>
    </row>
    <row r="4509" spans="1:4" ht="15" x14ac:dyDescent="0.25">
      <c r="A4509">
        <v>11657</v>
      </c>
      <c r="B4509" t="s">
        <v>11986</v>
      </c>
      <c r="C4509" t="s">
        <v>6539</v>
      </c>
      <c r="D4509" s="394">
        <v>8.7200000000000006</v>
      </c>
    </row>
    <row r="4510" spans="1:4" ht="15" x14ac:dyDescent="0.25">
      <c r="A4510">
        <v>11658</v>
      </c>
      <c r="B4510" t="s">
        <v>11987</v>
      </c>
      <c r="C4510" t="s">
        <v>6539</v>
      </c>
      <c r="D4510" s="394">
        <v>8.8800000000000008</v>
      </c>
    </row>
    <row r="4511" spans="1:4" ht="15" x14ac:dyDescent="0.25">
      <c r="A4511">
        <v>7146</v>
      </c>
      <c r="B4511" t="s">
        <v>11988</v>
      </c>
      <c r="C4511" t="s">
        <v>6539</v>
      </c>
      <c r="D4511" s="394">
        <v>129.47</v>
      </c>
    </row>
    <row r="4512" spans="1:4" ht="15" x14ac:dyDescent="0.25">
      <c r="A4512">
        <v>7138</v>
      </c>
      <c r="B4512" t="s">
        <v>11989</v>
      </c>
      <c r="C4512" t="s">
        <v>6539</v>
      </c>
      <c r="D4512" s="394">
        <v>0.73</v>
      </c>
    </row>
    <row r="4513" spans="1:4" ht="15" x14ac:dyDescent="0.25">
      <c r="A4513">
        <v>7139</v>
      </c>
      <c r="B4513" t="s">
        <v>11990</v>
      </c>
      <c r="C4513" t="s">
        <v>6539</v>
      </c>
      <c r="D4513" s="394">
        <v>0.96</v>
      </c>
    </row>
    <row r="4514" spans="1:4" ht="15" x14ac:dyDescent="0.25">
      <c r="A4514">
        <v>7140</v>
      </c>
      <c r="B4514" t="s">
        <v>11991</v>
      </c>
      <c r="C4514" t="s">
        <v>6539</v>
      </c>
      <c r="D4514" s="394">
        <v>3.19</v>
      </c>
    </row>
    <row r="4515" spans="1:4" ht="15" x14ac:dyDescent="0.25">
      <c r="A4515">
        <v>7141</v>
      </c>
      <c r="B4515" t="s">
        <v>11992</v>
      </c>
      <c r="C4515" t="s">
        <v>6539</v>
      </c>
      <c r="D4515" s="394">
        <v>6.98</v>
      </c>
    </row>
    <row r="4516" spans="1:4" ht="15" x14ac:dyDescent="0.25">
      <c r="A4516">
        <v>7143</v>
      </c>
      <c r="B4516" t="s">
        <v>11993</v>
      </c>
      <c r="C4516" t="s">
        <v>6539</v>
      </c>
      <c r="D4516" s="394">
        <v>23.27</v>
      </c>
    </row>
    <row r="4517" spans="1:4" ht="15" x14ac:dyDescent="0.25">
      <c r="A4517">
        <v>7144</v>
      </c>
      <c r="B4517" t="s">
        <v>11994</v>
      </c>
      <c r="C4517" t="s">
        <v>6539</v>
      </c>
      <c r="D4517" s="394">
        <v>46.55</v>
      </c>
    </row>
    <row r="4518" spans="1:4" ht="15" x14ac:dyDescent="0.25">
      <c r="A4518">
        <v>7145</v>
      </c>
      <c r="B4518" t="s">
        <v>11995</v>
      </c>
      <c r="C4518" t="s">
        <v>6539</v>
      </c>
      <c r="D4518" s="394">
        <v>76.34</v>
      </c>
    </row>
    <row r="4519" spans="1:4" ht="15" x14ac:dyDescent="0.25">
      <c r="A4519">
        <v>7142</v>
      </c>
      <c r="B4519" t="s">
        <v>11996</v>
      </c>
      <c r="C4519" t="s">
        <v>6539</v>
      </c>
      <c r="D4519" s="394">
        <v>7.81</v>
      </c>
    </row>
    <row r="4520" spans="1:4" ht="15" x14ac:dyDescent="0.25">
      <c r="A4520">
        <v>3593</v>
      </c>
      <c r="B4520" t="s">
        <v>11997</v>
      </c>
      <c r="C4520" t="s">
        <v>6539</v>
      </c>
      <c r="D4520" s="394">
        <v>48.14</v>
      </c>
    </row>
    <row r="4521" spans="1:4" ht="15" x14ac:dyDescent="0.25">
      <c r="A4521">
        <v>3588</v>
      </c>
      <c r="B4521" t="s">
        <v>11998</v>
      </c>
      <c r="C4521" t="s">
        <v>6539</v>
      </c>
      <c r="D4521" s="394">
        <v>37.11</v>
      </c>
    </row>
    <row r="4522" spans="1:4" ht="15" x14ac:dyDescent="0.25">
      <c r="A4522">
        <v>3585</v>
      </c>
      <c r="B4522" t="s">
        <v>11999</v>
      </c>
      <c r="C4522" t="s">
        <v>6539</v>
      </c>
      <c r="D4522" s="394">
        <v>11.46</v>
      </c>
    </row>
    <row r="4523" spans="1:4" ht="15" x14ac:dyDescent="0.25">
      <c r="A4523">
        <v>3587</v>
      </c>
      <c r="B4523" t="s">
        <v>12000</v>
      </c>
      <c r="C4523" t="s">
        <v>6539</v>
      </c>
      <c r="D4523" s="394">
        <v>23.03</v>
      </c>
    </row>
    <row r="4524" spans="1:4" ht="15" x14ac:dyDescent="0.25">
      <c r="A4524">
        <v>3590</v>
      </c>
      <c r="B4524" t="s">
        <v>12001</v>
      </c>
      <c r="C4524" t="s">
        <v>6539</v>
      </c>
      <c r="D4524" s="394">
        <v>136.69999999999999</v>
      </c>
    </row>
    <row r="4525" spans="1:4" ht="15" x14ac:dyDescent="0.25">
      <c r="A4525">
        <v>3589</v>
      </c>
      <c r="B4525" t="s">
        <v>12002</v>
      </c>
      <c r="C4525" t="s">
        <v>6539</v>
      </c>
      <c r="D4525" s="394">
        <v>73.37</v>
      </c>
    </row>
    <row r="4526" spans="1:4" ht="15" x14ac:dyDescent="0.25">
      <c r="A4526">
        <v>3586</v>
      </c>
      <c r="B4526" t="s">
        <v>12003</v>
      </c>
      <c r="C4526" t="s">
        <v>6539</v>
      </c>
      <c r="D4526" s="394">
        <v>15.01</v>
      </c>
    </row>
    <row r="4527" spans="1:4" ht="15" x14ac:dyDescent="0.25">
      <c r="A4527">
        <v>3592</v>
      </c>
      <c r="B4527" t="s">
        <v>12004</v>
      </c>
      <c r="C4527" t="s">
        <v>6539</v>
      </c>
      <c r="D4527" s="394">
        <v>216.08</v>
      </c>
    </row>
    <row r="4528" spans="1:4" ht="15" x14ac:dyDescent="0.25">
      <c r="A4528">
        <v>3591</v>
      </c>
      <c r="B4528" t="s">
        <v>12005</v>
      </c>
      <c r="C4528" t="s">
        <v>6539</v>
      </c>
      <c r="D4528" s="394">
        <v>346.39</v>
      </c>
    </row>
    <row r="4529" spans="1:4" ht="15" x14ac:dyDescent="0.25">
      <c r="A4529">
        <v>40396</v>
      </c>
      <c r="B4529" t="s">
        <v>12006</v>
      </c>
      <c r="C4529" t="s">
        <v>6539</v>
      </c>
      <c r="D4529" s="394">
        <v>57.91</v>
      </c>
    </row>
    <row r="4530" spans="1:4" ht="15" x14ac:dyDescent="0.25">
      <c r="A4530">
        <v>40395</v>
      </c>
      <c r="B4530" t="s">
        <v>12007</v>
      </c>
      <c r="C4530" t="s">
        <v>6539</v>
      </c>
      <c r="D4530" s="394">
        <v>44.44</v>
      </c>
    </row>
    <row r="4531" spans="1:4" ht="15" x14ac:dyDescent="0.25">
      <c r="A4531">
        <v>40392</v>
      </c>
      <c r="B4531" t="s">
        <v>12008</v>
      </c>
      <c r="C4531" t="s">
        <v>6539</v>
      </c>
      <c r="D4531" s="394">
        <v>14.3</v>
      </c>
    </row>
    <row r="4532" spans="1:4" ht="15" x14ac:dyDescent="0.25">
      <c r="A4532">
        <v>40394</v>
      </c>
      <c r="B4532" t="s">
        <v>12009</v>
      </c>
      <c r="C4532" t="s">
        <v>6539</v>
      </c>
      <c r="D4532" s="394">
        <v>28.93</v>
      </c>
    </row>
    <row r="4533" spans="1:4" ht="15" x14ac:dyDescent="0.25">
      <c r="A4533">
        <v>40398</v>
      </c>
      <c r="B4533" t="s">
        <v>12010</v>
      </c>
      <c r="C4533" t="s">
        <v>6539</v>
      </c>
      <c r="D4533" s="394">
        <v>185.79</v>
      </c>
    </row>
    <row r="4534" spans="1:4" ht="15" x14ac:dyDescent="0.25">
      <c r="A4534">
        <v>40397</v>
      </c>
      <c r="B4534" t="s">
        <v>12011</v>
      </c>
      <c r="C4534" t="s">
        <v>6539</v>
      </c>
      <c r="D4534" s="394">
        <v>95.14</v>
      </c>
    </row>
    <row r="4535" spans="1:4" ht="15" x14ac:dyDescent="0.25">
      <c r="A4535">
        <v>40393</v>
      </c>
      <c r="B4535" t="s">
        <v>12012</v>
      </c>
      <c r="C4535" t="s">
        <v>6539</v>
      </c>
      <c r="D4535" s="394">
        <v>18.420000000000002</v>
      </c>
    </row>
    <row r="4536" spans="1:4" ht="15" x14ac:dyDescent="0.25">
      <c r="A4536">
        <v>40399</v>
      </c>
      <c r="B4536" t="s">
        <v>12013</v>
      </c>
      <c r="C4536" t="s">
        <v>6539</v>
      </c>
      <c r="D4536" s="394">
        <v>303.94</v>
      </c>
    </row>
    <row r="4537" spans="1:4" ht="15" x14ac:dyDescent="0.25">
      <c r="A4537">
        <v>39322</v>
      </c>
      <c r="B4537" t="s">
        <v>12014</v>
      </c>
      <c r="C4537" t="s">
        <v>6539</v>
      </c>
      <c r="D4537" s="394">
        <v>17.670000000000002</v>
      </c>
    </row>
    <row r="4538" spans="1:4" ht="15" x14ac:dyDescent="0.25">
      <c r="A4538">
        <v>39289</v>
      </c>
      <c r="B4538" t="s">
        <v>12015</v>
      </c>
      <c r="C4538" t="s">
        <v>6539</v>
      </c>
      <c r="D4538" s="394">
        <v>21.16</v>
      </c>
    </row>
    <row r="4539" spans="1:4" ht="15" x14ac:dyDescent="0.25">
      <c r="A4539">
        <v>39290</v>
      </c>
      <c r="B4539" t="s">
        <v>12016</v>
      </c>
      <c r="C4539" t="s">
        <v>6539</v>
      </c>
      <c r="D4539" s="394">
        <v>35.92</v>
      </c>
    </row>
    <row r="4540" spans="1:4" ht="15" x14ac:dyDescent="0.25">
      <c r="A4540">
        <v>39291</v>
      </c>
      <c r="B4540" t="s">
        <v>12017</v>
      </c>
      <c r="C4540" t="s">
        <v>6539</v>
      </c>
      <c r="D4540" s="394">
        <v>53.78</v>
      </c>
    </row>
    <row r="4541" spans="1:4" ht="15" x14ac:dyDescent="0.25">
      <c r="A4541">
        <v>20174</v>
      </c>
      <c r="B4541" t="s">
        <v>12018</v>
      </c>
      <c r="C4541" t="s">
        <v>6539</v>
      </c>
      <c r="D4541" s="394">
        <v>24.4</v>
      </c>
    </row>
    <row r="4542" spans="1:4" ht="15" x14ac:dyDescent="0.25">
      <c r="A4542">
        <v>41892</v>
      </c>
      <c r="B4542" t="s">
        <v>12019</v>
      </c>
      <c r="C4542" t="s">
        <v>6539</v>
      </c>
      <c r="D4542" s="394">
        <v>88.12</v>
      </c>
    </row>
    <row r="4543" spans="1:4" ht="15" x14ac:dyDescent="0.25">
      <c r="A4543">
        <v>7048</v>
      </c>
      <c r="B4543" t="s">
        <v>12020</v>
      </c>
      <c r="C4543" t="s">
        <v>6539</v>
      </c>
      <c r="D4543" s="394">
        <v>19.02</v>
      </c>
    </row>
    <row r="4544" spans="1:4" ht="15" x14ac:dyDescent="0.25">
      <c r="A4544">
        <v>7088</v>
      </c>
      <c r="B4544" t="s">
        <v>12021</v>
      </c>
      <c r="C4544" t="s">
        <v>6539</v>
      </c>
      <c r="D4544" s="394">
        <v>41.59</v>
      </c>
    </row>
    <row r="4545" spans="1:4" ht="15" x14ac:dyDescent="0.25">
      <c r="A4545">
        <v>20179</v>
      </c>
      <c r="B4545" t="s">
        <v>12022</v>
      </c>
      <c r="C4545" t="s">
        <v>6539</v>
      </c>
      <c r="D4545" s="394">
        <v>32.840000000000003</v>
      </c>
    </row>
    <row r="4546" spans="1:4" ht="15" x14ac:dyDescent="0.25">
      <c r="A4546">
        <v>20178</v>
      </c>
      <c r="B4546" t="s">
        <v>12023</v>
      </c>
      <c r="C4546" t="s">
        <v>6539</v>
      </c>
      <c r="D4546" s="394">
        <v>29.02</v>
      </c>
    </row>
    <row r="4547" spans="1:4" ht="15" x14ac:dyDescent="0.25">
      <c r="A4547">
        <v>20180</v>
      </c>
      <c r="B4547" t="s">
        <v>12024</v>
      </c>
      <c r="C4547" t="s">
        <v>6539</v>
      </c>
      <c r="D4547" s="394">
        <v>53.34</v>
      </c>
    </row>
    <row r="4548" spans="1:4" ht="15" x14ac:dyDescent="0.25">
      <c r="A4548">
        <v>20181</v>
      </c>
      <c r="B4548" t="s">
        <v>12025</v>
      </c>
      <c r="C4548" t="s">
        <v>6539</v>
      </c>
      <c r="D4548" s="394">
        <v>79.12</v>
      </c>
    </row>
    <row r="4549" spans="1:4" ht="15" x14ac:dyDescent="0.25">
      <c r="A4549">
        <v>20177</v>
      </c>
      <c r="B4549" t="s">
        <v>12026</v>
      </c>
      <c r="C4549" t="s">
        <v>6539</v>
      </c>
      <c r="D4549" s="394">
        <v>19.02</v>
      </c>
    </row>
    <row r="4550" spans="1:4" ht="15" x14ac:dyDescent="0.25">
      <c r="A4550">
        <v>7082</v>
      </c>
      <c r="B4550" t="s">
        <v>12027</v>
      </c>
      <c r="C4550" t="s">
        <v>6539</v>
      </c>
      <c r="D4550" s="394">
        <v>35.61</v>
      </c>
    </row>
    <row r="4551" spans="1:4" ht="15" x14ac:dyDescent="0.25">
      <c r="A4551">
        <v>42707</v>
      </c>
      <c r="B4551" t="s">
        <v>12028</v>
      </c>
      <c r="C4551" t="s">
        <v>6539</v>
      </c>
      <c r="D4551" s="394">
        <v>96.72</v>
      </c>
    </row>
    <row r="4552" spans="1:4" ht="15" x14ac:dyDescent="0.25">
      <c r="A4552">
        <v>7069</v>
      </c>
      <c r="B4552" t="s">
        <v>12029</v>
      </c>
      <c r="C4552" t="s">
        <v>6539</v>
      </c>
      <c r="D4552" s="394">
        <v>79.040000000000006</v>
      </c>
    </row>
    <row r="4553" spans="1:4" ht="15" x14ac:dyDescent="0.25">
      <c r="A4553">
        <v>42708</v>
      </c>
      <c r="B4553" t="s">
        <v>12030</v>
      </c>
      <c r="C4553" t="s">
        <v>6539</v>
      </c>
      <c r="D4553" s="394">
        <v>253.87</v>
      </c>
    </row>
    <row r="4554" spans="1:4" ht="15" x14ac:dyDescent="0.25">
      <c r="A4554">
        <v>7070</v>
      </c>
      <c r="B4554" t="s">
        <v>12031</v>
      </c>
      <c r="C4554" t="s">
        <v>6539</v>
      </c>
      <c r="D4554" s="394">
        <v>113.19</v>
      </c>
    </row>
    <row r="4555" spans="1:4" ht="15" x14ac:dyDescent="0.25">
      <c r="A4555">
        <v>42709</v>
      </c>
      <c r="B4555" t="s">
        <v>12032</v>
      </c>
      <c r="C4555" t="s">
        <v>6539</v>
      </c>
      <c r="D4555" s="394">
        <v>379.68</v>
      </c>
    </row>
    <row r="4556" spans="1:4" ht="15" x14ac:dyDescent="0.25">
      <c r="A4556">
        <v>42710</v>
      </c>
      <c r="B4556" t="s">
        <v>12033</v>
      </c>
      <c r="C4556" t="s">
        <v>6539</v>
      </c>
      <c r="D4556" s="395">
        <v>1091.4000000000001</v>
      </c>
    </row>
    <row r="4557" spans="1:4" ht="15" x14ac:dyDescent="0.25">
      <c r="A4557">
        <v>42716</v>
      </c>
      <c r="B4557" t="s">
        <v>12034</v>
      </c>
      <c r="C4557" t="s">
        <v>6539</v>
      </c>
      <c r="D4557" s="395">
        <v>1358.43</v>
      </c>
    </row>
    <row r="4558" spans="1:4" ht="15" x14ac:dyDescent="0.25">
      <c r="A4558">
        <v>20172</v>
      </c>
      <c r="B4558" t="s">
        <v>12035</v>
      </c>
      <c r="C4558" t="s">
        <v>6539</v>
      </c>
      <c r="D4558" s="394">
        <v>26.12</v>
      </c>
    </row>
    <row r="4559" spans="1:4" ht="15" x14ac:dyDescent="0.25">
      <c r="A4559">
        <v>40945</v>
      </c>
      <c r="B4559" t="s">
        <v>12036</v>
      </c>
      <c r="C4559" t="s">
        <v>6541</v>
      </c>
      <c r="D4559" s="394">
        <v>49.93</v>
      </c>
    </row>
    <row r="4560" spans="1:4" ht="15" x14ac:dyDescent="0.25">
      <c r="A4560">
        <v>40946</v>
      </c>
      <c r="B4560" t="s">
        <v>12037</v>
      </c>
      <c r="C4560" t="s">
        <v>6548</v>
      </c>
      <c r="D4560" s="395">
        <v>8736.26</v>
      </c>
    </row>
    <row r="4561" spans="1:4" ht="15" x14ac:dyDescent="0.25">
      <c r="A4561">
        <v>7153</v>
      </c>
      <c r="B4561" t="s">
        <v>12038</v>
      </c>
      <c r="C4561" t="s">
        <v>6541</v>
      </c>
      <c r="D4561" s="394">
        <v>20.92</v>
      </c>
    </row>
    <row r="4562" spans="1:4" ht="15" x14ac:dyDescent="0.25">
      <c r="A4562">
        <v>41089</v>
      </c>
      <c r="B4562" t="s">
        <v>12039</v>
      </c>
      <c r="C4562" t="s">
        <v>6548</v>
      </c>
      <c r="D4562" s="395">
        <v>3660.09</v>
      </c>
    </row>
    <row r="4563" spans="1:4" ht="15" x14ac:dyDescent="0.25">
      <c r="A4563">
        <v>40943</v>
      </c>
      <c r="B4563" t="s">
        <v>12040</v>
      </c>
      <c r="C4563" t="s">
        <v>6541</v>
      </c>
      <c r="D4563" s="394">
        <v>18.09</v>
      </c>
    </row>
    <row r="4564" spans="1:4" ht="15" x14ac:dyDescent="0.25">
      <c r="A4564">
        <v>40944</v>
      </c>
      <c r="B4564" t="s">
        <v>12041</v>
      </c>
      <c r="C4564" t="s">
        <v>6548</v>
      </c>
      <c r="D4564" s="395">
        <v>3166.37</v>
      </c>
    </row>
    <row r="4565" spans="1:4" ht="15" x14ac:dyDescent="0.25">
      <c r="A4565">
        <v>6175</v>
      </c>
      <c r="B4565" t="s">
        <v>12042</v>
      </c>
      <c r="C4565" t="s">
        <v>6541</v>
      </c>
      <c r="D4565" s="394">
        <v>21.1</v>
      </c>
    </row>
    <row r="4566" spans="1:4" ht="15" x14ac:dyDescent="0.25">
      <c r="A4566">
        <v>41092</v>
      </c>
      <c r="B4566" t="s">
        <v>12043</v>
      </c>
      <c r="C4566" t="s">
        <v>6548</v>
      </c>
      <c r="D4566" s="395">
        <v>3693.11</v>
      </c>
    </row>
    <row r="4567" spans="1:4" ht="15" x14ac:dyDescent="0.25">
      <c r="A4567">
        <v>37712</v>
      </c>
      <c r="B4567" t="s">
        <v>12044</v>
      </c>
      <c r="C4567" t="s">
        <v>6540</v>
      </c>
      <c r="D4567" s="394">
        <v>61.49</v>
      </c>
    </row>
    <row r="4568" spans="1:4" ht="15" x14ac:dyDescent="0.25">
      <c r="A4568">
        <v>34547</v>
      </c>
      <c r="B4568" t="s">
        <v>12045</v>
      </c>
      <c r="C4568" t="s">
        <v>6542</v>
      </c>
      <c r="D4568" s="394">
        <v>2.79</v>
      </c>
    </row>
    <row r="4569" spans="1:4" ht="15" x14ac:dyDescent="0.25">
      <c r="A4569">
        <v>34548</v>
      </c>
      <c r="B4569" t="s">
        <v>12046</v>
      </c>
      <c r="C4569" t="s">
        <v>6542</v>
      </c>
      <c r="D4569" s="394">
        <v>2.72</v>
      </c>
    </row>
    <row r="4570" spans="1:4" ht="15" x14ac:dyDescent="0.25">
      <c r="A4570">
        <v>37411</v>
      </c>
      <c r="B4570" t="s">
        <v>12047</v>
      </c>
      <c r="C4570" t="s">
        <v>6540</v>
      </c>
      <c r="D4570" s="394">
        <v>13.66</v>
      </c>
    </row>
    <row r="4571" spans="1:4" ht="15" x14ac:dyDescent="0.25">
      <c r="A4571">
        <v>34558</v>
      </c>
      <c r="B4571" t="s">
        <v>12048</v>
      </c>
      <c r="C4571" t="s">
        <v>6542</v>
      </c>
      <c r="D4571" s="394">
        <v>1.82</v>
      </c>
    </row>
    <row r="4572" spans="1:4" ht="15" x14ac:dyDescent="0.25">
      <c r="A4572">
        <v>34550</v>
      </c>
      <c r="B4572" t="s">
        <v>12049</v>
      </c>
      <c r="C4572" t="s">
        <v>6542</v>
      </c>
      <c r="D4572" s="394">
        <v>0.97</v>
      </c>
    </row>
    <row r="4573" spans="1:4" ht="15" x14ac:dyDescent="0.25">
      <c r="A4573">
        <v>34557</v>
      </c>
      <c r="B4573" t="s">
        <v>12050</v>
      </c>
      <c r="C4573" t="s">
        <v>6542</v>
      </c>
      <c r="D4573" s="394">
        <v>1.71</v>
      </c>
    </row>
    <row r="4574" spans="1:4" ht="15" x14ac:dyDescent="0.25">
      <c r="A4574">
        <v>7155</v>
      </c>
      <c r="B4574" t="s">
        <v>12051</v>
      </c>
      <c r="C4574" t="s">
        <v>6540</v>
      </c>
      <c r="D4574" s="394">
        <v>15.74</v>
      </c>
    </row>
    <row r="4575" spans="1:4" ht="15" x14ac:dyDescent="0.25">
      <c r="A4575">
        <v>7154</v>
      </c>
      <c r="B4575" t="s">
        <v>12052</v>
      </c>
      <c r="C4575" t="s">
        <v>6543</v>
      </c>
      <c r="D4575" s="394">
        <v>7.08</v>
      </c>
    </row>
    <row r="4576" spans="1:4" ht="15" x14ac:dyDescent="0.25">
      <c r="A4576">
        <v>10915</v>
      </c>
      <c r="B4576" t="s">
        <v>12053</v>
      </c>
      <c r="C4576" t="s">
        <v>6543</v>
      </c>
      <c r="D4576" s="394">
        <v>7.35</v>
      </c>
    </row>
    <row r="4577" spans="1:4" ht="15" x14ac:dyDescent="0.25">
      <c r="A4577">
        <v>10917</v>
      </c>
      <c r="B4577" t="s">
        <v>12054</v>
      </c>
      <c r="C4577" t="s">
        <v>6540</v>
      </c>
      <c r="D4577" s="394">
        <v>7.14</v>
      </c>
    </row>
    <row r="4578" spans="1:4" ht="15" x14ac:dyDescent="0.25">
      <c r="A4578">
        <v>21141</v>
      </c>
      <c r="B4578" t="s">
        <v>12055</v>
      </c>
      <c r="C4578" t="s">
        <v>6540</v>
      </c>
      <c r="D4578" s="394">
        <v>10.58</v>
      </c>
    </row>
    <row r="4579" spans="1:4" ht="15" x14ac:dyDescent="0.25">
      <c r="A4579">
        <v>10916</v>
      </c>
      <c r="B4579" t="s">
        <v>12056</v>
      </c>
      <c r="C4579" t="s">
        <v>6543</v>
      </c>
      <c r="D4579" s="394">
        <v>7.14</v>
      </c>
    </row>
    <row r="4580" spans="1:4" ht="15" x14ac:dyDescent="0.25">
      <c r="A4580">
        <v>39508</v>
      </c>
      <c r="B4580" t="s">
        <v>12057</v>
      </c>
      <c r="C4580" t="s">
        <v>6540</v>
      </c>
      <c r="D4580" s="394">
        <v>12.56</v>
      </c>
    </row>
    <row r="4581" spans="1:4" ht="15" x14ac:dyDescent="0.25">
      <c r="A4581">
        <v>39507</v>
      </c>
      <c r="B4581" t="s">
        <v>12058</v>
      </c>
      <c r="C4581" t="s">
        <v>6540</v>
      </c>
      <c r="D4581" s="394">
        <v>12.3</v>
      </c>
    </row>
    <row r="4582" spans="1:4" ht="15" x14ac:dyDescent="0.25">
      <c r="A4582">
        <v>7156</v>
      </c>
      <c r="B4582" t="s">
        <v>12059</v>
      </c>
      <c r="C4582" t="s">
        <v>6540</v>
      </c>
      <c r="D4582" s="394">
        <v>21.27</v>
      </c>
    </row>
    <row r="4583" spans="1:4" ht="15" x14ac:dyDescent="0.25">
      <c r="A4583">
        <v>39509</v>
      </c>
      <c r="B4583" t="s">
        <v>12060</v>
      </c>
      <c r="C4583" t="s">
        <v>6540</v>
      </c>
      <c r="D4583" s="394">
        <v>9.9</v>
      </c>
    </row>
    <row r="4584" spans="1:4" ht="15" x14ac:dyDescent="0.25">
      <c r="A4584">
        <v>25988</v>
      </c>
      <c r="B4584" t="s">
        <v>12061</v>
      </c>
      <c r="C4584" t="s">
        <v>6540</v>
      </c>
      <c r="D4584" s="394">
        <v>10.59</v>
      </c>
    </row>
    <row r="4585" spans="1:4" ht="15" x14ac:dyDescent="0.25">
      <c r="A4585">
        <v>10928</v>
      </c>
      <c r="B4585" t="s">
        <v>12062</v>
      </c>
      <c r="C4585" t="s">
        <v>6540</v>
      </c>
      <c r="D4585" s="394">
        <v>11.29</v>
      </c>
    </row>
    <row r="4586" spans="1:4" ht="15" x14ac:dyDescent="0.25">
      <c r="A4586">
        <v>7167</v>
      </c>
      <c r="B4586" t="s">
        <v>12063</v>
      </c>
      <c r="C4586" t="s">
        <v>6540</v>
      </c>
      <c r="D4586" s="394">
        <v>15.43</v>
      </c>
    </row>
    <row r="4587" spans="1:4" ht="15" x14ac:dyDescent="0.25">
      <c r="A4587">
        <v>10933</v>
      </c>
      <c r="B4587" t="s">
        <v>12064</v>
      </c>
      <c r="C4587" t="s">
        <v>6540</v>
      </c>
      <c r="D4587" s="394">
        <v>13.8</v>
      </c>
    </row>
    <row r="4588" spans="1:4" ht="15" x14ac:dyDescent="0.25">
      <c r="A4588">
        <v>10927</v>
      </c>
      <c r="B4588" t="s">
        <v>12065</v>
      </c>
      <c r="C4588" t="s">
        <v>6540</v>
      </c>
      <c r="D4588" s="394">
        <v>16.66</v>
      </c>
    </row>
    <row r="4589" spans="1:4" ht="15" x14ac:dyDescent="0.25">
      <c r="A4589">
        <v>7158</v>
      </c>
      <c r="B4589" t="s">
        <v>12066</v>
      </c>
      <c r="C4589" t="s">
        <v>6540</v>
      </c>
      <c r="D4589" s="394">
        <v>23.25</v>
      </c>
    </row>
    <row r="4590" spans="1:4" ht="15" x14ac:dyDescent="0.25">
      <c r="A4590">
        <v>7162</v>
      </c>
      <c r="B4590" t="s">
        <v>12067</v>
      </c>
      <c r="C4590" t="s">
        <v>6540</v>
      </c>
      <c r="D4590" s="394">
        <v>34.96</v>
      </c>
    </row>
    <row r="4591" spans="1:4" ht="15" x14ac:dyDescent="0.25">
      <c r="A4591">
        <v>10932</v>
      </c>
      <c r="B4591" t="s">
        <v>12068</v>
      </c>
      <c r="C4591" t="s">
        <v>6540</v>
      </c>
      <c r="D4591" s="394">
        <v>61.9</v>
      </c>
    </row>
    <row r="4592" spans="1:4" ht="15" x14ac:dyDescent="0.25">
      <c r="A4592">
        <v>40706</v>
      </c>
      <c r="B4592" t="s">
        <v>12069</v>
      </c>
      <c r="C4592" t="s">
        <v>6540</v>
      </c>
      <c r="D4592" s="394">
        <v>37.11</v>
      </c>
    </row>
    <row r="4593" spans="1:4" ht="15" x14ac:dyDescent="0.25">
      <c r="A4593">
        <v>10937</v>
      </c>
      <c r="B4593" t="s">
        <v>12070</v>
      </c>
      <c r="C4593" t="s">
        <v>6540</v>
      </c>
      <c r="D4593" s="394">
        <v>24.33</v>
      </c>
    </row>
    <row r="4594" spans="1:4" ht="15" x14ac:dyDescent="0.25">
      <c r="A4594">
        <v>10935</v>
      </c>
      <c r="B4594" t="s">
        <v>12071</v>
      </c>
      <c r="C4594" t="s">
        <v>6540</v>
      </c>
      <c r="D4594" s="394">
        <v>32.04</v>
      </c>
    </row>
    <row r="4595" spans="1:4" ht="15" x14ac:dyDescent="0.25">
      <c r="A4595">
        <v>40707</v>
      </c>
      <c r="B4595" t="s">
        <v>12072</v>
      </c>
      <c r="C4595" t="s">
        <v>6540</v>
      </c>
      <c r="D4595" s="394">
        <v>73.77</v>
      </c>
    </row>
    <row r="4596" spans="1:4" ht="15" x14ac:dyDescent="0.25">
      <c r="A4596">
        <v>10931</v>
      </c>
      <c r="B4596" t="s">
        <v>12073</v>
      </c>
      <c r="C4596" t="s">
        <v>6540</v>
      </c>
      <c r="D4596" s="394">
        <v>10.31</v>
      </c>
    </row>
    <row r="4597" spans="1:4" ht="15" x14ac:dyDescent="0.25">
      <c r="A4597">
        <v>7164</v>
      </c>
      <c r="B4597" t="s">
        <v>12074</v>
      </c>
      <c r="C4597" t="s">
        <v>6540</v>
      </c>
      <c r="D4597" s="394">
        <v>28.89</v>
      </c>
    </row>
    <row r="4598" spans="1:4" ht="15" x14ac:dyDescent="0.25">
      <c r="A4598">
        <v>36887</v>
      </c>
      <c r="B4598" t="s">
        <v>12075</v>
      </c>
      <c r="C4598" t="s">
        <v>6540</v>
      </c>
      <c r="D4598" s="394">
        <v>12.31</v>
      </c>
    </row>
    <row r="4599" spans="1:4" ht="15" x14ac:dyDescent="0.25">
      <c r="A4599">
        <v>34630</v>
      </c>
      <c r="B4599" t="s">
        <v>12076</v>
      </c>
      <c r="C4599" t="s">
        <v>6539</v>
      </c>
      <c r="D4599" s="394">
        <v>999.44</v>
      </c>
    </row>
    <row r="4600" spans="1:4" ht="15" x14ac:dyDescent="0.25">
      <c r="A4600">
        <v>7161</v>
      </c>
      <c r="B4600" t="s">
        <v>12077</v>
      </c>
      <c r="C4600" t="s">
        <v>6540</v>
      </c>
      <c r="D4600" s="394">
        <v>4.38</v>
      </c>
    </row>
    <row r="4601" spans="1:4" ht="15" x14ac:dyDescent="0.25">
      <c r="A4601">
        <v>7170</v>
      </c>
      <c r="B4601" t="s">
        <v>12078</v>
      </c>
      <c r="C4601" t="s">
        <v>6540</v>
      </c>
      <c r="D4601" s="394">
        <v>1.75</v>
      </c>
    </row>
    <row r="4602" spans="1:4" ht="15" x14ac:dyDescent="0.25">
      <c r="A4602">
        <v>37524</v>
      </c>
      <c r="B4602" t="s">
        <v>12079</v>
      </c>
      <c r="C4602" t="s">
        <v>6542</v>
      </c>
      <c r="D4602" s="394">
        <v>1.67</v>
      </c>
    </row>
    <row r="4603" spans="1:4" ht="15" x14ac:dyDescent="0.25">
      <c r="A4603">
        <v>37525</v>
      </c>
      <c r="B4603" t="s">
        <v>12080</v>
      </c>
      <c r="C4603" t="s">
        <v>6542</v>
      </c>
      <c r="D4603" s="394">
        <v>2</v>
      </c>
    </row>
    <row r="4604" spans="1:4" ht="15" x14ac:dyDescent="0.25">
      <c r="A4604">
        <v>10920</v>
      </c>
      <c r="B4604" t="s">
        <v>12081</v>
      </c>
      <c r="C4604" t="s">
        <v>6540</v>
      </c>
      <c r="D4604" s="394">
        <v>14.18</v>
      </c>
    </row>
    <row r="4605" spans="1:4" ht="15" x14ac:dyDescent="0.25">
      <c r="A4605">
        <v>7238</v>
      </c>
      <c r="B4605" t="s">
        <v>12082</v>
      </c>
      <c r="C4605" t="s">
        <v>6540</v>
      </c>
      <c r="D4605" s="394">
        <v>40</v>
      </c>
    </row>
    <row r="4606" spans="1:4" ht="15" x14ac:dyDescent="0.25">
      <c r="A4606">
        <v>7239</v>
      </c>
      <c r="B4606" t="s">
        <v>12083</v>
      </c>
      <c r="C4606" t="s">
        <v>6540</v>
      </c>
      <c r="D4606" s="394">
        <v>49.73</v>
      </c>
    </row>
    <row r="4607" spans="1:4" ht="15" x14ac:dyDescent="0.25">
      <c r="A4607">
        <v>7240</v>
      </c>
      <c r="B4607" t="s">
        <v>12084</v>
      </c>
      <c r="C4607" t="s">
        <v>6540</v>
      </c>
      <c r="D4607" s="394">
        <v>57.1</v>
      </c>
    </row>
    <row r="4608" spans="1:4" ht="15" x14ac:dyDescent="0.25">
      <c r="A4608">
        <v>36789</v>
      </c>
      <c r="B4608" t="s">
        <v>12085</v>
      </c>
      <c r="C4608" t="s">
        <v>6539</v>
      </c>
      <c r="D4608" s="394">
        <v>2.3199999999999998</v>
      </c>
    </row>
    <row r="4609" spans="1:4" ht="15" x14ac:dyDescent="0.25">
      <c r="A4609">
        <v>25007</v>
      </c>
      <c r="B4609" t="s">
        <v>12086</v>
      </c>
      <c r="C4609" t="s">
        <v>6540</v>
      </c>
      <c r="D4609" s="394">
        <v>35.1</v>
      </c>
    </row>
    <row r="4610" spans="1:4" ht="15" x14ac:dyDescent="0.25">
      <c r="A4610">
        <v>14171</v>
      </c>
      <c r="B4610" t="s">
        <v>12087</v>
      </c>
      <c r="C4610" t="s">
        <v>6540</v>
      </c>
      <c r="D4610" s="394">
        <v>93.85</v>
      </c>
    </row>
    <row r="4611" spans="1:4" ht="15" x14ac:dyDescent="0.25">
      <c r="A4611">
        <v>14170</v>
      </c>
      <c r="B4611" t="s">
        <v>12088</v>
      </c>
      <c r="C4611" t="s">
        <v>6540</v>
      </c>
      <c r="D4611" s="394">
        <v>82.92</v>
      </c>
    </row>
    <row r="4612" spans="1:4" ht="15" x14ac:dyDescent="0.25">
      <c r="A4612">
        <v>14173</v>
      </c>
      <c r="B4612" t="s">
        <v>12089</v>
      </c>
      <c r="C4612" t="s">
        <v>6540</v>
      </c>
      <c r="D4612" s="394">
        <v>109.33</v>
      </c>
    </row>
    <row r="4613" spans="1:4" ht="15" x14ac:dyDescent="0.25">
      <c r="A4613">
        <v>14172</v>
      </c>
      <c r="B4613" t="s">
        <v>12090</v>
      </c>
      <c r="C4613" t="s">
        <v>6540</v>
      </c>
      <c r="D4613" s="394">
        <v>88.5</v>
      </c>
    </row>
    <row r="4614" spans="1:4" ht="15" x14ac:dyDescent="0.25">
      <c r="A4614">
        <v>7243</v>
      </c>
      <c r="B4614" t="s">
        <v>12091</v>
      </c>
      <c r="C4614" t="s">
        <v>6540</v>
      </c>
      <c r="D4614" s="394">
        <v>34.72</v>
      </c>
    </row>
    <row r="4615" spans="1:4" ht="15" x14ac:dyDescent="0.25">
      <c r="A4615">
        <v>11067</v>
      </c>
      <c r="B4615" t="s">
        <v>12092</v>
      </c>
      <c r="C4615" t="s">
        <v>6539</v>
      </c>
      <c r="D4615" s="394">
        <v>198.97</v>
      </c>
    </row>
    <row r="4616" spans="1:4" ht="15" x14ac:dyDescent="0.25">
      <c r="A4616">
        <v>11068</v>
      </c>
      <c r="B4616" t="s">
        <v>12093</v>
      </c>
      <c r="C4616" t="s">
        <v>6539</v>
      </c>
      <c r="D4616" s="394">
        <v>281.02</v>
      </c>
    </row>
    <row r="4617" spans="1:4" ht="15" x14ac:dyDescent="0.25">
      <c r="A4617">
        <v>7173</v>
      </c>
      <c r="B4617" t="s">
        <v>12094</v>
      </c>
      <c r="C4617" t="s">
        <v>6552</v>
      </c>
      <c r="D4617" s="395">
        <v>1500</v>
      </c>
    </row>
    <row r="4618" spans="1:4" ht="15" x14ac:dyDescent="0.25">
      <c r="A4618">
        <v>7175</v>
      </c>
      <c r="B4618" t="s">
        <v>12095</v>
      </c>
      <c r="C4618" t="s">
        <v>6539</v>
      </c>
      <c r="D4618" s="394">
        <v>1.69</v>
      </c>
    </row>
    <row r="4619" spans="1:4" ht="15" x14ac:dyDescent="0.25">
      <c r="A4619">
        <v>40865</v>
      </c>
      <c r="B4619" t="s">
        <v>12096</v>
      </c>
      <c r="C4619" t="s">
        <v>6539</v>
      </c>
      <c r="D4619" s="394">
        <v>2.68</v>
      </c>
    </row>
    <row r="4620" spans="1:4" ht="15" x14ac:dyDescent="0.25">
      <c r="A4620">
        <v>7184</v>
      </c>
      <c r="B4620" t="s">
        <v>12097</v>
      </c>
      <c r="C4620" t="s">
        <v>6540</v>
      </c>
      <c r="D4620" s="394">
        <v>27.87</v>
      </c>
    </row>
    <row r="4621" spans="1:4" ht="15" x14ac:dyDescent="0.25">
      <c r="A4621">
        <v>34458</v>
      </c>
      <c r="B4621" t="s">
        <v>12098</v>
      </c>
      <c r="C4621" t="s">
        <v>6539</v>
      </c>
      <c r="D4621" s="394">
        <v>97.07</v>
      </c>
    </row>
    <row r="4622" spans="1:4" ht="15" x14ac:dyDescent="0.25">
      <c r="A4622">
        <v>34464</v>
      </c>
      <c r="B4622" t="s">
        <v>12099</v>
      </c>
      <c r="C4622" t="s">
        <v>6539</v>
      </c>
      <c r="D4622" s="394">
        <v>130.22</v>
      </c>
    </row>
    <row r="4623" spans="1:4" ht="15" x14ac:dyDescent="0.25">
      <c r="A4623">
        <v>34468</v>
      </c>
      <c r="B4623" t="s">
        <v>12100</v>
      </c>
      <c r="C4623" t="s">
        <v>6539</v>
      </c>
      <c r="D4623" s="394">
        <v>150.29</v>
      </c>
    </row>
    <row r="4624" spans="1:4" ht="15" x14ac:dyDescent="0.25">
      <c r="A4624">
        <v>34473</v>
      </c>
      <c r="B4624" t="s">
        <v>12101</v>
      </c>
      <c r="C4624" t="s">
        <v>6539</v>
      </c>
      <c r="D4624" s="394">
        <v>122.92</v>
      </c>
    </row>
    <row r="4625" spans="1:4" ht="15" x14ac:dyDescent="0.25">
      <c r="A4625">
        <v>34480</v>
      </c>
      <c r="B4625" t="s">
        <v>12102</v>
      </c>
      <c r="C4625" t="s">
        <v>6539</v>
      </c>
      <c r="D4625" s="394">
        <v>167.62</v>
      </c>
    </row>
    <row r="4626" spans="1:4" ht="15" x14ac:dyDescent="0.25">
      <c r="A4626">
        <v>34486</v>
      </c>
      <c r="B4626" t="s">
        <v>12103</v>
      </c>
      <c r="C4626" t="s">
        <v>6539</v>
      </c>
      <c r="D4626" s="394">
        <v>187.73</v>
      </c>
    </row>
    <row r="4627" spans="1:4" ht="15" x14ac:dyDescent="0.25">
      <c r="A4627">
        <v>7202</v>
      </c>
      <c r="B4627" t="s">
        <v>12104</v>
      </c>
      <c r="C4627" t="s">
        <v>6540</v>
      </c>
      <c r="D4627" s="394">
        <v>38.47</v>
      </c>
    </row>
    <row r="4628" spans="1:4" ht="15" x14ac:dyDescent="0.25">
      <c r="A4628">
        <v>7190</v>
      </c>
      <c r="B4628" t="s">
        <v>12105</v>
      </c>
      <c r="C4628" t="s">
        <v>6539</v>
      </c>
      <c r="D4628" s="394">
        <v>6.6</v>
      </c>
    </row>
    <row r="4629" spans="1:4" ht="15" x14ac:dyDescent="0.25">
      <c r="A4629">
        <v>34417</v>
      </c>
      <c r="B4629" t="s">
        <v>12106</v>
      </c>
      <c r="C4629" t="s">
        <v>6539</v>
      </c>
      <c r="D4629" s="394">
        <v>11.47</v>
      </c>
    </row>
    <row r="4630" spans="1:4" ht="15" x14ac:dyDescent="0.25">
      <c r="A4630">
        <v>7191</v>
      </c>
      <c r="B4630" t="s">
        <v>12107</v>
      </c>
      <c r="C4630" t="s">
        <v>6539</v>
      </c>
      <c r="D4630" s="394">
        <v>13.29</v>
      </c>
    </row>
    <row r="4631" spans="1:4" ht="15" x14ac:dyDescent="0.25">
      <c r="A4631">
        <v>7213</v>
      </c>
      <c r="B4631" t="s">
        <v>12107</v>
      </c>
      <c r="C4631" t="s">
        <v>6540</v>
      </c>
      <c r="D4631" s="394">
        <v>10.89</v>
      </c>
    </row>
    <row r="4632" spans="1:4" ht="15" x14ac:dyDescent="0.25">
      <c r="A4632">
        <v>7195</v>
      </c>
      <c r="B4632" t="s">
        <v>12108</v>
      </c>
      <c r="C4632" t="s">
        <v>6539</v>
      </c>
      <c r="D4632" s="394">
        <v>31.68</v>
      </c>
    </row>
    <row r="4633" spans="1:4" ht="15" x14ac:dyDescent="0.25">
      <c r="A4633">
        <v>7186</v>
      </c>
      <c r="B4633" t="s">
        <v>12109</v>
      </c>
      <c r="C4633" t="s">
        <v>6539</v>
      </c>
      <c r="D4633" s="394">
        <v>37.9</v>
      </c>
    </row>
    <row r="4634" spans="1:4" ht="15" x14ac:dyDescent="0.25">
      <c r="A4634">
        <v>7194</v>
      </c>
      <c r="B4634" t="s">
        <v>12110</v>
      </c>
      <c r="C4634" t="s">
        <v>6540</v>
      </c>
      <c r="D4634" s="394">
        <v>18.79</v>
      </c>
    </row>
    <row r="4635" spans="1:4" ht="15" x14ac:dyDescent="0.25">
      <c r="A4635">
        <v>7207</v>
      </c>
      <c r="B4635" t="s">
        <v>12110</v>
      </c>
      <c r="C4635" t="s">
        <v>6539</v>
      </c>
      <c r="D4635" s="394">
        <v>50.44</v>
      </c>
    </row>
    <row r="4636" spans="1:4" ht="15" x14ac:dyDescent="0.25">
      <c r="A4636">
        <v>7197</v>
      </c>
      <c r="B4636" t="s">
        <v>12111</v>
      </c>
      <c r="C4636" t="s">
        <v>6539</v>
      </c>
      <c r="D4636" s="394">
        <v>75.78</v>
      </c>
    </row>
    <row r="4637" spans="1:4" ht="15" x14ac:dyDescent="0.25">
      <c r="A4637">
        <v>7192</v>
      </c>
      <c r="B4637" t="s">
        <v>12112</v>
      </c>
      <c r="C4637" t="s">
        <v>6539</v>
      </c>
      <c r="D4637" s="394">
        <v>41.68</v>
      </c>
    </row>
    <row r="4638" spans="1:4" ht="15" x14ac:dyDescent="0.25">
      <c r="A4638">
        <v>7193</v>
      </c>
      <c r="B4638" t="s">
        <v>12113</v>
      </c>
      <c r="C4638" t="s">
        <v>6539</v>
      </c>
      <c r="D4638" s="394">
        <v>49.75</v>
      </c>
    </row>
    <row r="4639" spans="1:4" ht="15" x14ac:dyDescent="0.25">
      <c r="A4639">
        <v>7189</v>
      </c>
      <c r="B4639" t="s">
        <v>12114</v>
      </c>
      <c r="C4639" t="s">
        <v>6539</v>
      </c>
      <c r="D4639" s="394">
        <v>69.88</v>
      </c>
    </row>
    <row r="4640" spans="1:4" ht="15" x14ac:dyDescent="0.25">
      <c r="A4640">
        <v>7198</v>
      </c>
      <c r="B4640" t="s">
        <v>12115</v>
      </c>
      <c r="C4640" t="s">
        <v>6540</v>
      </c>
      <c r="D4640" s="394">
        <v>26.01</v>
      </c>
    </row>
    <row r="4641" spans="1:4" ht="15" x14ac:dyDescent="0.25">
      <c r="A4641">
        <v>34402</v>
      </c>
      <c r="B4641" t="s">
        <v>12115</v>
      </c>
      <c r="C4641" t="s">
        <v>6539</v>
      </c>
      <c r="D4641" s="394">
        <v>104.75</v>
      </c>
    </row>
    <row r="4642" spans="1:4" ht="15" x14ac:dyDescent="0.25">
      <c r="A4642">
        <v>7245</v>
      </c>
      <c r="B4642" t="s">
        <v>12116</v>
      </c>
      <c r="C4642" t="s">
        <v>6539</v>
      </c>
      <c r="D4642" s="394">
        <v>44.62</v>
      </c>
    </row>
    <row r="4643" spans="1:4" ht="15" x14ac:dyDescent="0.25">
      <c r="A4643">
        <v>34425</v>
      </c>
      <c r="B4643" t="s">
        <v>12117</v>
      </c>
      <c r="C4643" t="s">
        <v>6539</v>
      </c>
      <c r="D4643" s="394">
        <v>64.77</v>
      </c>
    </row>
    <row r="4644" spans="1:4" ht="15" x14ac:dyDescent="0.25">
      <c r="A4644">
        <v>7223</v>
      </c>
      <c r="B4644" t="s">
        <v>12118</v>
      </c>
      <c r="C4644" t="s">
        <v>6539</v>
      </c>
      <c r="D4644" s="394">
        <v>75.489999999999995</v>
      </c>
    </row>
    <row r="4645" spans="1:4" ht="15" x14ac:dyDescent="0.25">
      <c r="A4645">
        <v>7234</v>
      </c>
      <c r="B4645" t="s">
        <v>12119</v>
      </c>
      <c r="C4645" t="s">
        <v>6539</v>
      </c>
      <c r="D4645" s="394">
        <v>108.88</v>
      </c>
    </row>
    <row r="4646" spans="1:4" ht="15" x14ac:dyDescent="0.25">
      <c r="A4646">
        <v>7224</v>
      </c>
      <c r="B4646" t="s">
        <v>12120</v>
      </c>
      <c r="C4646" t="s">
        <v>6539</v>
      </c>
      <c r="D4646" s="394">
        <v>120.27</v>
      </c>
    </row>
    <row r="4647" spans="1:4" ht="15" x14ac:dyDescent="0.25">
      <c r="A4647">
        <v>7221</v>
      </c>
      <c r="B4647" t="s">
        <v>12121</v>
      </c>
      <c r="C4647" t="s">
        <v>6540</v>
      </c>
      <c r="D4647" s="394">
        <v>58.48</v>
      </c>
    </row>
    <row r="4648" spans="1:4" ht="15" x14ac:dyDescent="0.25">
      <c r="A4648">
        <v>7210</v>
      </c>
      <c r="B4648" t="s">
        <v>12121</v>
      </c>
      <c r="C4648" t="s">
        <v>6539</v>
      </c>
      <c r="D4648" s="394">
        <v>136.84</v>
      </c>
    </row>
    <row r="4649" spans="1:4" ht="15" x14ac:dyDescent="0.25">
      <c r="A4649">
        <v>7225</v>
      </c>
      <c r="B4649" t="s">
        <v>12122</v>
      </c>
      <c r="C4649" t="s">
        <v>6539</v>
      </c>
      <c r="D4649" s="394">
        <v>152.05000000000001</v>
      </c>
    </row>
    <row r="4650" spans="1:4" ht="15" x14ac:dyDescent="0.25">
      <c r="A4650">
        <v>7226</v>
      </c>
      <c r="B4650" t="s">
        <v>12123</v>
      </c>
      <c r="C4650" t="s">
        <v>6539</v>
      </c>
      <c r="D4650" s="394">
        <v>167.33</v>
      </c>
    </row>
    <row r="4651" spans="1:4" ht="15" x14ac:dyDescent="0.25">
      <c r="A4651">
        <v>7236</v>
      </c>
      <c r="B4651" t="s">
        <v>12124</v>
      </c>
      <c r="C4651" t="s">
        <v>6539</v>
      </c>
      <c r="D4651" s="394">
        <v>182.49</v>
      </c>
    </row>
    <row r="4652" spans="1:4" ht="15" x14ac:dyDescent="0.25">
      <c r="A4652">
        <v>7227</v>
      </c>
      <c r="B4652" t="s">
        <v>12125</v>
      </c>
      <c r="C4652" t="s">
        <v>6539</v>
      </c>
      <c r="D4652" s="394">
        <v>197.71</v>
      </c>
    </row>
    <row r="4653" spans="1:4" ht="15" x14ac:dyDescent="0.25">
      <c r="A4653">
        <v>7212</v>
      </c>
      <c r="B4653" t="s">
        <v>12126</v>
      </c>
      <c r="C4653" t="s">
        <v>6539</v>
      </c>
      <c r="D4653" s="394">
        <v>218.91</v>
      </c>
    </row>
    <row r="4654" spans="1:4" ht="15" x14ac:dyDescent="0.25">
      <c r="A4654">
        <v>7229</v>
      </c>
      <c r="B4654" t="s">
        <v>12127</v>
      </c>
      <c r="C4654" t="s">
        <v>6539</v>
      </c>
      <c r="D4654" s="394">
        <v>144.76</v>
      </c>
    </row>
    <row r="4655" spans="1:4" ht="15" x14ac:dyDescent="0.25">
      <c r="A4655">
        <v>7230</v>
      </c>
      <c r="B4655" t="s">
        <v>12128</v>
      </c>
      <c r="C4655" t="s">
        <v>6539</v>
      </c>
      <c r="D4655" s="394">
        <v>230.69</v>
      </c>
    </row>
    <row r="4656" spans="1:4" ht="15" x14ac:dyDescent="0.25">
      <c r="A4656">
        <v>7231</v>
      </c>
      <c r="B4656" t="s">
        <v>12129</v>
      </c>
      <c r="C4656" t="s">
        <v>6539</v>
      </c>
      <c r="D4656" s="394">
        <v>302.97000000000003</v>
      </c>
    </row>
    <row r="4657" spans="1:4" ht="15" x14ac:dyDescent="0.25">
      <c r="A4657">
        <v>7220</v>
      </c>
      <c r="B4657" t="s">
        <v>12130</v>
      </c>
      <c r="C4657" t="s">
        <v>6539</v>
      </c>
      <c r="D4657" s="394">
        <v>372.47</v>
      </c>
    </row>
    <row r="4658" spans="1:4" ht="15" x14ac:dyDescent="0.25">
      <c r="A4658">
        <v>34447</v>
      </c>
      <c r="B4658" t="s">
        <v>12131</v>
      </c>
      <c r="C4658" t="s">
        <v>6539</v>
      </c>
      <c r="D4658" s="394">
        <v>414.57</v>
      </c>
    </row>
    <row r="4659" spans="1:4" ht="15" x14ac:dyDescent="0.25">
      <c r="A4659">
        <v>7233</v>
      </c>
      <c r="B4659" t="s">
        <v>12132</v>
      </c>
      <c r="C4659" t="s">
        <v>6539</v>
      </c>
      <c r="D4659" s="394">
        <v>464.12</v>
      </c>
    </row>
    <row r="4660" spans="1:4" ht="15" x14ac:dyDescent="0.25">
      <c r="A4660">
        <v>42172</v>
      </c>
      <c r="B4660" t="s">
        <v>12133</v>
      </c>
      <c r="C4660" t="s">
        <v>6540</v>
      </c>
      <c r="D4660" s="394">
        <v>138.44</v>
      </c>
    </row>
    <row r="4661" spans="1:4" ht="15" x14ac:dyDescent="0.25">
      <c r="A4661">
        <v>39520</v>
      </c>
      <c r="B4661" t="s">
        <v>12134</v>
      </c>
      <c r="C4661" t="s">
        <v>6540</v>
      </c>
      <c r="D4661" s="394">
        <v>140.12</v>
      </c>
    </row>
    <row r="4662" spans="1:4" ht="15" x14ac:dyDescent="0.25">
      <c r="A4662">
        <v>39521</v>
      </c>
      <c r="B4662" t="s">
        <v>12135</v>
      </c>
      <c r="C4662" t="s">
        <v>6540</v>
      </c>
      <c r="D4662" s="394">
        <v>150.08000000000001</v>
      </c>
    </row>
    <row r="4663" spans="1:4" ht="15" x14ac:dyDescent="0.25">
      <c r="A4663">
        <v>39522</v>
      </c>
      <c r="B4663" t="s">
        <v>12136</v>
      </c>
      <c r="C4663" t="s">
        <v>6540</v>
      </c>
      <c r="D4663" s="394">
        <v>120</v>
      </c>
    </row>
    <row r="4664" spans="1:4" ht="15" x14ac:dyDescent="0.25">
      <c r="A4664">
        <v>7246</v>
      </c>
      <c r="B4664" t="s">
        <v>12137</v>
      </c>
      <c r="C4664" t="s">
        <v>6539</v>
      </c>
      <c r="D4664" s="394">
        <v>41.52</v>
      </c>
    </row>
    <row r="4665" spans="1:4" ht="15" x14ac:dyDescent="0.25">
      <c r="A4665">
        <v>12869</v>
      </c>
      <c r="B4665" t="s">
        <v>12138</v>
      </c>
      <c r="C4665" t="s">
        <v>6541</v>
      </c>
      <c r="D4665" s="394">
        <v>12.97</v>
      </c>
    </row>
    <row r="4666" spans="1:4" ht="15" x14ac:dyDescent="0.25">
      <c r="A4666">
        <v>41097</v>
      </c>
      <c r="B4666" t="s">
        <v>12139</v>
      </c>
      <c r="C4666" t="s">
        <v>6548</v>
      </c>
      <c r="D4666" s="395">
        <v>2271.6999999999998</v>
      </c>
    </row>
    <row r="4667" spans="1:4" ht="15" x14ac:dyDescent="0.25">
      <c r="A4667">
        <v>1574</v>
      </c>
      <c r="B4667" t="s">
        <v>12140</v>
      </c>
      <c r="C4667" t="s">
        <v>6539</v>
      </c>
      <c r="D4667" s="394">
        <v>0.97</v>
      </c>
    </row>
    <row r="4668" spans="1:4" ht="15" x14ac:dyDescent="0.25">
      <c r="A4668">
        <v>1581</v>
      </c>
      <c r="B4668" t="s">
        <v>12141</v>
      </c>
      <c r="C4668" t="s">
        <v>6539</v>
      </c>
      <c r="D4668" s="394">
        <v>6.72</v>
      </c>
    </row>
    <row r="4669" spans="1:4" ht="15" x14ac:dyDescent="0.25">
      <c r="A4669">
        <v>1575</v>
      </c>
      <c r="B4669" t="s">
        <v>12142</v>
      </c>
      <c r="C4669" t="s">
        <v>6539</v>
      </c>
      <c r="D4669" s="394">
        <v>1.1499999999999999</v>
      </c>
    </row>
    <row r="4670" spans="1:4" ht="15" x14ac:dyDescent="0.25">
      <c r="A4670">
        <v>1570</v>
      </c>
      <c r="B4670" t="s">
        <v>12143</v>
      </c>
      <c r="C4670" t="s">
        <v>6539</v>
      </c>
      <c r="D4670" s="394">
        <v>0.57999999999999996</v>
      </c>
    </row>
    <row r="4671" spans="1:4" ht="15" x14ac:dyDescent="0.25">
      <c r="A4671">
        <v>1576</v>
      </c>
      <c r="B4671" t="s">
        <v>12144</v>
      </c>
      <c r="C4671" t="s">
        <v>6539</v>
      </c>
      <c r="D4671" s="394">
        <v>1.59</v>
      </c>
    </row>
    <row r="4672" spans="1:4" ht="15" x14ac:dyDescent="0.25">
      <c r="A4672">
        <v>1577</v>
      </c>
      <c r="B4672" t="s">
        <v>12145</v>
      </c>
      <c r="C4672" t="s">
        <v>6539</v>
      </c>
      <c r="D4672" s="394">
        <v>1.79</v>
      </c>
    </row>
    <row r="4673" spans="1:4" ht="15" x14ac:dyDescent="0.25">
      <c r="A4673">
        <v>1571</v>
      </c>
      <c r="B4673" t="s">
        <v>12146</v>
      </c>
      <c r="C4673" t="s">
        <v>6539</v>
      </c>
      <c r="D4673" s="394">
        <v>0.75</v>
      </c>
    </row>
    <row r="4674" spans="1:4" ht="15" x14ac:dyDescent="0.25">
      <c r="A4674">
        <v>1578</v>
      </c>
      <c r="B4674" t="s">
        <v>12147</v>
      </c>
      <c r="C4674" t="s">
        <v>6539</v>
      </c>
      <c r="D4674" s="394">
        <v>3.11</v>
      </c>
    </row>
    <row r="4675" spans="1:4" ht="15" x14ac:dyDescent="0.25">
      <c r="A4675">
        <v>1573</v>
      </c>
      <c r="B4675" t="s">
        <v>12148</v>
      </c>
      <c r="C4675" t="s">
        <v>6539</v>
      </c>
      <c r="D4675" s="394">
        <v>0.89</v>
      </c>
    </row>
    <row r="4676" spans="1:4" ht="15" x14ac:dyDescent="0.25">
      <c r="A4676">
        <v>1579</v>
      </c>
      <c r="B4676" t="s">
        <v>12149</v>
      </c>
      <c r="C4676" t="s">
        <v>6539</v>
      </c>
      <c r="D4676" s="394">
        <v>3.88</v>
      </c>
    </row>
    <row r="4677" spans="1:4" ht="15" x14ac:dyDescent="0.25">
      <c r="A4677">
        <v>1580</v>
      </c>
      <c r="B4677" t="s">
        <v>12150</v>
      </c>
      <c r="C4677" t="s">
        <v>6539</v>
      </c>
      <c r="D4677" s="394">
        <v>4.78</v>
      </c>
    </row>
    <row r="4678" spans="1:4" ht="15" x14ac:dyDescent="0.25">
      <c r="A4678">
        <v>7571</v>
      </c>
      <c r="B4678" t="s">
        <v>12151</v>
      </c>
      <c r="C4678" t="s">
        <v>6539</v>
      </c>
      <c r="D4678" s="394">
        <v>6.32</v>
      </c>
    </row>
    <row r="4679" spans="1:4" ht="15" x14ac:dyDescent="0.25">
      <c r="A4679">
        <v>39321</v>
      </c>
      <c r="B4679" t="s">
        <v>12152</v>
      </c>
      <c r="C4679" t="s">
        <v>6539</v>
      </c>
      <c r="D4679" s="394">
        <v>11.02</v>
      </c>
    </row>
    <row r="4680" spans="1:4" ht="15" x14ac:dyDescent="0.25">
      <c r="A4680">
        <v>39319</v>
      </c>
      <c r="B4680" t="s">
        <v>12153</v>
      </c>
      <c r="C4680" t="s">
        <v>6539</v>
      </c>
      <c r="D4680" s="394">
        <v>4.3</v>
      </c>
    </row>
    <row r="4681" spans="1:4" ht="15" x14ac:dyDescent="0.25">
      <c r="A4681">
        <v>39320</v>
      </c>
      <c r="B4681" t="s">
        <v>12154</v>
      </c>
      <c r="C4681" t="s">
        <v>6539</v>
      </c>
      <c r="D4681" s="394">
        <v>7.15</v>
      </c>
    </row>
    <row r="4682" spans="1:4" ht="15" x14ac:dyDescent="0.25">
      <c r="A4682">
        <v>1591</v>
      </c>
      <c r="B4682" t="s">
        <v>12155</v>
      </c>
      <c r="C4682" t="s">
        <v>6539</v>
      </c>
      <c r="D4682" s="394">
        <v>14.83</v>
      </c>
    </row>
    <row r="4683" spans="1:4" ht="15" x14ac:dyDescent="0.25">
      <c r="A4683">
        <v>1547</v>
      </c>
      <c r="B4683" t="s">
        <v>12156</v>
      </c>
      <c r="C4683" t="s">
        <v>6539</v>
      </c>
      <c r="D4683" s="394">
        <v>77.739999999999995</v>
      </c>
    </row>
    <row r="4684" spans="1:4" ht="15" x14ac:dyDescent="0.25">
      <c r="A4684">
        <v>38196</v>
      </c>
      <c r="B4684" t="s">
        <v>12157</v>
      </c>
      <c r="C4684" t="s">
        <v>6539</v>
      </c>
      <c r="D4684" s="394">
        <v>15.14</v>
      </c>
    </row>
    <row r="4685" spans="1:4" ht="15" x14ac:dyDescent="0.25">
      <c r="A4685">
        <v>1543</v>
      </c>
      <c r="B4685" t="s">
        <v>12158</v>
      </c>
      <c r="C4685" t="s">
        <v>6539</v>
      </c>
      <c r="D4685" s="394">
        <v>16.09</v>
      </c>
    </row>
    <row r="4686" spans="1:4" ht="15" x14ac:dyDescent="0.25">
      <c r="A4686">
        <v>1585</v>
      </c>
      <c r="B4686" t="s">
        <v>12159</v>
      </c>
      <c r="C4686" t="s">
        <v>6539</v>
      </c>
      <c r="D4686" s="394">
        <v>3.11</v>
      </c>
    </row>
    <row r="4687" spans="1:4" ht="15" x14ac:dyDescent="0.25">
      <c r="A4687">
        <v>1593</v>
      </c>
      <c r="B4687" t="s">
        <v>12160</v>
      </c>
      <c r="C4687" t="s">
        <v>6539</v>
      </c>
      <c r="D4687" s="394">
        <v>16.54</v>
      </c>
    </row>
    <row r="4688" spans="1:4" ht="15" x14ac:dyDescent="0.25">
      <c r="A4688">
        <v>11838</v>
      </c>
      <c r="B4688" t="s">
        <v>12161</v>
      </c>
      <c r="C4688" t="s">
        <v>6539</v>
      </c>
      <c r="D4688" s="394">
        <v>21.83</v>
      </c>
    </row>
    <row r="4689" spans="1:4" ht="15" x14ac:dyDescent="0.25">
      <c r="A4689">
        <v>1594</v>
      </c>
      <c r="B4689" t="s">
        <v>12162</v>
      </c>
      <c r="C4689" t="s">
        <v>6539</v>
      </c>
      <c r="D4689" s="394">
        <v>22.07</v>
      </c>
    </row>
    <row r="4690" spans="1:4" ht="15" x14ac:dyDescent="0.25">
      <c r="A4690">
        <v>1586</v>
      </c>
      <c r="B4690" t="s">
        <v>12163</v>
      </c>
      <c r="C4690" t="s">
        <v>6539</v>
      </c>
      <c r="D4690" s="394">
        <v>3.94</v>
      </c>
    </row>
    <row r="4691" spans="1:4" ht="15" x14ac:dyDescent="0.25">
      <c r="A4691">
        <v>11839</v>
      </c>
      <c r="B4691" t="s">
        <v>12164</v>
      </c>
      <c r="C4691" t="s">
        <v>6539</v>
      </c>
      <c r="D4691" s="394">
        <v>31.77</v>
      </c>
    </row>
    <row r="4692" spans="1:4" ht="15" x14ac:dyDescent="0.25">
      <c r="A4692">
        <v>1587</v>
      </c>
      <c r="B4692" t="s">
        <v>12165</v>
      </c>
      <c r="C4692" t="s">
        <v>6539</v>
      </c>
      <c r="D4692" s="394">
        <v>4.01</v>
      </c>
    </row>
    <row r="4693" spans="1:4" ht="15" x14ac:dyDescent="0.25">
      <c r="A4693">
        <v>1545</v>
      </c>
      <c r="B4693" t="s">
        <v>12166</v>
      </c>
      <c r="C4693" t="s">
        <v>6539</v>
      </c>
      <c r="D4693" s="394">
        <v>38.119999999999997</v>
      </c>
    </row>
    <row r="4694" spans="1:4" ht="15" x14ac:dyDescent="0.25">
      <c r="A4694">
        <v>1588</v>
      </c>
      <c r="B4694" t="s">
        <v>12167</v>
      </c>
      <c r="C4694" t="s">
        <v>6539</v>
      </c>
      <c r="D4694" s="394">
        <v>5.51</v>
      </c>
    </row>
    <row r="4695" spans="1:4" ht="15" x14ac:dyDescent="0.25">
      <c r="A4695">
        <v>1535</v>
      </c>
      <c r="B4695" t="s">
        <v>12168</v>
      </c>
      <c r="C4695" t="s">
        <v>6539</v>
      </c>
      <c r="D4695" s="394">
        <v>3.17</v>
      </c>
    </row>
    <row r="4696" spans="1:4" ht="15" x14ac:dyDescent="0.25">
      <c r="A4696">
        <v>1589</v>
      </c>
      <c r="B4696" t="s">
        <v>12169</v>
      </c>
      <c r="C4696" t="s">
        <v>6539</v>
      </c>
      <c r="D4696" s="394">
        <v>5.68</v>
      </c>
    </row>
    <row r="4697" spans="1:4" ht="15" x14ac:dyDescent="0.25">
      <c r="A4697">
        <v>1546</v>
      </c>
      <c r="B4697" t="s">
        <v>12170</v>
      </c>
      <c r="C4697" t="s">
        <v>6539</v>
      </c>
      <c r="D4697" s="394">
        <v>64.33</v>
      </c>
    </row>
    <row r="4698" spans="1:4" ht="15" x14ac:dyDescent="0.25">
      <c r="A4698">
        <v>1590</v>
      </c>
      <c r="B4698" t="s">
        <v>12171</v>
      </c>
      <c r="C4698" t="s">
        <v>6539</v>
      </c>
      <c r="D4698" s="394">
        <v>10</v>
      </c>
    </row>
    <row r="4699" spans="1:4" ht="15" x14ac:dyDescent="0.25">
      <c r="A4699">
        <v>1542</v>
      </c>
      <c r="B4699" t="s">
        <v>12172</v>
      </c>
      <c r="C4699" t="s">
        <v>6539</v>
      </c>
      <c r="D4699" s="394">
        <v>13.25</v>
      </c>
    </row>
    <row r="4700" spans="1:4" ht="15" x14ac:dyDescent="0.25">
      <c r="A4700">
        <v>38415</v>
      </c>
      <c r="B4700" t="s">
        <v>12173</v>
      </c>
      <c r="C4700" t="s">
        <v>6539</v>
      </c>
      <c r="D4700" s="394">
        <v>770.84</v>
      </c>
    </row>
    <row r="4701" spans="1:4" ht="15" x14ac:dyDescent="0.25">
      <c r="A4701">
        <v>38414</v>
      </c>
      <c r="B4701" t="s">
        <v>12174</v>
      </c>
      <c r="C4701" t="s">
        <v>6539</v>
      </c>
      <c r="D4701" s="395">
        <v>1081.8800000000001</v>
      </c>
    </row>
    <row r="4702" spans="1:4" ht="15" x14ac:dyDescent="0.25">
      <c r="A4702">
        <v>38128</v>
      </c>
      <c r="B4702" t="s">
        <v>12175</v>
      </c>
      <c r="C4702" t="s">
        <v>6543</v>
      </c>
      <c r="D4702" s="394">
        <v>0.95</v>
      </c>
    </row>
    <row r="4703" spans="1:4" ht="15" x14ac:dyDescent="0.25">
      <c r="A4703">
        <v>7253</v>
      </c>
      <c r="B4703" t="s">
        <v>12176</v>
      </c>
      <c r="C4703" t="s">
        <v>6547</v>
      </c>
      <c r="D4703" s="394">
        <v>203.57</v>
      </c>
    </row>
    <row r="4704" spans="1:4" ht="15" x14ac:dyDescent="0.25">
      <c r="A4704">
        <v>4806</v>
      </c>
      <c r="B4704" t="s">
        <v>12177</v>
      </c>
      <c r="C4704" t="s">
        <v>6542</v>
      </c>
      <c r="D4704" s="394">
        <v>11.79</v>
      </c>
    </row>
    <row r="4705" spans="1:4" ht="15" x14ac:dyDescent="0.25">
      <c r="A4705">
        <v>34401</v>
      </c>
      <c r="B4705" t="s">
        <v>12178</v>
      </c>
      <c r="C4705" t="s">
        <v>6539</v>
      </c>
      <c r="D4705" s="394">
        <v>0.84</v>
      </c>
    </row>
    <row r="4706" spans="1:4" ht="15" x14ac:dyDescent="0.25">
      <c r="A4706">
        <v>7258</v>
      </c>
      <c r="B4706" t="s">
        <v>12179</v>
      </c>
      <c r="C4706" t="s">
        <v>6539</v>
      </c>
      <c r="D4706" s="394">
        <v>0.26</v>
      </c>
    </row>
    <row r="4707" spans="1:4" ht="15" x14ac:dyDescent="0.25">
      <c r="A4707">
        <v>7260</v>
      </c>
      <c r="B4707" t="s">
        <v>12180</v>
      </c>
      <c r="C4707" t="s">
        <v>6539</v>
      </c>
      <c r="D4707" s="394">
        <v>0.81</v>
      </c>
    </row>
    <row r="4708" spans="1:4" ht="15" x14ac:dyDescent="0.25">
      <c r="A4708">
        <v>7256</v>
      </c>
      <c r="B4708" t="s">
        <v>12181</v>
      </c>
      <c r="C4708" t="s">
        <v>6539</v>
      </c>
      <c r="D4708" s="394">
        <v>0.47</v>
      </c>
    </row>
    <row r="4709" spans="1:4" ht="15" x14ac:dyDescent="0.25">
      <c r="A4709">
        <v>34400</v>
      </c>
      <c r="B4709" t="s">
        <v>12182</v>
      </c>
      <c r="C4709" t="s">
        <v>6539</v>
      </c>
      <c r="D4709" s="394">
        <v>2.0499999999999998</v>
      </c>
    </row>
    <row r="4710" spans="1:4" ht="15" x14ac:dyDescent="0.25">
      <c r="A4710">
        <v>10617</v>
      </c>
      <c r="B4710" t="s">
        <v>12183</v>
      </c>
      <c r="C4710" t="s">
        <v>6539</v>
      </c>
      <c r="D4710" s="394">
        <v>2.86</v>
      </c>
    </row>
    <row r="4711" spans="1:4" ht="15" x14ac:dyDescent="0.25">
      <c r="A4711">
        <v>7274</v>
      </c>
      <c r="B4711" t="s">
        <v>12184</v>
      </c>
      <c r="C4711" t="s">
        <v>6539</v>
      </c>
      <c r="D4711" s="394">
        <v>31.43</v>
      </c>
    </row>
    <row r="4712" spans="1:4" ht="15" x14ac:dyDescent="0.25">
      <c r="A4712">
        <v>11663</v>
      </c>
      <c r="B4712" t="s">
        <v>12185</v>
      </c>
      <c r="C4712" t="s">
        <v>6539</v>
      </c>
      <c r="D4712" s="394">
        <v>258.55</v>
      </c>
    </row>
    <row r="4713" spans="1:4" ht="15" x14ac:dyDescent="0.25">
      <c r="A4713">
        <v>38121</v>
      </c>
      <c r="B4713" t="s">
        <v>12186</v>
      </c>
      <c r="C4713" t="s">
        <v>6544</v>
      </c>
      <c r="D4713" s="394">
        <v>8.94</v>
      </c>
    </row>
    <row r="4714" spans="1:4" ht="15" x14ac:dyDescent="0.25">
      <c r="A4714">
        <v>7343</v>
      </c>
      <c r="B4714" t="s">
        <v>12187</v>
      </c>
      <c r="C4714" t="s">
        <v>6544</v>
      </c>
      <c r="D4714" s="394">
        <v>9.0500000000000007</v>
      </c>
    </row>
    <row r="4715" spans="1:4" ht="15" x14ac:dyDescent="0.25">
      <c r="A4715">
        <v>7287</v>
      </c>
      <c r="B4715" t="s">
        <v>12188</v>
      </c>
      <c r="C4715" t="s">
        <v>6559</v>
      </c>
      <c r="D4715" s="394">
        <v>64.540000000000006</v>
      </c>
    </row>
    <row r="4716" spans="1:4" ht="15" x14ac:dyDescent="0.25">
      <c r="A4716">
        <v>7350</v>
      </c>
      <c r="B4716" t="s">
        <v>12189</v>
      </c>
      <c r="C4716" t="s">
        <v>6544</v>
      </c>
      <c r="D4716" s="394">
        <v>27.33</v>
      </c>
    </row>
    <row r="4717" spans="1:4" ht="15" x14ac:dyDescent="0.25">
      <c r="A4717">
        <v>7348</v>
      </c>
      <c r="B4717" t="s">
        <v>12190</v>
      </c>
      <c r="C4717" t="s">
        <v>6544</v>
      </c>
      <c r="D4717" s="394">
        <v>15.33</v>
      </c>
    </row>
    <row r="4718" spans="1:4" ht="15" x14ac:dyDescent="0.25">
      <c r="A4718">
        <v>7347</v>
      </c>
      <c r="B4718" t="s">
        <v>12190</v>
      </c>
      <c r="C4718" t="s">
        <v>6559</v>
      </c>
      <c r="D4718" s="394">
        <v>55.19</v>
      </c>
    </row>
    <row r="4719" spans="1:4" ht="15" x14ac:dyDescent="0.25">
      <c r="A4719">
        <v>7355</v>
      </c>
      <c r="B4719" t="s">
        <v>12191</v>
      </c>
      <c r="C4719" t="s">
        <v>6559</v>
      </c>
      <c r="D4719" s="394">
        <v>82.72</v>
      </c>
    </row>
    <row r="4720" spans="1:4" ht="15" x14ac:dyDescent="0.25">
      <c r="A4720">
        <v>7356</v>
      </c>
      <c r="B4720" t="s">
        <v>12192</v>
      </c>
      <c r="C4720" t="s">
        <v>6544</v>
      </c>
      <c r="D4720" s="394">
        <v>22.97</v>
      </c>
    </row>
    <row r="4721" spans="1:4" ht="15" x14ac:dyDescent="0.25">
      <c r="A4721">
        <v>7313</v>
      </c>
      <c r="B4721" t="s">
        <v>12193</v>
      </c>
      <c r="C4721" t="s">
        <v>6544</v>
      </c>
      <c r="D4721" s="394">
        <v>13.6</v>
      </c>
    </row>
    <row r="4722" spans="1:4" ht="15" x14ac:dyDescent="0.25">
      <c r="A4722">
        <v>7319</v>
      </c>
      <c r="B4722" t="s">
        <v>12194</v>
      </c>
      <c r="C4722" t="s">
        <v>6544</v>
      </c>
      <c r="D4722" s="394">
        <v>7.78</v>
      </c>
    </row>
    <row r="4723" spans="1:4" ht="15" x14ac:dyDescent="0.25">
      <c r="A4723">
        <v>38119</v>
      </c>
      <c r="B4723" t="s">
        <v>12195</v>
      </c>
      <c r="C4723" t="s">
        <v>6544</v>
      </c>
      <c r="D4723" s="394">
        <v>91.49</v>
      </c>
    </row>
    <row r="4724" spans="1:4" ht="15" x14ac:dyDescent="0.25">
      <c r="A4724">
        <v>7314</v>
      </c>
      <c r="B4724" t="s">
        <v>12196</v>
      </c>
      <c r="C4724" t="s">
        <v>6544</v>
      </c>
      <c r="D4724" s="394">
        <v>98.6</v>
      </c>
    </row>
    <row r="4725" spans="1:4" ht="15" x14ac:dyDescent="0.25">
      <c r="A4725">
        <v>38131</v>
      </c>
      <c r="B4725" t="s">
        <v>12197</v>
      </c>
      <c r="C4725" t="s">
        <v>6544</v>
      </c>
      <c r="D4725" s="394">
        <v>92.31</v>
      </c>
    </row>
    <row r="4726" spans="1:4" ht="15" x14ac:dyDescent="0.25">
      <c r="A4726">
        <v>7304</v>
      </c>
      <c r="B4726" t="s">
        <v>12198</v>
      </c>
      <c r="C4726" t="s">
        <v>6544</v>
      </c>
      <c r="D4726" s="394">
        <v>48.16</v>
      </c>
    </row>
    <row r="4727" spans="1:4" ht="15" x14ac:dyDescent="0.25">
      <c r="A4727">
        <v>7293</v>
      </c>
      <c r="B4727" t="s">
        <v>12199</v>
      </c>
      <c r="C4727" t="s">
        <v>6544</v>
      </c>
      <c r="D4727" s="394">
        <v>21.59</v>
      </c>
    </row>
    <row r="4728" spans="1:4" ht="15" x14ac:dyDescent="0.25">
      <c r="A4728">
        <v>7311</v>
      </c>
      <c r="B4728" t="s">
        <v>12200</v>
      </c>
      <c r="C4728" t="s">
        <v>6544</v>
      </c>
      <c r="D4728" s="394">
        <v>20.89</v>
      </c>
    </row>
    <row r="4729" spans="1:4" ht="15" x14ac:dyDescent="0.25">
      <c r="A4729">
        <v>7292</v>
      </c>
      <c r="B4729" t="s">
        <v>12201</v>
      </c>
      <c r="C4729" t="s">
        <v>6544</v>
      </c>
      <c r="D4729" s="394">
        <v>20.28</v>
      </c>
    </row>
    <row r="4730" spans="1:4" ht="15" x14ac:dyDescent="0.25">
      <c r="A4730">
        <v>7288</v>
      </c>
      <c r="B4730" t="s">
        <v>12202</v>
      </c>
      <c r="C4730" t="s">
        <v>6544</v>
      </c>
      <c r="D4730" s="394">
        <v>22.98</v>
      </c>
    </row>
    <row r="4731" spans="1:4" ht="15" x14ac:dyDescent="0.25">
      <c r="A4731">
        <v>35693</v>
      </c>
      <c r="B4731" t="s">
        <v>12203</v>
      </c>
      <c r="C4731" t="s">
        <v>6544</v>
      </c>
      <c r="D4731" s="394">
        <v>10.54</v>
      </c>
    </row>
    <row r="4732" spans="1:4" ht="15" x14ac:dyDescent="0.25">
      <c r="A4732">
        <v>35692</v>
      </c>
      <c r="B4732" t="s">
        <v>12204</v>
      </c>
      <c r="C4732" t="s">
        <v>6544</v>
      </c>
      <c r="D4732" s="394">
        <v>56.5</v>
      </c>
    </row>
    <row r="4733" spans="1:4" ht="15" x14ac:dyDescent="0.25">
      <c r="A4733">
        <v>7344</v>
      </c>
      <c r="B4733" t="s">
        <v>12205</v>
      </c>
      <c r="C4733" t="s">
        <v>6559</v>
      </c>
      <c r="D4733" s="394">
        <v>71.5</v>
      </c>
    </row>
    <row r="4734" spans="1:4" ht="15" x14ac:dyDescent="0.25">
      <c r="A4734">
        <v>7345</v>
      </c>
      <c r="B4734" t="s">
        <v>12206</v>
      </c>
      <c r="C4734" t="s">
        <v>6544</v>
      </c>
      <c r="D4734" s="394">
        <v>19.86</v>
      </c>
    </row>
    <row r="4735" spans="1:4" ht="15" x14ac:dyDescent="0.25">
      <c r="A4735">
        <v>35691</v>
      </c>
      <c r="B4735" t="s">
        <v>12207</v>
      </c>
      <c r="C4735" t="s">
        <v>6544</v>
      </c>
      <c r="D4735" s="394">
        <v>15.69</v>
      </c>
    </row>
    <row r="4736" spans="1:4" ht="15" x14ac:dyDescent="0.25">
      <c r="A4736">
        <v>7342</v>
      </c>
      <c r="B4736" t="s">
        <v>12208</v>
      </c>
      <c r="C4736" t="s">
        <v>6543</v>
      </c>
      <c r="D4736" s="394">
        <v>1.49</v>
      </c>
    </row>
    <row r="4737" spans="1:4" ht="15" x14ac:dyDescent="0.25">
      <c r="A4737">
        <v>7306</v>
      </c>
      <c r="B4737" t="s">
        <v>12209</v>
      </c>
      <c r="C4737" t="s">
        <v>6544</v>
      </c>
      <c r="D4737" s="394">
        <v>24.76</v>
      </c>
    </row>
    <row r="4738" spans="1:4" ht="15" x14ac:dyDescent="0.25">
      <c r="A4738">
        <v>154</v>
      </c>
      <c r="B4738" t="s">
        <v>12210</v>
      </c>
      <c r="C4738" t="s">
        <v>6544</v>
      </c>
      <c r="D4738" s="394">
        <v>47.58</v>
      </c>
    </row>
    <row r="4739" spans="1:4" ht="15" x14ac:dyDescent="0.25">
      <c r="A4739">
        <v>7338</v>
      </c>
      <c r="B4739" t="s">
        <v>12211</v>
      </c>
      <c r="C4739" t="s">
        <v>6543</v>
      </c>
      <c r="D4739" s="394">
        <v>31.72</v>
      </c>
    </row>
    <row r="4740" spans="1:4" ht="15" x14ac:dyDescent="0.25">
      <c r="A4740">
        <v>39574</v>
      </c>
      <c r="B4740" t="s">
        <v>12212</v>
      </c>
      <c r="C4740" t="s">
        <v>6539</v>
      </c>
      <c r="D4740" s="394">
        <v>2.5499999999999998</v>
      </c>
    </row>
    <row r="4741" spans="1:4" ht="15" x14ac:dyDescent="0.25">
      <c r="A4741">
        <v>11060</v>
      </c>
      <c r="B4741" t="s">
        <v>12213</v>
      </c>
      <c r="C4741" t="s">
        <v>6539</v>
      </c>
      <c r="D4741" s="394">
        <v>24.2</v>
      </c>
    </row>
    <row r="4742" spans="1:4" ht="15" x14ac:dyDescent="0.25">
      <c r="A4742">
        <v>37401</v>
      </c>
      <c r="B4742" t="s">
        <v>12214</v>
      </c>
      <c r="C4742" t="s">
        <v>6539</v>
      </c>
      <c r="D4742" s="394">
        <v>71.83</v>
      </c>
    </row>
    <row r="4743" spans="1:4" ht="15" x14ac:dyDescent="0.25">
      <c r="A4743">
        <v>7525</v>
      </c>
      <c r="B4743" t="s">
        <v>12215</v>
      </c>
      <c r="C4743" t="s">
        <v>6539</v>
      </c>
      <c r="D4743" s="394">
        <v>37.270000000000003</v>
      </c>
    </row>
    <row r="4744" spans="1:4" ht="15" x14ac:dyDescent="0.25">
      <c r="A4744">
        <v>7524</v>
      </c>
      <c r="B4744" t="s">
        <v>12216</v>
      </c>
      <c r="C4744" t="s">
        <v>6539</v>
      </c>
      <c r="D4744" s="394">
        <v>35.119999999999997</v>
      </c>
    </row>
    <row r="4745" spans="1:4" ht="15" x14ac:dyDescent="0.25">
      <c r="A4745">
        <v>38105</v>
      </c>
      <c r="B4745" t="s">
        <v>12217</v>
      </c>
      <c r="C4745" t="s">
        <v>6539</v>
      </c>
      <c r="D4745" s="394">
        <v>9.02</v>
      </c>
    </row>
    <row r="4746" spans="1:4" ht="15" x14ac:dyDescent="0.25">
      <c r="A4746">
        <v>38084</v>
      </c>
      <c r="B4746" t="s">
        <v>12218</v>
      </c>
      <c r="C4746" t="s">
        <v>6539</v>
      </c>
      <c r="D4746" s="394">
        <v>12.81</v>
      </c>
    </row>
    <row r="4747" spans="1:4" ht="15" x14ac:dyDescent="0.25">
      <c r="A4747">
        <v>38103</v>
      </c>
      <c r="B4747" t="s">
        <v>12219</v>
      </c>
      <c r="C4747" t="s">
        <v>6539</v>
      </c>
      <c r="D4747" s="394">
        <v>13.54</v>
      </c>
    </row>
    <row r="4748" spans="1:4" ht="15" x14ac:dyDescent="0.25">
      <c r="A4748">
        <v>38082</v>
      </c>
      <c r="B4748" t="s">
        <v>12220</v>
      </c>
      <c r="C4748" t="s">
        <v>6539</v>
      </c>
      <c r="D4748" s="394">
        <v>16.68</v>
      </c>
    </row>
    <row r="4749" spans="1:4" ht="15" x14ac:dyDescent="0.25">
      <c r="A4749">
        <v>38104</v>
      </c>
      <c r="B4749" t="s">
        <v>12221</v>
      </c>
      <c r="C4749" t="s">
        <v>6539</v>
      </c>
      <c r="D4749" s="394">
        <v>26.52</v>
      </c>
    </row>
    <row r="4750" spans="1:4" ht="15" x14ac:dyDescent="0.25">
      <c r="A4750">
        <v>38083</v>
      </c>
      <c r="B4750" t="s">
        <v>12222</v>
      </c>
      <c r="C4750" t="s">
        <v>6539</v>
      </c>
      <c r="D4750" s="394">
        <v>29.44</v>
      </c>
    </row>
    <row r="4751" spans="1:4" ht="15" x14ac:dyDescent="0.25">
      <c r="A4751">
        <v>38101</v>
      </c>
      <c r="B4751" t="s">
        <v>12223</v>
      </c>
      <c r="C4751" t="s">
        <v>6539</v>
      </c>
      <c r="D4751" s="394">
        <v>6.44</v>
      </c>
    </row>
    <row r="4752" spans="1:4" ht="15" x14ac:dyDescent="0.25">
      <c r="A4752">
        <v>7528</v>
      </c>
      <c r="B4752" t="s">
        <v>12224</v>
      </c>
      <c r="C4752" t="s">
        <v>6539</v>
      </c>
      <c r="D4752" s="394">
        <v>7.57</v>
      </c>
    </row>
    <row r="4753" spans="1:4" ht="15" x14ac:dyDescent="0.25">
      <c r="A4753">
        <v>12147</v>
      </c>
      <c r="B4753" t="s">
        <v>12225</v>
      </c>
      <c r="C4753" t="s">
        <v>6539</v>
      </c>
      <c r="D4753" s="394">
        <v>11.54</v>
      </c>
    </row>
    <row r="4754" spans="1:4" ht="15" x14ac:dyDescent="0.25">
      <c r="A4754">
        <v>38075</v>
      </c>
      <c r="B4754" t="s">
        <v>12226</v>
      </c>
      <c r="C4754" t="s">
        <v>6539</v>
      </c>
      <c r="D4754" s="394">
        <v>13.11</v>
      </c>
    </row>
    <row r="4755" spans="1:4" ht="15" x14ac:dyDescent="0.25">
      <c r="A4755">
        <v>38102</v>
      </c>
      <c r="B4755" t="s">
        <v>12227</v>
      </c>
      <c r="C4755" t="s">
        <v>6539</v>
      </c>
      <c r="D4755" s="394">
        <v>8.24</v>
      </c>
    </row>
    <row r="4756" spans="1:4" ht="15" x14ac:dyDescent="0.25">
      <c r="A4756">
        <v>38076</v>
      </c>
      <c r="B4756" t="s">
        <v>12228</v>
      </c>
      <c r="C4756" t="s">
        <v>6539</v>
      </c>
      <c r="D4756" s="394">
        <v>14.7</v>
      </c>
    </row>
    <row r="4757" spans="1:4" ht="15" x14ac:dyDescent="0.25">
      <c r="A4757">
        <v>7592</v>
      </c>
      <c r="B4757" t="s">
        <v>12229</v>
      </c>
      <c r="C4757" t="s">
        <v>6541</v>
      </c>
      <c r="D4757" s="394">
        <v>28.03</v>
      </c>
    </row>
    <row r="4758" spans="1:4" ht="15" x14ac:dyDescent="0.25">
      <c r="A4758">
        <v>40820</v>
      </c>
      <c r="B4758" t="s">
        <v>12230</v>
      </c>
      <c r="C4758" t="s">
        <v>6548</v>
      </c>
      <c r="D4758" s="395">
        <v>4902.2700000000004</v>
      </c>
    </row>
    <row r="4759" spans="1:4" ht="15" x14ac:dyDescent="0.25">
      <c r="A4759">
        <v>11762</v>
      </c>
      <c r="B4759" t="s">
        <v>12231</v>
      </c>
      <c r="C4759" t="s">
        <v>6539</v>
      </c>
      <c r="D4759" s="394">
        <v>49.9</v>
      </c>
    </row>
    <row r="4760" spans="1:4" ht="15" x14ac:dyDescent="0.25">
      <c r="A4760">
        <v>13418</v>
      </c>
      <c r="B4760" t="s">
        <v>12232</v>
      </c>
      <c r="C4760" t="s">
        <v>6539</v>
      </c>
      <c r="D4760" s="394">
        <v>13.94</v>
      </c>
    </row>
    <row r="4761" spans="1:4" ht="15" x14ac:dyDescent="0.25">
      <c r="A4761">
        <v>13984</v>
      </c>
      <c r="B4761" t="s">
        <v>12233</v>
      </c>
      <c r="C4761" t="s">
        <v>6539</v>
      </c>
      <c r="D4761" s="394">
        <v>34.869999999999997</v>
      </c>
    </row>
    <row r="4762" spans="1:4" ht="15" x14ac:dyDescent="0.25">
      <c r="A4762">
        <v>11772</v>
      </c>
      <c r="B4762" t="s">
        <v>12234</v>
      </c>
      <c r="C4762" t="s">
        <v>6539</v>
      </c>
      <c r="D4762" s="394">
        <v>84.68</v>
      </c>
    </row>
    <row r="4763" spans="1:4" ht="15" x14ac:dyDescent="0.25">
      <c r="A4763">
        <v>36795</v>
      </c>
      <c r="B4763" t="s">
        <v>12235</v>
      </c>
      <c r="C4763" t="s">
        <v>6539</v>
      </c>
      <c r="D4763" s="394">
        <v>544.66999999999996</v>
      </c>
    </row>
    <row r="4764" spans="1:4" ht="15" x14ac:dyDescent="0.25">
      <c r="A4764">
        <v>36796</v>
      </c>
      <c r="B4764" t="s">
        <v>12236</v>
      </c>
      <c r="C4764" t="s">
        <v>6539</v>
      </c>
      <c r="D4764" s="394">
        <v>140.24</v>
      </c>
    </row>
    <row r="4765" spans="1:4" ht="15" x14ac:dyDescent="0.25">
      <c r="A4765">
        <v>36791</v>
      </c>
      <c r="B4765" t="s">
        <v>12237</v>
      </c>
      <c r="C4765" t="s">
        <v>6539</v>
      </c>
      <c r="D4765" s="394">
        <v>72.25</v>
      </c>
    </row>
    <row r="4766" spans="1:4" ht="15" x14ac:dyDescent="0.25">
      <c r="A4766">
        <v>13415</v>
      </c>
      <c r="B4766" t="s">
        <v>12238</v>
      </c>
      <c r="C4766" t="s">
        <v>6539</v>
      </c>
      <c r="D4766" s="394">
        <v>42</v>
      </c>
    </row>
    <row r="4767" spans="1:4" ht="15" x14ac:dyDescent="0.25">
      <c r="A4767">
        <v>36792</v>
      </c>
      <c r="B4767" t="s">
        <v>12239</v>
      </c>
      <c r="C4767" t="s">
        <v>6539</v>
      </c>
      <c r="D4767" s="394">
        <v>138.12</v>
      </c>
    </row>
    <row r="4768" spans="1:4" ht="15" x14ac:dyDescent="0.25">
      <c r="A4768">
        <v>11773</v>
      </c>
      <c r="B4768" t="s">
        <v>12240</v>
      </c>
      <c r="C4768" t="s">
        <v>6539</v>
      </c>
      <c r="D4768" s="394">
        <v>80.849999999999994</v>
      </c>
    </row>
    <row r="4769" spans="1:4" ht="15" x14ac:dyDescent="0.25">
      <c r="A4769">
        <v>11775</v>
      </c>
      <c r="B4769" t="s">
        <v>12241</v>
      </c>
      <c r="C4769" t="s">
        <v>6539</v>
      </c>
      <c r="D4769" s="394">
        <v>84.42</v>
      </c>
    </row>
    <row r="4770" spans="1:4" ht="15" x14ac:dyDescent="0.25">
      <c r="A4770">
        <v>13983</v>
      </c>
      <c r="B4770" t="s">
        <v>12242</v>
      </c>
      <c r="C4770" t="s">
        <v>6539</v>
      </c>
      <c r="D4770" s="394">
        <v>43.13</v>
      </c>
    </row>
    <row r="4771" spans="1:4" ht="15" x14ac:dyDescent="0.25">
      <c r="A4771">
        <v>13416</v>
      </c>
      <c r="B4771" t="s">
        <v>12243</v>
      </c>
      <c r="C4771" t="s">
        <v>6539</v>
      </c>
      <c r="D4771" s="394">
        <v>34.78</v>
      </c>
    </row>
    <row r="4772" spans="1:4" ht="15" x14ac:dyDescent="0.25">
      <c r="A4772">
        <v>13417</v>
      </c>
      <c r="B4772" t="s">
        <v>12244</v>
      </c>
      <c r="C4772" t="s">
        <v>6539</v>
      </c>
      <c r="D4772" s="394">
        <v>30.68</v>
      </c>
    </row>
    <row r="4773" spans="1:4" ht="15" x14ac:dyDescent="0.25">
      <c r="A4773">
        <v>7604</v>
      </c>
      <c r="B4773" t="s">
        <v>12245</v>
      </c>
      <c r="C4773" t="s">
        <v>6539</v>
      </c>
      <c r="D4773" s="394">
        <v>13.28</v>
      </c>
    </row>
    <row r="4774" spans="1:4" ht="15" x14ac:dyDescent="0.25">
      <c r="A4774">
        <v>11763</v>
      </c>
      <c r="B4774" t="s">
        <v>12246</v>
      </c>
      <c r="C4774" t="s">
        <v>6539</v>
      </c>
      <c r="D4774" s="394">
        <v>46.58</v>
      </c>
    </row>
    <row r="4775" spans="1:4" ht="15" x14ac:dyDescent="0.25">
      <c r="A4775">
        <v>11764</v>
      </c>
      <c r="B4775" t="s">
        <v>12247</v>
      </c>
      <c r="C4775" t="s">
        <v>6539</v>
      </c>
      <c r="D4775" s="394">
        <v>49.75</v>
      </c>
    </row>
    <row r="4776" spans="1:4" ht="15" x14ac:dyDescent="0.25">
      <c r="A4776">
        <v>11829</v>
      </c>
      <c r="B4776" t="s">
        <v>12248</v>
      </c>
      <c r="C4776" t="s">
        <v>6539</v>
      </c>
      <c r="D4776" s="394">
        <v>11.92</v>
      </c>
    </row>
    <row r="4777" spans="1:4" ht="15" x14ac:dyDescent="0.25">
      <c r="A4777">
        <v>11825</v>
      </c>
      <c r="B4777" t="s">
        <v>12249</v>
      </c>
      <c r="C4777" t="s">
        <v>6539</v>
      </c>
      <c r="D4777" s="394">
        <v>20.440000000000001</v>
      </c>
    </row>
    <row r="4778" spans="1:4" ht="15" x14ac:dyDescent="0.25">
      <c r="A4778">
        <v>11767</v>
      </c>
      <c r="B4778" t="s">
        <v>12250</v>
      </c>
      <c r="C4778" t="s">
        <v>6539</v>
      </c>
      <c r="D4778" s="394">
        <v>82.59</v>
      </c>
    </row>
    <row r="4779" spans="1:4" ht="15" x14ac:dyDescent="0.25">
      <c r="A4779">
        <v>11830</v>
      </c>
      <c r="B4779" t="s">
        <v>12251</v>
      </c>
      <c r="C4779" t="s">
        <v>6539</v>
      </c>
      <c r="D4779" s="394">
        <v>12.88</v>
      </c>
    </row>
    <row r="4780" spans="1:4" ht="15" x14ac:dyDescent="0.25">
      <c r="A4780">
        <v>11766</v>
      </c>
      <c r="B4780" t="s">
        <v>12252</v>
      </c>
      <c r="C4780" t="s">
        <v>6539</v>
      </c>
      <c r="D4780" s="394">
        <v>22.9</v>
      </c>
    </row>
    <row r="4781" spans="1:4" ht="15" x14ac:dyDescent="0.25">
      <c r="A4781">
        <v>11765</v>
      </c>
      <c r="B4781" t="s">
        <v>12253</v>
      </c>
      <c r="C4781" t="s">
        <v>6539</v>
      </c>
      <c r="D4781" s="394">
        <v>31.19</v>
      </c>
    </row>
    <row r="4782" spans="1:4" ht="15" x14ac:dyDescent="0.25">
      <c r="A4782">
        <v>11824</v>
      </c>
      <c r="B4782" t="s">
        <v>12254</v>
      </c>
      <c r="C4782" t="s">
        <v>6539</v>
      </c>
      <c r="D4782" s="394">
        <v>23.62</v>
      </c>
    </row>
    <row r="4783" spans="1:4" ht="15" x14ac:dyDescent="0.25">
      <c r="A4783">
        <v>11777</v>
      </c>
      <c r="B4783" t="s">
        <v>12255</v>
      </c>
      <c r="C4783" t="s">
        <v>6539</v>
      </c>
      <c r="D4783" s="394">
        <v>125.76</v>
      </c>
    </row>
    <row r="4784" spans="1:4" ht="15" x14ac:dyDescent="0.25">
      <c r="A4784">
        <v>7602</v>
      </c>
      <c r="B4784" t="s">
        <v>12256</v>
      </c>
      <c r="C4784" t="s">
        <v>6539</v>
      </c>
      <c r="D4784" s="394">
        <v>13.17</v>
      </c>
    </row>
    <row r="4785" spans="1:4" ht="15" x14ac:dyDescent="0.25">
      <c r="A4785">
        <v>7603</v>
      </c>
      <c r="B4785" t="s">
        <v>12257</v>
      </c>
      <c r="C4785" t="s">
        <v>6539</v>
      </c>
      <c r="D4785" s="394">
        <v>12.77</v>
      </c>
    </row>
    <row r="4786" spans="1:4" ht="15" x14ac:dyDescent="0.25">
      <c r="A4786">
        <v>11826</v>
      </c>
      <c r="B4786" t="s">
        <v>12258</v>
      </c>
      <c r="C4786" t="s">
        <v>6539</v>
      </c>
      <c r="D4786" s="394">
        <v>19.84</v>
      </c>
    </row>
    <row r="4787" spans="1:4" ht="15" x14ac:dyDescent="0.25">
      <c r="A4787">
        <v>7606</v>
      </c>
      <c r="B4787" t="s">
        <v>12259</v>
      </c>
      <c r="C4787" t="s">
        <v>6539</v>
      </c>
      <c r="D4787" s="394">
        <v>20.67</v>
      </c>
    </row>
    <row r="4788" spans="1:4" ht="15" x14ac:dyDescent="0.25">
      <c r="A4788">
        <v>40329</v>
      </c>
      <c r="B4788" t="s">
        <v>12260</v>
      </c>
      <c r="C4788" t="s">
        <v>6539</v>
      </c>
      <c r="D4788" s="394">
        <v>10</v>
      </c>
    </row>
    <row r="4789" spans="1:4" ht="15" x14ac:dyDescent="0.25">
      <c r="A4789">
        <v>11823</v>
      </c>
      <c r="B4789" t="s">
        <v>12261</v>
      </c>
      <c r="C4789" t="s">
        <v>6539</v>
      </c>
      <c r="D4789" s="394">
        <v>4.32</v>
      </c>
    </row>
    <row r="4790" spans="1:4" ht="15" x14ac:dyDescent="0.25">
      <c r="A4790">
        <v>11822</v>
      </c>
      <c r="B4790" t="s">
        <v>12262</v>
      </c>
      <c r="C4790" t="s">
        <v>6539</v>
      </c>
      <c r="D4790" s="394">
        <v>37.18</v>
      </c>
    </row>
    <row r="4791" spans="1:4" ht="15" x14ac:dyDescent="0.25">
      <c r="A4791">
        <v>11831</v>
      </c>
      <c r="B4791" t="s">
        <v>12263</v>
      </c>
      <c r="C4791" t="s">
        <v>6539</v>
      </c>
      <c r="D4791" s="394">
        <v>28.23</v>
      </c>
    </row>
    <row r="4792" spans="1:4" ht="15" x14ac:dyDescent="0.25">
      <c r="A4792">
        <v>7613</v>
      </c>
      <c r="B4792" t="s">
        <v>12264</v>
      </c>
      <c r="C4792" t="s">
        <v>6539</v>
      </c>
      <c r="D4792" s="395">
        <v>52341.58</v>
      </c>
    </row>
    <row r="4793" spans="1:4" ht="15" x14ac:dyDescent="0.25">
      <c r="A4793">
        <v>7619</v>
      </c>
      <c r="B4793" t="s">
        <v>12265</v>
      </c>
      <c r="C4793" t="s">
        <v>6539</v>
      </c>
      <c r="D4793" s="395">
        <v>8090.88</v>
      </c>
    </row>
    <row r="4794" spans="1:4" ht="15" x14ac:dyDescent="0.25">
      <c r="A4794">
        <v>12076</v>
      </c>
      <c r="B4794" t="s">
        <v>12266</v>
      </c>
      <c r="C4794" t="s">
        <v>6539</v>
      </c>
      <c r="D4794" s="395">
        <v>3711.41</v>
      </c>
    </row>
    <row r="4795" spans="1:4" ht="15" x14ac:dyDescent="0.25">
      <c r="A4795">
        <v>7614</v>
      </c>
      <c r="B4795" t="s">
        <v>12267</v>
      </c>
      <c r="C4795" t="s">
        <v>6539</v>
      </c>
      <c r="D4795" s="395">
        <v>10204.540000000001</v>
      </c>
    </row>
    <row r="4796" spans="1:4" ht="15" x14ac:dyDescent="0.25">
      <c r="A4796">
        <v>7618</v>
      </c>
      <c r="B4796" t="s">
        <v>12268</v>
      </c>
      <c r="C4796" t="s">
        <v>6539</v>
      </c>
      <c r="D4796" s="395">
        <v>66184.100000000006</v>
      </c>
    </row>
    <row r="4797" spans="1:4" ht="15" x14ac:dyDescent="0.25">
      <c r="A4797">
        <v>7620</v>
      </c>
      <c r="B4797" t="s">
        <v>12269</v>
      </c>
      <c r="C4797" t="s">
        <v>6539</v>
      </c>
      <c r="D4797" s="395">
        <v>14315.46</v>
      </c>
    </row>
    <row r="4798" spans="1:4" ht="15" x14ac:dyDescent="0.25">
      <c r="A4798">
        <v>7610</v>
      </c>
      <c r="B4798" t="s">
        <v>12270</v>
      </c>
      <c r="C4798" t="s">
        <v>6539</v>
      </c>
      <c r="D4798" s="395">
        <v>4533.2299999999996</v>
      </c>
    </row>
    <row r="4799" spans="1:4" ht="15" x14ac:dyDescent="0.25">
      <c r="A4799">
        <v>7615</v>
      </c>
      <c r="B4799" t="s">
        <v>12271</v>
      </c>
      <c r="C4799" t="s">
        <v>6539</v>
      </c>
      <c r="D4799" s="395">
        <v>16701.37</v>
      </c>
    </row>
    <row r="4800" spans="1:4" ht="15" x14ac:dyDescent="0.25">
      <c r="A4800">
        <v>7617</v>
      </c>
      <c r="B4800" t="s">
        <v>12272</v>
      </c>
      <c r="C4800" t="s">
        <v>6539</v>
      </c>
      <c r="D4800" s="395">
        <v>5063.43</v>
      </c>
    </row>
    <row r="4801" spans="1:4" ht="15" x14ac:dyDescent="0.25">
      <c r="A4801">
        <v>7616</v>
      </c>
      <c r="B4801" t="s">
        <v>12273</v>
      </c>
      <c r="C4801" t="s">
        <v>6539</v>
      </c>
      <c r="D4801" s="395">
        <v>27253.99</v>
      </c>
    </row>
    <row r="4802" spans="1:4" ht="15" x14ac:dyDescent="0.25">
      <c r="A4802">
        <v>7611</v>
      </c>
      <c r="B4802" t="s">
        <v>12274</v>
      </c>
      <c r="C4802" t="s">
        <v>6539</v>
      </c>
      <c r="D4802" s="395">
        <v>6548</v>
      </c>
    </row>
    <row r="4803" spans="1:4" ht="15" x14ac:dyDescent="0.25">
      <c r="A4803">
        <v>7612</v>
      </c>
      <c r="B4803" t="s">
        <v>12275</v>
      </c>
      <c r="C4803" t="s">
        <v>6539</v>
      </c>
      <c r="D4803" s="395">
        <v>37383.51</v>
      </c>
    </row>
    <row r="4804" spans="1:4" ht="15" x14ac:dyDescent="0.25">
      <c r="A4804">
        <v>37371</v>
      </c>
      <c r="B4804" t="s">
        <v>12276</v>
      </c>
      <c r="C4804" t="s">
        <v>6541</v>
      </c>
      <c r="D4804" s="394">
        <v>0.63</v>
      </c>
    </row>
    <row r="4805" spans="1:4" ht="15" x14ac:dyDescent="0.25">
      <c r="A4805">
        <v>40861</v>
      </c>
      <c r="B4805" t="s">
        <v>12277</v>
      </c>
      <c r="C4805" t="s">
        <v>6548</v>
      </c>
      <c r="D4805" s="394">
        <v>119.69</v>
      </c>
    </row>
    <row r="4806" spans="1:4" ht="15" x14ac:dyDescent="0.25">
      <c r="A4806">
        <v>36510</v>
      </c>
      <c r="B4806" t="s">
        <v>12278</v>
      </c>
      <c r="C4806" t="s">
        <v>6539</v>
      </c>
      <c r="D4806" s="395">
        <v>560550.43000000005</v>
      </c>
    </row>
    <row r="4807" spans="1:4" ht="15" x14ac:dyDescent="0.25">
      <c r="A4807">
        <v>25020</v>
      </c>
      <c r="B4807" t="s">
        <v>12279</v>
      </c>
      <c r="C4807" t="s">
        <v>6539</v>
      </c>
      <c r="D4807" s="395">
        <v>2309270.5699999998</v>
      </c>
    </row>
    <row r="4808" spans="1:4" ht="15" x14ac:dyDescent="0.25">
      <c r="A4808">
        <v>7622</v>
      </c>
      <c r="B4808" t="s">
        <v>12280</v>
      </c>
      <c r="C4808" t="s">
        <v>6539</v>
      </c>
      <c r="D4808" s="395">
        <v>543815.85</v>
      </c>
    </row>
    <row r="4809" spans="1:4" ht="15" x14ac:dyDescent="0.25">
      <c r="A4809">
        <v>7624</v>
      </c>
      <c r="B4809" t="s">
        <v>12281</v>
      </c>
      <c r="C4809" t="s">
        <v>6539</v>
      </c>
      <c r="D4809" s="395">
        <v>705000</v>
      </c>
    </row>
    <row r="4810" spans="1:4" ht="15" x14ac:dyDescent="0.25">
      <c r="A4810">
        <v>7625</v>
      </c>
      <c r="B4810" t="s">
        <v>12282</v>
      </c>
      <c r="C4810" t="s">
        <v>6539</v>
      </c>
      <c r="D4810" s="395">
        <v>700688</v>
      </c>
    </row>
    <row r="4811" spans="1:4" ht="15" x14ac:dyDescent="0.25">
      <c r="A4811">
        <v>7623</v>
      </c>
      <c r="B4811" t="s">
        <v>12283</v>
      </c>
      <c r="C4811" t="s">
        <v>6539</v>
      </c>
      <c r="D4811" s="395">
        <v>2309270.5699999998</v>
      </c>
    </row>
    <row r="4812" spans="1:4" ht="15" x14ac:dyDescent="0.25">
      <c r="A4812">
        <v>36508</v>
      </c>
      <c r="B4812" t="s">
        <v>12284</v>
      </c>
      <c r="C4812" t="s">
        <v>6539</v>
      </c>
      <c r="D4812" s="395">
        <v>1038570.6</v>
      </c>
    </row>
    <row r="4813" spans="1:4" ht="15" x14ac:dyDescent="0.25">
      <c r="A4813">
        <v>36509</v>
      </c>
      <c r="B4813" t="s">
        <v>12285</v>
      </c>
      <c r="C4813" t="s">
        <v>6539</v>
      </c>
      <c r="D4813" s="395">
        <v>569174.27</v>
      </c>
    </row>
    <row r="4814" spans="1:4" ht="15" x14ac:dyDescent="0.25">
      <c r="A4814">
        <v>13238</v>
      </c>
      <c r="B4814" t="s">
        <v>12286</v>
      </c>
      <c r="C4814" t="s">
        <v>6539</v>
      </c>
      <c r="D4814" s="395">
        <v>183866.95</v>
      </c>
    </row>
    <row r="4815" spans="1:4" ht="15" x14ac:dyDescent="0.25">
      <c r="A4815">
        <v>36511</v>
      </c>
      <c r="B4815" t="s">
        <v>12287</v>
      </c>
      <c r="C4815" t="s">
        <v>6539</v>
      </c>
      <c r="D4815" s="395">
        <v>213052.19</v>
      </c>
    </row>
    <row r="4816" spans="1:4" ht="15" x14ac:dyDescent="0.25">
      <c r="A4816">
        <v>36515</v>
      </c>
      <c r="B4816" t="s">
        <v>12288</v>
      </c>
      <c r="C4816" t="s">
        <v>6539</v>
      </c>
      <c r="D4816" s="395">
        <v>62748.24</v>
      </c>
    </row>
    <row r="4817" spans="1:4" ht="15" x14ac:dyDescent="0.25">
      <c r="A4817">
        <v>10598</v>
      </c>
      <c r="B4817" t="s">
        <v>12289</v>
      </c>
      <c r="C4817" t="s">
        <v>6539</v>
      </c>
      <c r="D4817" s="395">
        <v>101755.76</v>
      </c>
    </row>
    <row r="4818" spans="1:4" ht="15" x14ac:dyDescent="0.25">
      <c r="A4818">
        <v>7640</v>
      </c>
      <c r="B4818" t="s">
        <v>12290</v>
      </c>
      <c r="C4818" t="s">
        <v>6539</v>
      </c>
      <c r="D4818" s="395">
        <v>156141</v>
      </c>
    </row>
    <row r="4819" spans="1:4" ht="15" x14ac:dyDescent="0.25">
      <c r="A4819">
        <v>36513</v>
      </c>
      <c r="B4819" t="s">
        <v>12291</v>
      </c>
      <c r="C4819" t="s">
        <v>6539</v>
      </c>
      <c r="D4819" s="395">
        <v>150413.38</v>
      </c>
    </row>
    <row r="4820" spans="1:4" ht="15" x14ac:dyDescent="0.25">
      <c r="A4820">
        <v>36514</v>
      </c>
      <c r="B4820" t="s">
        <v>12292</v>
      </c>
      <c r="C4820" t="s">
        <v>6539</v>
      </c>
      <c r="D4820" s="395">
        <v>167815.08</v>
      </c>
    </row>
    <row r="4821" spans="1:4" ht="15" x14ac:dyDescent="0.25">
      <c r="A4821">
        <v>36149</v>
      </c>
      <c r="B4821" t="s">
        <v>12293</v>
      </c>
      <c r="C4821" t="s">
        <v>6539</v>
      </c>
      <c r="D4821" s="394">
        <v>143.35</v>
      </c>
    </row>
    <row r="4822" spans="1:4" ht="15" x14ac:dyDescent="0.25">
      <c r="A4822">
        <v>43066</v>
      </c>
      <c r="B4822" t="s">
        <v>12294</v>
      </c>
      <c r="C4822" t="s">
        <v>6542</v>
      </c>
      <c r="D4822" s="394">
        <v>5.83</v>
      </c>
    </row>
    <row r="4823" spans="1:4" ht="15" x14ac:dyDescent="0.25">
      <c r="A4823">
        <v>11581</v>
      </c>
      <c r="B4823" t="s">
        <v>12295</v>
      </c>
      <c r="C4823" t="s">
        <v>6542</v>
      </c>
      <c r="D4823" s="394">
        <v>24.55</v>
      </c>
    </row>
    <row r="4824" spans="1:4" ht="15" x14ac:dyDescent="0.25">
      <c r="A4824">
        <v>11580</v>
      </c>
      <c r="B4824" t="s">
        <v>12296</v>
      </c>
      <c r="C4824" t="s">
        <v>6542</v>
      </c>
      <c r="D4824" s="394">
        <v>11.18</v>
      </c>
    </row>
    <row r="4825" spans="1:4" ht="15" x14ac:dyDescent="0.25">
      <c r="A4825">
        <v>38177</v>
      </c>
      <c r="B4825" t="s">
        <v>12297</v>
      </c>
      <c r="C4825" t="s">
        <v>6539</v>
      </c>
      <c r="D4825" s="394">
        <v>7.58</v>
      </c>
    </row>
    <row r="4826" spans="1:4" ht="15" x14ac:dyDescent="0.25">
      <c r="A4826">
        <v>10743</v>
      </c>
      <c r="B4826" t="s">
        <v>12298</v>
      </c>
      <c r="C4826" t="s">
        <v>6539</v>
      </c>
      <c r="D4826" s="394">
        <v>561.91</v>
      </c>
    </row>
    <row r="4827" spans="1:4" ht="15" x14ac:dyDescent="0.25">
      <c r="A4827">
        <v>39848</v>
      </c>
      <c r="B4827" t="s">
        <v>12299</v>
      </c>
      <c r="C4827" t="s">
        <v>6542</v>
      </c>
      <c r="D4827" s="394">
        <v>1.1499999999999999</v>
      </c>
    </row>
    <row r="4828" spans="1:4" ht="15" x14ac:dyDescent="0.25">
      <c r="A4828">
        <v>20999</v>
      </c>
      <c r="B4828" t="s">
        <v>12300</v>
      </c>
      <c r="C4828" t="s">
        <v>6542</v>
      </c>
      <c r="D4828" s="394">
        <v>6.92</v>
      </c>
    </row>
    <row r="4829" spans="1:4" ht="15" x14ac:dyDescent="0.25">
      <c r="A4829">
        <v>21001</v>
      </c>
      <c r="B4829" t="s">
        <v>12301</v>
      </c>
      <c r="C4829" t="s">
        <v>6542</v>
      </c>
      <c r="D4829" s="394">
        <v>12.91</v>
      </c>
    </row>
    <row r="4830" spans="1:4" ht="15" x14ac:dyDescent="0.25">
      <c r="A4830">
        <v>21003</v>
      </c>
      <c r="B4830" t="s">
        <v>12302</v>
      </c>
      <c r="C4830" t="s">
        <v>6542</v>
      </c>
      <c r="D4830" s="394">
        <v>21.21</v>
      </c>
    </row>
    <row r="4831" spans="1:4" ht="15" x14ac:dyDescent="0.25">
      <c r="A4831">
        <v>21006</v>
      </c>
      <c r="B4831" t="s">
        <v>12303</v>
      </c>
      <c r="C4831" t="s">
        <v>6542</v>
      </c>
      <c r="D4831" s="394">
        <v>45.02</v>
      </c>
    </row>
    <row r="4832" spans="1:4" ht="15" x14ac:dyDescent="0.25">
      <c r="A4832">
        <v>21019</v>
      </c>
      <c r="B4832" t="s">
        <v>12304</v>
      </c>
      <c r="C4832" t="s">
        <v>6542</v>
      </c>
      <c r="D4832" s="394">
        <v>15.65</v>
      </c>
    </row>
    <row r="4833" spans="1:4" ht="15" x14ac:dyDescent="0.25">
      <c r="A4833">
        <v>21021</v>
      </c>
      <c r="B4833" t="s">
        <v>12305</v>
      </c>
      <c r="C4833" t="s">
        <v>6542</v>
      </c>
      <c r="D4833" s="394">
        <v>24.74</v>
      </c>
    </row>
    <row r="4834" spans="1:4" ht="15" x14ac:dyDescent="0.25">
      <c r="A4834">
        <v>21024</v>
      </c>
      <c r="B4834" t="s">
        <v>12306</v>
      </c>
      <c r="C4834" t="s">
        <v>6542</v>
      </c>
      <c r="D4834" s="394">
        <v>53</v>
      </c>
    </row>
    <row r="4835" spans="1:4" ht="15" x14ac:dyDescent="0.25">
      <c r="A4835">
        <v>40624</v>
      </c>
      <c r="B4835" t="s">
        <v>12307</v>
      </c>
      <c r="C4835" t="s">
        <v>6542</v>
      </c>
      <c r="D4835" s="394">
        <v>42.97</v>
      </c>
    </row>
    <row r="4836" spans="1:4" ht="15" x14ac:dyDescent="0.25">
      <c r="A4836">
        <v>13127</v>
      </c>
      <c r="B4836" t="s">
        <v>12308</v>
      </c>
      <c r="C4836" t="s">
        <v>6542</v>
      </c>
      <c r="D4836" s="394">
        <v>19.16</v>
      </c>
    </row>
    <row r="4837" spans="1:4" ht="15" x14ac:dyDescent="0.25">
      <c r="A4837">
        <v>13137</v>
      </c>
      <c r="B4837" t="s">
        <v>12309</v>
      </c>
      <c r="C4837" t="s">
        <v>6542</v>
      </c>
      <c r="D4837" s="394">
        <v>25.43</v>
      </c>
    </row>
    <row r="4838" spans="1:4" ht="15" x14ac:dyDescent="0.25">
      <c r="A4838">
        <v>20989</v>
      </c>
      <c r="B4838" t="s">
        <v>12310</v>
      </c>
      <c r="C4838" t="s">
        <v>6542</v>
      </c>
      <c r="D4838" s="394">
        <v>911.18</v>
      </c>
    </row>
    <row r="4839" spans="1:4" ht="15" x14ac:dyDescent="0.25">
      <c r="A4839">
        <v>21147</v>
      </c>
      <c r="B4839" t="s">
        <v>12311</v>
      </c>
      <c r="C4839" t="s">
        <v>6542</v>
      </c>
      <c r="D4839" s="394">
        <v>85.43</v>
      </c>
    </row>
    <row r="4840" spans="1:4" ht="15" x14ac:dyDescent="0.25">
      <c r="A4840">
        <v>21148</v>
      </c>
      <c r="B4840" t="s">
        <v>12312</v>
      </c>
      <c r="C4840" t="s">
        <v>6542</v>
      </c>
      <c r="D4840" s="394">
        <v>52.73</v>
      </c>
    </row>
    <row r="4841" spans="1:4" ht="15" x14ac:dyDescent="0.25">
      <c r="A4841">
        <v>20984</v>
      </c>
      <c r="B4841" t="s">
        <v>12313</v>
      </c>
      <c r="C4841" t="s">
        <v>6542</v>
      </c>
      <c r="D4841" s="395">
        <v>1748.39</v>
      </c>
    </row>
    <row r="4842" spans="1:4" ht="15" x14ac:dyDescent="0.25">
      <c r="A4842">
        <v>13042</v>
      </c>
      <c r="B4842" t="s">
        <v>12314</v>
      </c>
      <c r="C4842" t="s">
        <v>6542</v>
      </c>
      <c r="D4842" s="394">
        <v>968.86</v>
      </c>
    </row>
    <row r="4843" spans="1:4" ht="15" x14ac:dyDescent="0.25">
      <c r="A4843">
        <v>21150</v>
      </c>
      <c r="B4843" t="s">
        <v>12315</v>
      </c>
      <c r="C4843" t="s">
        <v>6542</v>
      </c>
      <c r="D4843" s="394">
        <v>26.14</v>
      </c>
    </row>
    <row r="4844" spans="1:4" ht="15" x14ac:dyDescent="0.25">
      <c r="A4844">
        <v>13141</v>
      </c>
      <c r="B4844" t="s">
        <v>12316</v>
      </c>
      <c r="C4844" t="s">
        <v>6542</v>
      </c>
      <c r="D4844" s="394">
        <v>32.94</v>
      </c>
    </row>
    <row r="4845" spans="1:4" ht="15" x14ac:dyDescent="0.25">
      <c r="A4845">
        <v>21151</v>
      </c>
      <c r="B4845" t="s">
        <v>12317</v>
      </c>
      <c r="C4845" t="s">
        <v>6542</v>
      </c>
      <c r="D4845" s="394">
        <v>156.5</v>
      </c>
    </row>
    <row r="4846" spans="1:4" ht="15" x14ac:dyDescent="0.25">
      <c r="A4846">
        <v>13142</v>
      </c>
      <c r="B4846" t="s">
        <v>12318</v>
      </c>
      <c r="C4846" t="s">
        <v>6542</v>
      </c>
      <c r="D4846" s="394">
        <v>223.73</v>
      </c>
    </row>
    <row r="4847" spans="1:4" ht="15" x14ac:dyDescent="0.25">
      <c r="A4847">
        <v>20994</v>
      </c>
      <c r="B4847" t="s">
        <v>12319</v>
      </c>
      <c r="C4847" t="s">
        <v>6542</v>
      </c>
      <c r="D4847" s="394">
        <v>421.83</v>
      </c>
    </row>
    <row r="4848" spans="1:4" ht="15" x14ac:dyDescent="0.25">
      <c r="A4848">
        <v>7672</v>
      </c>
      <c r="B4848" t="s">
        <v>12320</v>
      </c>
      <c r="C4848" t="s">
        <v>6542</v>
      </c>
      <c r="D4848" s="394">
        <v>276.33999999999997</v>
      </c>
    </row>
    <row r="4849" spans="1:4" ht="15" x14ac:dyDescent="0.25">
      <c r="A4849">
        <v>20995</v>
      </c>
      <c r="B4849" t="s">
        <v>12321</v>
      </c>
      <c r="C4849" t="s">
        <v>6542</v>
      </c>
      <c r="D4849" s="394">
        <v>554.36</v>
      </c>
    </row>
    <row r="4850" spans="1:4" ht="15" x14ac:dyDescent="0.25">
      <c r="A4850">
        <v>7690</v>
      </c>
      <c r="B4850" t="s">
        <v>12322</v>
      </c>
      <c r="C4850" t="s">
        <v>6542</v>
      </c>
      <c r="D4850" s="394">
        <v>320.62</v>
      </c>
    </row>
    <row r="4851" spans="1:4" ht="15" x14ac:dyDescent="0.25">
      <c r="A4851">
        <v>20980</v>
      </c>
      <c r="B4851" t="s">
        <v>12323</v>
      </c>
      <c r="C4851" t="s">
        <v>6542</v>
      </c>
      <c r="D4851" s="394">
        <v>349.77</v>
      </c>
    </row>
    <row r="4852" spans="1:4" ht="15" x14ac:dyDescent="0.25">
      <c r="A4852">
        <v>7661</v>
      </c>
      <c r="B4852" t="s">
        <v>12324</v>
      </c>
      <c r="C4852" t="s">
        <v>6542</v>
      </c>
      <c r="D4852" s="394">
        <v>416.08</v>
      </c>
    </row>
    <row r="4853" spans="1:4" ht="15" x14ac:dyDescent="0.25">
      <c r="A4853">
        <v>21016</v>
      </c>
      <c r="B4853" t="s">
        <v>12325</v>
      </c>
      <c r="C4853" t="s">
        <v>6542</v>
      </c>
      <c r="D4853" s="394">
        <v>114.28</v>
      </c>
    </row>
    <row r="4854" spans="1:4" ht="15" x14ac:dyDescent="0.25">
      <c r="A4854">
        <v>21008</v>
      </c>
      <c r="B4854" t="s">
        <v>12326</v>
      </c>
      <c r="C4854" t="s">
        <v>6542</v>
      </c>
      <c r="D4854" s="394">
        <v>13.35</v>
      </c>
    </row>
    <row r="4855" spans="1:4" ht="15" x14ac:dyDescent="0.25">
      <c r="A4855">
        <v>21009</v>
      </c>
      <c r="B4855" t="s">
        <v>12327</v>
      </c>
      <c r="C4855" t="s">
        <v>6542</v>
      </c>
      <c r="D4855" s="394">
        <v>17.38</v>
      </c>
    </row>
    <row r="4856" spans="1:4" ht="15" x14ac:dyDescent="0.25">
      <c r="A4856">
        <v>21010</v>
      </c>
      <c r="B4856" t="s">
        <v>12328</v>
      </c>
      <c r="C4856" t="s">
        <v>6542</v>
      </c>
      <c r="D4856" s="394">
        <v>23.34</v>
      </c>
    </row>
    <row r="4857" spans="1:4" ht="15" x14ac:dyDescent="0.25">
      <c r="A4857">
        <v>21011</v>
      </c>
      <c r="B4857" t="s">
        <v>12329</v>
      </c>
      <c r="C4857" t="s">
        <v>6542</v>
      </c>
      <c r="D4857" s="394">
        <v>34.020000000000003</v>
      </c>
    </row>
    <row r="4858" spans="1:4" ht="15" x14ac:dyDescent="0.25">
      <c r="A4858">
        <v>21012</v>
      </c>
      <c r="B4858" t="s">
        <v>12330</v>
      </c>
      <c r="C4858" t="s">
        <v>6542</v>
      </c>
      <c r="D4858" s="394">
        <v>37.590000000000003</v>
      </c>
    </row>
    <row r="4859" spans="1:4" ht="15" x14ac:dyDescent="0.25">
      <c r="A4859">
        <v>21013</v>
      </c>
      <c r="B4859" t="s">
        <v>12331</v>
      </c>
      <c r="C4859" t="s">
        <v>6542</v>
      </c>
      <c r="D4859" s="394">
        <v>49.05</v>
      </c>
    </row>
    <row r="4860" spans="1:4" ht="15" x14ac:dyDescent="0.25">
      <c r="A4860">
        <v>21014</v>
      </c>
      <c r="B4860" t="s">
        <v>12332</v>
      </c>
      <c r="C4860" t="s">
        <v>6542</v>
      </c>
      <c r="D4860" s="394">
        <v>68.64</v>
      </c>
    </row>
    <row r="4861" spans="1:4" ht="15" x14ac:dyDescent="0.25">
      <c r="A4861">
        <v>21015</v>
      </c>
      <c r="B4861" t="s">
        <v>12333</v>
      </c>
      <c r="C4861" t="s">
        <v>6542</v>
      </c>
      <c r="D4861" s="394">
        <v>78.86</v>
      </c>
    </row>
    <row r="4862" spans="1:4" ht="15" x14ac:dyDescent="0.25">
      <c r="A4862">
        <v>7697</v>
      </c>
      <c r="B4862" t="s">
        <v>12334</v>
      </c>
      <c r="C4862" t="s">
        <v>6542</v>
      </c>
      <c r="D4862" s="394">
        <v>37.630000000000003</v>
      </c>
    </row>
    <row r="4863" spans="1:4" ht="15" x14ac:dyDescent="0.25">
      <c r="A4863">
        <v>7698</v>
      </c>
      <c r="B4863" t="s">
        <v>12335</v>
      </c>
      <c r="C4863" t="s">
        <v>6542</v>
      </c>
      <c r="D4863" s="394">
        <v>32.39</v>
      </c>
    </row>
    <row r="4864" spans="1:4" ht="15" x14ac:dyDescent="0.25">
      <c r="A4864">
        <v>7691</v>
      </c>
      <c r="B4864" t="s">
        <v>12336</v>
      </c>
      <c r="C4864" t="s">
        <v>6542</v>
      </c>
      <c r="D4864" s="394">
        <v>13.68</v>
      </c>
    </row>
    <row r="4865" spans="1:4" ht="15" x14ac:dyDescent="0.25">
      <c r="A4865">
        <v>40626</v>
      </c>
      <c r="B4865" t="s">
        <v>12337</v>
      </c>
      <c r="C4865" t="s">
        <v>6542</v>
      </c>
      <c r="D4865" s="394">
        <v>25.68</v>
      </c>
    </row>
    <row r="4866" spans="1:4" ht="15" x14ac:dyDescent="0.25">
      <c r="A4866">
        <v>7701</v>
      </c>
      <c r="B4866" t="s">
        <v>12338</v>
      </c>
      <c r="C4866" t="s">
        <v>6542</v>
      </c>
      <c r="D4866" s="394">
        <v>67.34</v>
      </c>
    </row>
    <row r="4867" spans="1:4" ht="15" x14ac:dyDescent="0.25">
      <c r="A4867">
        <v>7696</v>
      </c>
      <c r="B4867" t="s">
        <v>12339</v>
      </c>
      <c r="C4867" t="s">
        <v>6542</v>
      </c>
      <c r="D4867" s="394">
        <v>54.26</v>
      </c>
    </row>
    <row r="4868" spans="1:4" ht="15" x14ac:dyDescent="0.25">
      <c r="A4868">
        <v>7700</v>
      </c>
      <c r="B4868" t="s">
        <v>12340</v>
      </c>
      <c r="C4868" t="s">
        <v>6542</v>
      </c>
      <c r="D4868" s="394">
        <v>17.309999999999999</v>
      </c>
    </row>
    <row r="4869" spans="1:4" ht="15" x14ac:dyDescent="0.25">
      <c r="A4869">
        <v>7694</v>
      </c>
      <c r="B4869" t="s">
        <v>12341</v>
      </c>
      <c r="C4869" t="s">
        <v>6542</v>
      </c>
      <c r="D4869" s="394">
        <v>90.62</v>
      </c>
    </row>
    <row r="4870" spans="1:4" ht="15" x14ac:dyDescent="0.25">
      <c r="A4870">
        <v>7693</v>
      </c>
      <c r="B4870" t="s">
        <v>12342</v>
      </c>
      <c r="C4870" t="s">
        <v>6542</v>
      </c>
      <c r="D4870" s="394">
        <v>124.8</v>
      </c>
    </row>
    <row r="4871" spans="1:4" ht="15" x14ac:dyDescent="0.25">
      <c r="A4871">
        <v>7692</v>
      </c>
      <c r="B4871" t="s">
        <v>12343</v>
      </c>
      <c r="C4871" t="s">
        <v>6542</v>
      </c>
      <c r="D4871" s="394">
        <v>186.85</v>
      </c>
    </row>
    <row r="4872" spans="1:4" ht="15" x14ac:dyDescent="0.25">
      <c r="A4872">
        <v>7695</v>
      </c>
      <c r="B4872" t="s">
        <v>12344</v>
      </c>
      <c r="C4872" t="s">
        <v>6542</v>
      </c>
      <c r="D4872" s="394">
        <v>202.64</v>
      </c>
    </row>
    <row r="4873" spans="1:4" ht="15" x14ac:dyDescent="0.25">
      <c r="A4873">
        <v>13356</v>
      </c>
      <c r="B4873" t="s">
        <v>12345</v>
      </c>
      <c r="C4873" t="s">
        <v>6542</v>
      </c>
      <c r="D4873" s="394">
        <v>14.69</v>
      </c>
    </row>
    <row r="4874" spans="1:4" ht="15" x14ac:dyDescent="0.25">
      <c r="A4874">
        <v>36365</v>
      </c>
      <c r="B4874" t="s">
        <v>12346</v>
      </c>
      <c r="C4874" t="s">
        <v>6542</v>
      </c>
      <c r="D4874" s="394">
        <v>19.23</v>
      </c>
    </row>
    <row r="4875" spans="1:4" ht="15" x14ac:dyDescent="0.25">
      <c r="A4875">
        <v>41930</v>
      </c>
      <c r="B4875" t="s">
        <v>12347</v>
      </c>
      <c r="C4875" t="s">
        <v>6542</v>
      </c>
      <c r="D4875" s="394">
        <v>62.25</v>
      </c>
    </row>
    <row r="4876" spans="1:4" ht="15" x14ac:dyDescent="0.25">
      <c r="A4876">
        <v>41931</v>
      </c>
      <c r="B4876" t="s">
        <v>12348</v>
      </c>
      <c r="C4876" t="s">
        <v>6542</v>
      </c>
      <c r="D4876" s="394">
        <v>106.15</v>
      </c>
    </row>
    <row r="4877" spans="1:4" ht="15" x14ac:dyDescent="0.25">
      <c r="A4877">
        <v>41932</v>
      </c>
      <c r="B4877" t="s">
        <v>12349</v>
      </c>
      <c r="C4877" t="s">
        <v>6542</v>
      </c>
      <c r="D4877" s="394">
        <v>171.45</v>
      </c>
    </row>
    <row r="4878" spans="1:4" ht="15" x14ac:dyDescent="0.25">
      <c r="A4878">
        <v>41933</v>
      </c>
      <c r="B4878" t="s">
        <v>12350</v>
      </c>
      <c r="C4878" t="s">
        <v>6542</v>
      </c>
      <c r="D4878" s="394">
        <v>212.34</v>
      </c>
    </row>
    <row r="4879" spans="1:4" ht="15" x14ac:dyDescent="0.25">
      <c r="A4879">
        <v>41934</v>
      </c>
      <c r="B4879" t="s">
        <v>12351</v>
      </c>
      <c r="C4879" t="s">
        <v>6542</v>
      </c>
      <c r="D4879" s="394">
        <v>275.02999999999997</v>
      </c>
    </row>
    <row r="4880" spans="1:4" ht="15" x14ac:dyDescent="0.25">
      <c r="A4880">
        <v>41936</v>
      </c>
      <c r="B4880" t="s">
        <v>12352</v>
      </c>
      <c r="C4880" t="s">
        <v>6542</v>
      </c>
      <c r="D4880" s="394">
        <v>41.47</v>
      </c>
    </row>
    <row r="4881" spans="1:4" ht="15" x14ac:dyDescent="0.25">
      <c r="A4881">
        <v>7720</v>
      </c>
      <c r="B4881" t="s">
        <v>12353</v>
      </c>
      <c r="C4881" t="s">
        <v>6542</v>
      </c>
      <c r="D4881" s="394">
        <v>504.08</v>
      </c>
    </row>
    <row r="4882" spans="1:4" ht="15" x14ac:dyDescent="0.25">
      <c r="A4882">
        <v>40335</v>
      </c>
      <c r="B4882" t="s">
        <v>12354</v>
      </c>
      <c r="C4882" t="s">
        <v>6542</v>
      </c>
      <c r="D4882" s="394">
        <v>102.67</v>
      </c>
    </row>
    <row r="4883" spans="1:4" ht="15" x14ac:dyDescent="0.25">
      <c r="A4883">
        <v>7740</v>
      </c>
      <c r="B4883" t="s">
        <v>12355</v>
      </c>
      <c r="C4883" t="s">
        <v>6542</v>
      </c>
      <c r="D4883" s="394">
        <v>140.08000000000001</v>
      </c>
    </row>
    <row r="4884" spans="1:4" ht="15" x14ac:dyDescent="0.25">
      <c r="A4884">
        <v>7741</v>
      </c>
      <c r="B4884" t="s">
        <v>12356</v>
      </c>
      <c r="C4884" t="s">
        <v>6542</v>
      </c>
      <c r="D4884" s="394">
        <v>176.78</v>
      </c>
    </row>
    <row r="4885" spans="1:4" ht="15" x14ac:dyDescent="0.25">
      <c r="A4885">
        <v>7774</v>
      </c>
      <c r="B4885" t="s">
        <v>12357</v>
      </c>
      <c r="C4885" t="s">
        <v>6542</v>
      </c>
      <c r="D4885" s="394">
        <v>237.98</v>
      </c>
    </row>
    <row r="4886" spans="1:4" ht="15" x14ac:dyDescent="0.25">
      <c r="A4886">
        <v>7744</v>
      </c>
      <c r="B4886" t="s">
        <v>12358</v>
      </c>
      <c r="C4886" t="s">
        <v>6542</v>
      </c>
      <c r="D4886" s="394">
        <v>274.33</v>
      </c>
    </row>
    <row r="4887" spans="1:4" ht="15" x14ac:dyDescent="0.25">
      <c r="A4887">
        <v>7773</v>
      </c>
      <c r="B4887" t="s">
        <v>12359</v>
      </c>
      <c r="C4887" t="s">
        <v>6542</v>
      </c>
      <c r="D4887" s="394">
        <v>341.64</v>
      </c>
    </row>
    <row r="4888" spans="1:4" ht="15" x14ac:dyDescent="0.25">
      <c r="A4888">
        <v>7754</v>
      </c>
      <c r="B4888" t="s">
        <v>12360</v>
      </c>
      <c r="C4888" t="s">
        <v>6542</v>
      </c>
      <c r="D4888" s="394">
        <v>464.27</v>
      </c>
    </row>
    <row r="4889" spans="1:4" ht="15" x14ac:dyDescent="0.25">
      <c r="A4889">
        <v>7735</v>
      </c>
      <c r="B4889" t="s">
        <v>12361</v>
      </c>
      <c r="C4889" t="s">
        <v>6542</v>
      </c>
      <c r="D4889" s="394">
        <v>636.34</v>
      </c>
    </row>
    <row r="4890" spans="1:4" ht="15" x14ac:dyDescent="0.25">
      <c r="A4890">
        <v>7755</v>
      </c>
      <c r="B4890" t="s">
        <v>12362</v>
      </c>
      <c r="C4890" t="s">
        <v>6542</v>
      </c>
      <c r="D4890" s="394">
        <v>170.65</v>
      </c>
    </row>
    <row r="4891" spans="1:4" ht="15" x14ac:dyDescent="0.25">
      <c r="A4891">
        <v>7776</v>
      </c>
      <c r="B4891" t="s">
        <v>12363</v>
      </c>
      <c r="C4891" t="s">
        <v>6542</v>
      </c>
      <c r="D4891" s="394">
        <v>222.11</v>
      </c>
    </row>
    <row r="4892" spans="1:4" ht="15" x14ac:dyDescent="0.25">
      <c r="A4892">
        <v>7743</v>
      </c>
      <c r="B4892" t="s">
        <v>12364</v>
      </c>
      <c r="C4892" t="s">
        <v>6542</v>
      </c>
      <c r="D4892" s="394">
        <v>293.31</v>
      </c>
    </row>
    <row r="4893" spans="1:4" ht="15" x14ac:dyDescent="0.25">
      <c r="A4893">
        <v>7733</v>
      </c>
      <c r="B4893" t="s">
        <v>12365</v>
      </c>
      <c r="C4893" t="s">
        <v>6542</v>
      </c>
      <c r="D4893" s="394">
        <v>327.07</v>
      </c>
    </row>
    <row r="4894" spans="1:4" ht="15" x14ac:dyDescent="0.25">
      <c r="A4894">
        <v>7775</v>
      </c>
      <c r="B4894" t="s">
        <v>12366</v>
      </c>
      <c r="C4894" t="s">
        <v>6542</v>
      </c>
      <c r="D4894" s="394">
        <v>402.39</v>
      </c>
    </row>
    <row r="4895" spans="1:4" ht="15" x14ac:dyDescent="0.25">
      <c r="A4895">
        <v>7734</v>
      </c>
      <c r="B4895" t="s">
        <v>12367</v>
      </c>
      <c r="C4895" t="s">
        <v>6542</v>
      </c>
      <c r="D4895" s="394">
        <v>581.74</v>
      </c>
    </row>
    <row r="4896" spans="1:4" ht="15" x14ac:dyDescent="0.25">
      <c r="A4896">
        <v>7753</v>
      </c>
      <c r="B4896" t="s">
        <v>12368</v>
      </c>
      <c r="C4896" t="s">
        <v>6542</v>
      </c>
      <c r="D4896" s="394">
        <v>294.95</v>
      </c>
    </row>
    <row r="4897" spans="1:4" ht="15" x14ac:dyDescent="0.25">
      <c r="A4897">
        <v>13256</v>
      </c>
      <c r="B4897" t="s">
        <v>12369</v>
      </c>
      <c r="C4897" t="s">
        <v>6542</v>
      </c>
      <c r="D4897" s="394">
        <v>344.31</v>
      </c>
    </row>
    <row r="4898" spans="1:4" ht="15" x14ac:dyDescent="0.25">
      <c r="A4898">
        <v>7757</v>
      </c>
      <c r="B4898" t="s">
        <v>12370</v>
      </c>
      <c r="C4898" t="s">
        <v>6542</v>
      </c>
      <c r="D4898" s="394">
        <v>418</v>
      </c>
    </row>
    <row r="4899" spans="1:4" ht="15" x14ac:dyDescent="0.25">
      <c r="A4899">
        <v>7758</v>
      </c>
      <c r="B4899" t="s">
        <v>12371</v>
      </c>
      <c r="C4899" t="s">
        <v>6542</v>
      </c>
      <c r="D4899" s="394">
        <v>621.74</v>
      </c>
    </row>
    <row r="4900" spans="1:4" ht="15" x14ac:dyDescent="0.25">
      <c r="A4900">
        <v>7759</v>
      </c>
      <c r="B4900" t="s">
        <v>12372</v>
      </c>
      <c r="C4900" t="s">
        <v>6542</v>
      </c>
      <c r="D4900" s="395">
        <v>1354.55</v>
      </c>
    </row>
    <row r="4901" spans="1:4" ht="15" x14ac:dyDescent="0.25">
      <c r="A4901">
        <v>40334</v>
      </c>
      <c r="B4901" t="s">
        <v>12373</v>
      </c>
      <c r="C4901" t="s">
        <v>6542</v>
      </c>
      <c r="D4901" s="394">
        <v>73.13</v>
      </c>
    </row>
    <row r="4902" spans="1:4" ht="15" x14ac:dyDescent="0.25">
      <c r="A4902">
        <v>7745</v>
      </c>
      <c r="B4902" t="s">
        <v>12374</v>
      </c>
      <c r="C4902" t="s">
        <v>6542</v>
      </c>
      <c r="D4902" s="394">
        <v>77.28</v>
      </c>
    </row>
    <row r="4903" spans="1:4" ht="15" x14ac:dyDescent="0.25">
      <c r="A4903">
        <v>7714</v>
      </c>
      <c r="B4903" t="s">
        <v>12375</v>
      </c>
      <c r="C4903" t="s">
        <v>6542</v>
      </c>
      <c r="D4903" s="394">
        <v>102.05</v>
      </c>
    </row>
    <row r="4904" spans="1:4" ht="15" x14ac:dyDescent="0.25">
      <c r="A4904">
        <v>7725</v>
      </c>
      <c r="B4904" t="s">
        <v>12376</v>
      </c>
      <c r="C4904" t="s">
        <v>6542</v>
      </c>
      <c r="D4904" s="394">
        <v>135</v>
      </c>
    </row>
    <row r="4905" spans="1:4" ht="15" x14ac:dyDescent="0.25">
      <c r="A4905">
        <v>7742</v>
      </c>
      <c r="B4905" t="s">
        <v>12377</v>
      </c>
      <c r="C4905" t="s">
        <v>6542</v>
      </c>
      <c r="D4905" s="394">
        <v>189.49</v>
      </c>
    </row>
    <row r="4906" spans="1:4" ht="15" x14ac:dyDescent="0.25">
      <c r="A4906">
        <v>7750</v>
      </c>
      <c r="B4906" t="s">
        <v>12378</v>
      </c>
      <c r="C4906" t="s">
        <v>6542</v>
      </c>
      <c r="D4906" s="394">
        <v>214.88</v>
      </c>
    </row>
    <row r="4907" spans="1:4" ht="15" x14ac:dyDescent="0.25">
      <c r="A4907">
        <v>7756</v>
      </c>
      <c r="B4907" t="s">
        <v>12379</v>
      </c>
      <c r="C4907" t="s">
        <v>6542</v>
      </c>
      <c r="D4907" s="394">
        <v>265.29000000000002</v>
      </c>
    </row>
    <row r="4908" spans="1:4" ht="15" x14ac:dyDescent="0.25">
      <c r="A4908">
        <v>7765</v>
      </c>
      <c r="B4908" t="s">
        <v>12380</v>
      </c>
      <c r="C4908" t="s">
        <v>6542</v>
      </c>
      <c r="D4908" s="394">
        <v>325.73</v>
      </c>
    </row>
    <row r="4909" spans="1:4" ht="15" x14ac:dyDescent="0.25">
      <c r="A4909">
        <v>12569</v>
      </c>
      <c r="B4909" t="s">
        <v>12381</v>
      </c>
      <c r="C4909" t="s">
        <v>6542</v>
      </c>
      <c r="D4909" s="394">
        <v>350.5</v>
      </c>
    </row>
    <row r="4910" spans="1:4" ht="15" x14ac:dyDescent="0.25">
      <c r="A4910">
        <v>7766</v>
      </c>
      <c r="B4910" t="s">
        <v>12382</v>
      </c>
      <c r="C4910" t="s">
        <v>6542</v>
      </c>
      <c r="D4910" s="394">
        <v>473.73</v>
      </c>
    </row>
    <row r="4911" spans="1:4" ht="15" x14ac:dyDescent="0.25">
      <c r="A4911">
        <v>7767</v>
      </c>
      <c r="B4911" t="s">
        <v>12383</v>
      </c>
      <c r="C4911" t="s">
        <v>6542</v>
      </c>
      <c r="D4911" s="394">
        <v>730</v>
      </c>
    </row>
    <row r="4912" spans="1:4" ht="15" x14ac:dyDescent="0.25">
      <c r="A4912">
        <v>7727</v>
      </c>
      <c r="B4912" t="s">
        <v>12384</v>
      </c>
      <c r="C4912" t="s">
        <v>6542</v>
      </c>
      <c r="D4912" s="395">
        <v>1585.32</v>
      </c>
    </row>
    <row r="4913" spans="1:4" ht="15" x14ac:dyDescent="0.25">
      <c r="A4913">
        <v>7760</v>
      </c>
      <c r="B4913" t="s">
        <v>12385</v>
      </c>
      <c r="C4913" t="s">
        <v>6542</v>
      </c>
      <c r="D4913" s="394">
        <v>76.91</v>
      </c>
    </row>
    <row r="4914" spans="1:4" ht="15" x14ac:dyDescent="0.25">
      <c r="A4914">
        <v>7761</v>
      </c>
      <c r="B4914" t="s">
        <v>12386</v>
      </c>
      <c r="C4914" t="s">
        <v>6542</v>
      </c>
      <c r="D4914" s="394">
        <v>81.739999999999995</v>
      </c>
    </row>
    <row r="4915" spans="1:4" ht="15" x14ac:dyDescent="0.25">
      <c r="A4915">
        <v>7752</v>
      </c>
      <c r="B4915" t="s">
        <v>12387</v>
      </c>
      <c r="C4915" t="s">
        <v>6542</v>
      </c>
      <c r="D4915" s="394">
        <v>99.02</v>
      </c>
    </row>
    <row r="4916" spans="1:4" ht="15" x14ac:dyDescent="0.25">
      <c r="A4916">
        <v>7762</v>
      </c>
      <c r="B4916" t="s">
        <v>12388</v>
      </c>
      <c r="C4916" t="s">
        <v>6542</v>
      </c>
      <c r="D4916" s="394">
        <v>129.55000000000001</v>
      </c>
    </row>
    <row r="4917" spans="1:4" ht="15" x14ac:dyDescent="0.25">
      <c r="A4917">
        <v>7722</v>
      </c>
      <c r="B4917" t="s">
        <v>12389</v>
      </c>
      <c r="C4917" t="s">
        <v>6542</v>
      </c>
      <c r="D4917" s="394">
        <v>199.76</v>
      </c>
    </row>
    <row r="4918" spans="1:4" ht="15" x14ac:dyDescent="0.25">
      <c r="A4918">
        <v>7763</v>
      </c>
      <c r="B4918" t="s">
        <v>12390</v>
      </c>
      <c r="C4918" t="s">
        <v>6542</v>
      </c>
      <c r="D4918" s="394">
        <v>222.62</v>
      </c>
    </row>
    <row r="4919" spans="1:4" ht="15" x14ac:dyDescent="0.25">
      <c r="A4919">
        <v>7764</v>
      </c>
      <c r="B4919" t="s">
        <v>12391</v>
      </c>
      <c r="C4919" t="s">
        <v>6542</v>
      </c>
      <c r="D4919" s="394">
        <v>334.4</v>
      </c>
    </row>
    <row r="4920" spans="1:4" ht="15" x14ac:dyDescent="0.25">
      <c r="A4920">
        <v>12572</v>
      </c>
      <c r="B4920" t="s">
        <v>12392</v>
      </c>
      <c r="C4920" t="s">
        <v>6542</v>
      </c>
      <c r="D4920" s="394">
        <v>438.44</v>
      </c>
    </row>
    <row r="4921" spans="1:4" ht="15" x14ac:dyDescent="0.25">
      <c r="A4921">
        <v>12573</v>
      </c>
      <c r="B4921" t="s">
        <v>12393</v>
      </c>
      <c r="C4921" t="s">
        <v>6542</v>
      </c>
      <c r="D4921" s="394">
        <v>460.73</v>
      </c>
    </row>
    <row r="4922" spans="1:4" ht="15" x14ac:dyDescent="0.25">
      <c r="A4922">
        <v>12574</v>
      </c>
      <c r="B4922" t="s">
        <v>12394</v>
      </c>
      <c r="C4922" t="s">
        <v>6542</v>
      </c>
      <c r="D4922" s="394">
        <v>598.67999999999995</v>
      </c>
    </row>
    <row r="4923" spans="1:4" ht="15" x14ac:dyDescent="0.25">
      <c r="A4923">
        <v>12575</v>
      </c>
      <c r="B4923" t="s">
        <v>12395</v>
      </c>
      <c r="C4923" t="s">
        <v>6542</v>
      </c>
      <c r="D4923" s="394">
        <v>878.73</v>
      </c>
    </row>
    <row r="4924" spans="1:4" ht="15" x14ac:dyDescent="0.25">
      <c r="A4924">
        <v>12576</v>
      </c>
      <c r="B4924" t="s">
        <v>12396</v>
      </c>
      <c r="C4924" t="s">
        <v>6542</v>
      </c>
      <c r="D4924" s="394">
        <v>92.88</v>
      </c>
    </row>
    <row r="4925" spans="1:4" ht="15" x14ac:dyDescent="0.25">
      <c r="A4925">
        <v>12577</v>
      </c>
      <c r="B4925" t="s">
        <v>12397</v>
      </c>
      <c r="C4925" t="s">
        <v>6542</v>
      </c>
      <c r="D4925" s="394">
        <v>120.13</v>
      </c>
    </row>
    <row r="4926" spans="1:4" ht="15" x14ac:dyDescent="0.25">
      <c r="A4926">
        <v>12578</v>
      </c>
      <c r="B4926" t="s">
        <v>12398</v>
      </c>
      <c r="C4926" t="s">
        <v>6542</v>
      </c>
      <c r="D4926" s="394">
        <v>161.13</v>
      </c>
    </row>
    <row r="4927" spans="1:4" ht="15" x14ac:dyDescent="0.25">
      <c r="A4927">
        <v>12579</v>
      </c>
      <c r="B4927" t="s">
        <v>12399</v>
      </c>
      <c r="C4927" t="s">
        <v>6542</v>
      </c>
      <c r="D4927" s="394">
        <v>235.94</v>
      </c>
    </row>
    <row r="4928" spans="1:4" ht="15" x14ac:dyDescent="0.25">
      <c r="A4928">
        <v>12580</v>
      </c>
      <c r="B4928" t="s">
        <v>12400</v>
      </c>
      <c r="C4928" t="s">
        <v>6542</v>
      </c>
      <c r="D4928" s="394">
        <v>304.58</v>
      </c>
    </row>
    <row r="4929" spans="1:4" ht="15" x14ac:dyDescent="0.25">
      <c r="A4929">
        <v>12581</v>
      </c>
      <c r="B4929" t="s">
        <v>12401</v>
      </c>
      <c r="C4929" t="s">
        <v>6542</v>
      </c>
      <c r="D4929" s="394">
        <v>416.76</v>
      </c>
    </row>
    <row r="4930" spans="1:4" ht="15" x14ac:dyDescent="0.25">
      <c r="A4930">
        <v>41785</v>
      </c>
      <c r="B4930" t="s">
        <v>12402</v>
      </c>
      <c r="C4930" t="s">
        <v>6542</v>
      </c>
      <c r="D4930" s="395">
        <v>1096.3800000000001</v>
      </c>
    </row>
    <row r="4931" spans="1:4" ht="15" x14ac:dyDescent="0.25">
      <c r="A4931">
        <v>41781</v>
      </c>
      <c r="B4931" t="s">
        <v>12403</v>
      </c>
      <c r="C4931" t="s">
        <v>6542</v>
      </c>
      <c r="D4931" s="394">
        <v>312.58</v>
      </c>
    </row>
    <row r="4932" spans="1:4" ht="15" x14ac:dyDescent="0.25">
      <c r="A4932">
        <v>41783</v>
      </c>
      <c r="B4932" t="s">
        <v>12404</v>
      </c>
      <c r="C4932" t="s">
        <v>6542</v>
      </c>
      <c r="D4932" s="394">
        <v>824.86</v>
      </c>
    </row>
    <row r="4933" spans="1:4" ht="15" x14ac:dyDescent="0.25">
      <c r="A4933">
        <v>41786</v>
      </c>
      <c r="B4933" t="s">
        <v>12405</v>
      </c>
      <c r="C4933" t="s">
        <v>6542</v>
      </c>
      <c r="D4933" s="395">
        <v>1720.75</v>
      </c>
    </row>
    <row r="4934" spans="1:4" ht="15" x14ac:dyDescent="0.25">
      <c r="A4934">
        <v>41779</v>
      </c>
      <c r="B4934" t="s">
        <v>12406</v>
      </c>
      <c r="C4934" t="s">
        <v>6542</v>
      </c>
      <c r="D4934" s="394">
        <v>119.88</v>
      </c>
    </row>
    <row r="4935" spans="1:4" ht="15" x14ac:dyDescent="0.25">
      <c r="A4935">
        <v>41780</v>
      </c>
      <c r="B4935" t="s">
        <v>12407</v>
      </c>
      <c r="C4935" t="s">
        <v>6542</v>
      </c>
      <c r="D4935" s="394">
        <v>141.79</v>
      </c>
    </row>
    <row r="4936" spans="1:4" ht="15" x14ac:dyDescent="0.25">
      <c r="A4936">
        <v>41782</v>
      </c>
      <c r="B4936" t="s">
        <v>12408</v>
      </c>
      <c r="C4936" t="s">
        <v>6542</v>
      </c>
      <c r="D4936" s="394">
        <v>584.51</v>
      </c>
    </row>
    <row r="4937" spans="1:4" ht="15" x14ac:dyDescent="0.25">
      <c r="A4937">
        <v>38130</v>
      </c>
      <c r="B4937" t="s">
        <v>12409</v>
      </c>
      <c r="C4937" t="s">
        <v>6542</v>
      </c>
      <c r="D4937" s="394">
        <v>25.09</v>
      </c>
    </row>
    <row r="4938" spans="1:4" ht="15" x14ac:dyDescent="0.25">
      <c r="A4938">
        <v>21123</v>
      </c>
      <c r="B4938" t="s">
        <v>12410</v>
      </c>
      <c r="C4938" t="s">
        <v>6542</v>
      </c>
      <c r="D4938" s="394">
        <v>7.12</v>
      </c>
    </row>
    <row r="4939" spans="1:4" ht="15" x14ac:dyDescent="0.25">
      <c r="A4939">
        <v>21124</v>
      </c>
      <c r="B4939" t="s">
        <v>12411</v>
      </c>
      <c r="C4939" t="s">
        <v>6542</v>
      </c>
      <c r="D4939" s="394">
        <v>12.62</v>
      </c>
    </row>
    <row r="4940" spans="1:4" ht="15" x14ac:dyDescent="0.25">
      <c r="A4940">
        <v>21125</v>
      </c>
      <c r="B4940" t="s">
        <v>12412</v>
      </c>
      <c r="C4940" t="s">
        <v>6542</v>
      </c>
      <c r="D4940" s="394">
        <v>20.260000000000002</v>
      </c>
    </row>
    <row r="4941" spans="1:4" ht="15" x14ac:dyDescent="0.25">
      <c r="A4941">
        <v>38028</v>
      </c>
      <c r="B4941" t="s">
        <v>12413</v>
      </c>
      <c r="C4941" t="s">
        <v>6542</v>
      </c>
      <c r="D4941" s="394">
        <v>34.380000000000003</v>
      </c>
    </row>
    <row r="4942" spans="1:4" ht="15" x14ac:dyDescent="0.25">
      <c r="A4942">
        <v>38029</v>
      </c>
      <c r="B4942" t="s">
        <v>12414</v>
      </c>
      <c r="C4942" t="s">
        <v>6542</v>
      </c>
      <c r="D4942" s="394">
        <v>52.41</v>
      </c>
    </row>
    <row r="4943" spans="1:4" ht="15" x14ac:dyDescent="0.25">
      <c r="A4943">
        <v>38030</v>
      </c>
      <c r="B4943" t="s">
        <v>12415</v>
      </c>
      <c r="C4943" t="s">
        <v>6542</v>
      </c>
      <c r="D4943" s="394">
        <v>80.5</v>
      </c>
    </row>
    <row r="4944" spans="1:4" ht="15" x14ac:dyDescent="0.25">
      <c r="A4944">
        <v>38031</v>
      </c>
      <c r="B4944" t="s">
        <v>12416</v>
      </c>
      <c r="C4944" t="s">
        <v>6542</v>
      </c>
      <c r="D4944" s="394">
        <v>127.57</v>
      </c>
    </row>
    <row r="4945" spans="1:4" ht="15" x14ac:dyDescent="0.25">
      <c r="A4945">
        <v>39735</v>
      </c>
      <c r="B4945" t="s">
        <v>12417</v>
      </c>
      <c r="C4945" t="s">
        <v>6542</v>
      </c>
      <c r="D4945" s="394">
        <v>61.83</v>
      </c>
    </row>
    <row r="4946" spans="1:4" ht="15" x14ac:dyDescent="0.25">
      <c r="A4946">
        <v>39734</v>
      </c>
      <c r="B4946" t="s">
        <v>12418</v>
      </c>
      <c r="C4946" t="s">
        <v>6542</v>
      </c>
      <c r="D4946" s="394">
        <v>73.34</v>
      </c>
    </row>
    <row r="4947" spans="1:4" ht="15" x14ac:dyDescent="0.25">
      <c r="A4947">
        <v>39736</v>
      </c>
      <c r="B4947" t="s">
        <v>12419</v>
      </c>
      <c r="C4947" t="s">
        <v>6542</v>
      </c>
      <c r="D4947" s="394">
        <v>83.7</v>
      </c>
    </row>
    <row r="4948" spans="1:4" ht="15" x14ac:dyDescent="0.25">
      <c r="A4948">
        <v>39737</v>
      </c>
      <c r="B4948" t="s">
        <v>12420</v>
      </c>
      <c r="C4948" t="s">
        <v>6542</v>
      </c>
      <c r="D4948" s="394">
        <v>11.26</v>
      </c>
    </row>
    <row r="4949" spans="1:4" ht="15" x14ac:dyDescent="0.25">
      <c r="A4949">
        <v>39738</v>
      </c>
      <c r="B4949" t="s">
        <v>12421</v>
      </c>
      <c r="C4949" t="s">
        <v>6542</v>
      </c>
      <c r="D4949" s="394">
        <v>4.07</v>
      </c>
    </row>
    <row r="4950" spans="1:4" ht="15" x14ac:dyDescent="0.25">
      <c r="A4950">
        <v>39739</v>
      </c>
      <c r="B4950" t="s">
        <v>12422</v>
      </c>
      <c r="C4950" t="s">
        <v>6542</v>
      </c>
      <c r="D4950" s="394">
        <v>57.88</v>
      </c>
    </row>
    <row r="4951" spans="1:4" ht="15" x14ac:dyDescent="0.25">
      <c r="A4951">
        <v>39733</v>
      </c>
      <c r="B4951" t="s">
        <v>12423</v>
      </c>
      <c r="C4951" t="s">
        <v>6542</v>
      </c>
      <c r="D4951" s="394">
        <v>100.16</v>
      </c>
    </row>
    <row r="4952" spans="1:4" ht="15" x14ac:dyDescent="0.25">
      <c r="A4952">
        <v>39854</v>
      </c>
      <c r="B4952" t="s">
        <v>12424</v>
      </c>
      <c r="C4952" t="s">
        <v>6542</v>
      </c>
      <c r="D4952" s="394">
        <v>101.58</v>
      </c>
    </row>
    <row r="4953" spans="1:4" ht="15" x14ac:dyDescent="0.25">
      <c r="A4953">
        <v>39740</v>
      </c>
      <c r="B4953" t="s">
        <v>12425</v>
      </c>
      <c r="C4953" t="s">
        <v>6542</v>
      </c>
      <c r="D4953" s="394">
        <v>55.58</v>
      </c>
    </row>
    <row r="4954" spans="1:4" ht="15" x14ac:dyDescent="0.25">
      <c r="A4954">
        <v>39741</v>
      </c>
      <c r="B4954" t="s">
        <v>12426</v>
      </c>
      <c r="C4954" t="s">
        <v>6542</v>
      </c>
      <c r="D4954" s="394">
        <v>10.24</v>
      </c>
    </row>
    <row r="4955" spans="1:4" ht="15" x14ac:dyDescent="0.25">
      <c r="A4955">
        <v>39853</v>
      </c>
      <c r="B4955" t="s">
        <v>12427</v>
      </c>
      <c r="C4955" t="s">
        <v>6542</v>
      </c>
      <c r="D4955" s="394">
        <v>13.45</v>
      </c>
    </row>
    <row r="4956" spans="1:4" ht="15" x14ac:dyDescent="0.25">
      <c r="A4956">
        <v>39742</v>
      </c>
      <c r="B4956" t="s">
        <v>12428</v>
      </c>
      <c r="C4956" t="s">
        <v>6542</v>
      </c>
      <c r="D4956" s="394">
        <v>44.67</v>
      </c>
    </row>
    <row r="4957" spans="1:4" ht="15" x14ac:dyDescent="0.25">
      <c r="A4957">
        <v>39749</v>
      </c>
      <c r="B4957" t="s">
        <v>12429</v>
      </c>
      <c r="C4957" t="s">
        <v>6542</v>
      </c>
      <c r="D4957" s="394">
        <v>56.56</v>
      </c>
    </row>
    <row r="4958" spans="1:4" ht="15" x14ac:dyDescent="0.25">
      <c r="A4958">
        <v>39751</v>
      </c>
      <c r="B4958" t="s">
        <v>12430</v>
      </c>
      <c r="C4958" t="s">
        <v>6542</v>
      </c>
      <c r="D4958" s="394">
        <v>102.79</v>
      </c>
    </row>
    <row r="4959" spans="1:4" ht="15" x14ac:dyDescent="0.25">
      <c r="A4959">
        <v>39750</v>
      </c>
      <c r="B4959" t="s">
        <v>12431</v>
      </c>
      <c r="C4959" t="s">
        <v>6542</v>
      </c>
      <c r="D4959" s="394">
        <v>85.43</v>
      </c>
    </row>
    <row r="4960" spans="1:4" ht="15" x14ac:dyDescent="0.25">
      <c r="A4960">
        <v>39747</v>
      </c>
      <c r="B4960" t="s">
        <v>12432</v>
      </c>
      <c r="C4960" t="s">
        <v>6542</v>
      </c>
      <c r="D4960" s="394">
        <v>27.48</v>
      </c>
    </row>
    <row r="4961" spans="1:4" ht="15" x14ac:dyDescent="0.25">
      <c r="A4961">
        <v>39753</v>
      </c>
      <c r="B4961" t="s">
        <v>12433</v>
      </c>
      <c r="C4961" t="s">
        <v>6542</v>
      </c>
      <c r="D4961" s="394">
        <v>189.21</v>
      </c>
    </row>
    <row r="4962" spans="1:4" ht="15" x14ac:dyDescent="0.25">
      <c r="A4962">
        <v>39754</v>
      </c>
      <c r="B4962" t="s">
        <v>12434</v>
      </c>
      <c r="C4962" t="s">
        <v>6542</v>
      </c>
      <c r="D4962" s="394">
        <v>278.76</v>
      </c>
    </row>
    <row r="4963" spans="1:4" ht="15" x14ac:dyDescent="0.25">
      <c r="A4963">
        <v>39748</v>
      </c>
      <c r="B4963" t="s">
        <v>12435</v>
      </c>
      <c r="C4963" t="s">
        <v>6542</v>
      </c>
      <c r="D4963" s="394">
        <v>44.46</v>
      </c>
    </row>
    <row r="4964" spans="1:4" ht="15" x14ac:dyDescent="0.25">
      <c r="A4964">
        <v>39755</v>
      </c>
      <c r="B4964" t="s">
        <v>12436</v>
      </c>
      <c r="C4964" t="s">
        <v>6542</v>
      </c>
      <c r="D4964" s="394">
        <v>422.66</v>
      </c>
    </row>
    <row r="4965" spans="1:4" ht="15" x14ac:dyDescent="0.25">
      <c r="A4965">
        <v>12742</v>
      </c>
      <c r="B4965" t="s">
        <v>12437</v>
      </c>
      <c r="C4965" t="s">
        <v>6542</v>
      </c>
      <c r="D4965" s="394">
        <v>334.67</v>
      </c>
    </row>
    <row r="4966" spans="1:4" ht="15" x14ac:dyDescent="0.25">
      <c r="A4966">
        <v>12713</v>
      </c>
      <c r="B4966" t="s">
        <v>12438</v>
      </c>
      <c r="C4966" t="s">
        <v>6542</v>
      </c>
      <c r="D4966" s="394">
        <v>17.75</v>
      </c>
    </row>
    <row r="4967" spans="1:4" ht="15" x14ac:dyDescent="0.25">
      <c r="A4967">
        <v>12743</v>
      </c>
      <c r="B4967" t="s">
        <v>12439</v>
      </c>
      <c r="C4967" t="s">
        <v>6542</v>
      </c>
      <c r="D4967" s="394">
        <v>30.53</v>
      </c>
    </row>
    <row r="4968" spans="1:4" ht="15" x14ac:dyDescent="0.25">
      <c r="A4968">
        <v>12744</v>
      </c>
      <c r="B4968" t="s">
        <v>12440</v>
      </c>
      <c r="C4968" t="s">
        <v>6542</v>
      </c>
      <c r="D4968" s="394">
        <v>38.75</v>
      </c>
    </row>
    <row r="4969" spans="1:4" ht="15" x14ac:dyDescent="0.25">
      <c r="A4969">
        <v>12745</v>
      </c>
      <c r="B4969" t="s">
        <v>12441</v>
      </c>
      <c r="C4969" t="s">
        <v>6542</v>
      </c>
      <c r="D4969" s="394">
        <v>56.27</v>
      </c>
    </row>
    <row r="4970" spans="1:4" ht="15" x14ac:dyDescent="0.25">
      <c r="A4970">
        <v>12746</v>
      </c>
      <c r="B4970" t="s">
        <v>12442</v>
      </c>
      <c r="C4970" t="s">
        <v>6542</v>
      </c>
      <c r="D4970" s="394">
        <v>75.989999999999995</v>
      </c>
    </row>
    <row r="4971" spans="1:4" ht="15" x14ac:dyDescent="0.25">
      <c r="A4971">
        <v>12747</v>
      </c>
      <c r="B4971" t="s">
        <v>12443</v>
      </c>
      <c r="C4971" t="s">
        <v>6542</v>
      </c>
      <c r="D4971" s="394">
        <v>110.2</v>
      </c>
    </row>
    <row r="4972" spans="1:4" ht="15" x14ac:dyDescent="0.25">
      <c r="A4972">
        <v>12748</v>
      </c>
      <c r="B4972" t="s">
        <v>12444</v>
      </c>
      <c r="C4972" t="s">
        <v>6542</v>
      </c>
      <c r="D4972" s="394">
        <v>155.26</v>
      </c>
    </row>
    <row r="4973" spans="1:4" ht="15" x14ac:dyDescent="0.25">
      <c r="A4973">
        <v>12749</v>
      </c>
      <c r="B4973" t="s">
        <v>12445</v>
      </c>
      <c r="C4973" t="s">
        <v>6542</v>
      </c>
      <c r="D4973" s="394">
        <v>226.97</v>
      </c>
    </row>
    <row r="4974" spans="1:4" ht="15" x14ac:dyDescent="0.25">
      <c r="A4974">
        <v>39726</v>
      </c>
      <c r="B4974" t="s">
        <v>12446</v>
      </c>
      <c r="C4974" t="s">
        <v>6542</v>
      </c>
      <c r="D4974" s="394">
        <v>74.55</v>
      </c>
    </row>
    <row r="4975" spans="1:4" ht="15" x14ac:dyDescent="0.25">
      <c r="A4975">
        <v>39728</v>
      </c>
      <c r="B4975" t="s">
        <v>12447</v>
      </c>
      <c r="C4975" t="s">
        <v>6542</v>
      </c>
      <c r="D4975" s="394">
        <v>131.02000000000001</v>
      </c>
    </row>
    <row r="4976" spans="1:4" ht="15" x14ac:dyDescent="0.25">
      <c r="A4976">
        <v>39727</v>
      </c>
      <c r="B4976" t="s">
        <v>12448</v>
      </c>
      <c r="C4976" t="s">
        <v>6542</v>
      </c>
      <c r="D4976" s="394">
        <v>107.82</v>
      </c>
    </row>
    <row r="4977" spans="1:4" ht="15" x14ac:dyDescent="0.25">
      <c r="A4977">
        <v>39724</v>
      </c>
      <c r="B4977" t="s">
        <v>12449</v>
      </c>
      <c r="C4977" t="s">
        <v>6542</v>
      </c>
      <c r="D4977" s="394">
        <v>33.01</v>
      </c>
    </row>
    <row r="4978" spans="1:4" ht="15" x14ac:dyDescent="0.25">
      <c r="A4978">
        <v>39729</v>
      </c>
      <c r="B4978" t="s">
        <v>12450</v>
      </c>
      <c r="C4978" t="s">
        <v>6542</v>
      </c>
      <c r="D4978" s="394">
        <v>181.44</v>
      </c>
    </row>
    <row r="4979" spans="1:4" ht="15" x14ac:dyDescent="0.25">
      <c r="A4979">
        <v>39730</v>
      </c>
      <c r="B4979" t="s">
        <v>12451</v>
      </c>
      <c r="C4979" t="s">
        <v>6542</v>
      </c>
      <c r="D4979" s="394">
        <v>235.41</v>
      </c>
    </row>
    <row r="4980" spans="1:4" ht="15" x14ac:dyDescent="0.25">
      <c r="A4980">
        <v>39731</v>
      </c>
      <c r="B4980" t="s">
        <v>12452</v>
      </c>
      <c r="C4980" t="s">
        <v>6542</v>
      </c>
      <c r="D4980" s="394">
        <v>348.66</v>
      </c>
    </row>
    <row r="4981" spans="1:4" ht="15" x14ac:dyDescent="0.25">
      <c r="A4981">
        <v>39725</v>
      </c>
      <c r="B4981" t="s">
        <v>12453</v>
      </c>
      <c r="C4981" t="s">
        <v>6542</v>
      </c>
      <c r="D4981" s="394">
        <v>53.8</v>
      </c>
    </row>
    <row r="4982" spans="1:4" ht="15" x14ac:dyDescent="0.25">
      <c r="A4982">
        <v>39732</v>
      </c>
      <c r="B4982" t="s">
        <v>12454</v>
      </c>
      <c r="C4982" t="s">
        <v>6542</v>
      </c>
      <c r="D4982" s="394">
        <v>513.21</v>
      </c>
    </row>
    <row r="4983" spans="1:4" ht="15" x14ac:dyDescent="0.25">
      <c r="A4983">
        <v>39660</v>
      </c>
      <c r="B4983" t="s">
        <v>12455</v>
      </c>
      <c r="C4983" t="s">
        <v>6542</v>
      </c>
      <c r="D4983" s="394">
        <v>23.38</v>
      </c>
    </row>
    <row r="4984" spans="1:4" ht="15" x14ac:dyDescent="0.25">
      <c r="A4984">
        <v>39662</v>
      </c>
      <c r="B4984" t="s">
        <v>12456</v>
      </c>
      <c r="C4984" t="s">
        <v>6542</v>
      </c>
      <c r="D4984" s="394">
        <v>11.21</v>
      </c>
    </row>
    <row r="4985" spans="1:4" ht="15" x14ac:dyDescent="0.25">
      <c r="A4985">
        <v>39661</v>
      </c>
      <c r="B4985" t="s">
        <v>12457</v>
      </c>
      <c r="C4985" t="s">
        <v>6542</v>
      </c>
      <c r="D4985" s="394">
        <v>7.64</v>
      </c>
    </row>
    <row r="4986" spans="1:4" ht="15" x14ac:dyDescent="0.25">
      <c r="A4986">
        <v>39666</v>
      </c>
      <c r="B4986" t="s">
        <v>12458</v>
      </c>
      <c r="C4986" t="s">
        <v>6542</v>
      </c>
      <c r="D4986" s="394">
        <v>35.18</v>
      </c>
    </row>
    <row r="4987" spans="1:4" ht="15" x14ac:dyDescent="0.25">
      <c r="A4987">
        <v>39664</v>
      </c>
      <c r="B4987" t="s">
        <v>12459</v>
      </c>
      <c r="C4987" t="s">
        <v>6542</v>
      </c>
      <c r="D4987" s="394">
        <v>17.239999999999998</v>
      </c>
    </row>
    <row r="4988" spans="1:4" ht="15" x14ac:dyDescent="0.25">
      <c r="A4988">
        <v>39663</v>
      </c>
      <c r="B4988" t="s">
        <v>12460</v>
      </c>
      <c r="C4988" t="s">
        <v>6542</v>
      </c>
      <c r="D4988" s="394">
        <v>13.78</v>
      </c>
    </row>
    <row r="4989" spans="1:4" ht="15" x14ac:dyDescent="0.25">
      <c r="A4989">
        <v>39665</v>
      </c>
      <c r="B4989" t="s">
        <v>12461</v>
      </c>
      <c r="C4989" t="s">
        <v>6542</v>
      </c>
      <c r="D4989" s="394">
        <v>29.09</v>
      </c>
    </row>
    <row r="4990" spans="1:4" ht="15" x14ac:dyDescent="0.25">
      <c r="A4990">
        <v>39752</v>
      </c>
      <c r="B4990" t="s">
        <v>12462</v>
      </c>
      <c r="C4990" t="s">
        <v>6542</v>
      </c>
      <c r="D4990" s="394">
        <v>146.26</v>
      </c>
    </row>
    <row r="4991" spans="1:4" ht="15" x14ac:dyDescent="0.25">
      <c r="A4991">
        <v>12583</v>
      </c>
      <c r="B4991" t="s">
        <v>12463</v>
      </c>
      <c r="C4991" t="s">
        <v>6542</v>
      </c>
      <c r="D4991" s="394">
        <v>24.57</v>
      </c>
    </row>
    <row r="4992" spans="1:4" ht="15" x14ac:dyDescent="0.25">
      <c r="A4992">
        <v>12584</v>
      </c>
      <c r="B4992" t="s">
        <v>12464</v>
      </c>
      <c r="C4992" t="s">
        <v>6542</v>
      </c>
      <c r="D4992" s="394">
        <v>23.64</v>
      </c>
    </row>
    <row r="4993" spans="1:4" ht="15" x14ac:dyDescent="0.25">
      <c r="A4993">
        <v>13159</v>
      </c>
      <c r="B4993" t="s">
        <v>12465</v>
      </c>
      <c r="C4993" t="s">
        <v>6542</v>
      </c>
      <c r="D4993" s="394">
        <v>71.63</v>
      </c>
    </row>
    <row r="4994" spans="1:4" ht="15" x14ac:dyDescent="0.25">
      <c r="A4994">
        <v>13168</v>
      </c>
      <c r="B4994" t="s">
        <v>12466</v>
      </c>
      <c r="C4994" t="s">
        <v>6542</v>
      </c>
      <c r="D4994" s="394">
        <v>107.71</v>
      </c>
    </row>
    <row r="4995" spans="1:4" ht="15" x14ac:dyDescent="0.25">
      <c r="A4995">
        <v>13173</v>
      </c>
      <c r="B4995" t="s">
        <v>12467</v>
      </c>
      <c r="C4995" t="s">
        <v>6542</v>
      </c>
      <c r="D4995" s="394">
        <v>132.81</v>
      </c>
    </row>
    <row r="4996" spans="1:4" ht="15" x14ac:dyDescent="0.25">
      <c r="A4996">
        <v>37449</v>
      </c>
      <c r="B4996" t="s">
        <v>12468</v>
      </c>
      <c r="C4996" t="s">
        <v>6542</v>
      </c>
      <c r="D4996" s="394">
        <v>21.96</v>
      </c>
    </row>
    <row r="4997" spans="1:4" ht="15" x14ac:dyDescent="0.25">
      <c r="A4997">
        <v>37450</v>
      </c>
      <c r="B4997" t="s">
        <v>12469</v>
      </c>
      <c r="C4997" t="s">
        <v>6542</v>
      </c>
      <c r="D4997" s="394">
        <v>26.77</v>
      </c>
    </row>
    <row r="4998" spans="1:4" ht="15" x14ac:dyDescent="0.25">
      <c r="A4998">
        <v>37451</v>
      </c>
      <c r="B4998" t="s">
        <v>12470</v>
      </c>
      <c r="C4998" t="s">
        <v>6542</v>
      </c>
      <c r="D4998" s="394">
        <v>40.99</v>
      </c>
    </row>
    <row r="4999" spans="1:4" ht="15" x14ac:dyDescent="0.25">
      <c r="A4999">
        <v>37452</v>
      </c>
      <c r="B4999" t="s">
        <v>12471</v>
      </c>
      <c r="C4999" t="s">
        <v>6542</v>
      </c>
      <c r="D4999" s="394">
        <v>54.37</v>
      </c>
    </row>
    <row r="5000" spans="1:4" ht="15" x14ac:dyDescent="0.25">
      <c r="A5000">
        <v>37453</v>
      </c>
      <c r="B5000" t="s">
        <v>12472</v>
      </c>
      <c r="C5000" t="s">
        <v>6542</v>
      </c>
      <c r="D5000" s="394">
        <v>68.23</v>
      </c>
    </row>
    <row r="5001" spans="1:4" ht="15" x14ac:dyDescent="0.25">
      <c r="A5001">
        <v>7778</v>
      </c>
      <c r="B5001" t="s">
        <v>12473</v>
      </c>
      <c r="C5001" t="s">
        <v>6542</v>
      </c>
      <c r="D5001" s="394">
        <v>25.62</v>
      </c>
    </row>
    <row r="5002" spans="1:4" ht="15" x14ac:dyDescent="0.25">
      <c r="A5002">
        <v>7796</v>
      </c>
      <c r="B5002" t="s">
        <v>12474</v>
      </c>
      <c r="C5002" t="s">
        <v>6542</v>
      </c>
      <c r="D5002" s="394">
        <v>30.85</v>
      </c>
    </row>
    <row r="5003" spans="1:4" ht="15" x14ac:dyDescent="0.25">
      <c r="A5003">
        <v>7781</v>
      </c>
      <c r="B5003" t="s">
        <v>12475</v>
      </c>
      <c r="C5003" t="s">
        <v>6542</v>
      </c>
      <c r="D5003" s="394">
        <v>40.78</v>
      </c>
    </row>
    <row r="5004" spans="1:4" ht="15" x14ac:dyDescent="0.25">
      <c r="A5004">
        <v>7795</v>
      </c>
      <c r="B5004" t="s">
        <v>12476</v>
      </c>
      <c r="C5004" t="s">
        <v>6542</v>
      </c>
      <c r="D5004" s="394">
        <v>59.08</v>
      </c>
    </row>
    <row r="5005" spans="1:4" ht="15" x14ac:dyDescent="0.25">
      <c r="A5005">
        <v>7791</v>
      </c>
      <c r="B5005" t="s">
        <v>12477</v>
      </c>
      <c r="C5005" t="s">
        <v>6542</v>
      </c>
      <c r="D5005" s="394">
        <v>75.290000000000006</v>
      </c>
    </row>
    <row r="5006" spans="1:4" ht="15" x14ac:dyDescent="0.25">
      <c r="A5006">
        <v>7783</v>
      </c>
      <c r="B5006" t="s">
        <v>12478</v>
      </c>
      <c r="C5006" t="s">
        <v>6542</v>
      </c>
      <c r="D5006" s="394">
        <v>28.75</v>
      </c>
    </row>
    <row r="5007" spans="1:4" ht="15" x14ac:dyDescent="0.25">
      <c r="A5007">
        <v>7790</v>
      </c>
      <c r="B5007" t="s">
        <v>12479</v>
      </c>
      <c r="C5007" t="s">
        <v>6542</v>
      </c>
      <c r="D5007" s="394">
        <v>33.46</v>
      </c>
    </row>
    <row r="5008" spans="1:4" ht="15" x14ac:dyDescent="0.25">
      <c r="A5008">
        <v>7785</v>
      </c>
      <c r="B5008" t="s">
        <v>12480</v>
      </c>
      <c r="C5008" t="s">
        <v>6542</v>
      </c>
      <c r="D5008" s="394">
        <v>43.92</v>
      </c>
    </row>
    <row r="5009" spans="1:4" ht="15" x14ac:dyDescent="0.25">
      <c r="A5009">
        <v>7792</v>
      </c>
      <c r="B5009" t="s">
        <v>12481</v>
      </c>
      <c r="C5009" t="s">
        <v>6542</v>
      </c>
      <c r="D5009" s="394">
        <v>63.79</v>
      </c>
    </row>
    <row r="5010" spans="1:4" ht="15" x14ac:dyDescent="0.25">
      <c r="A5010">
        <v>7793</v>
      </c>
      <c r="B5010" t="s">
        <v>12482</v>
      </c>
      <c r="C5010" t="s">
        <v>6542</v>
      </c>
      <c r="D5010" s="394">
        <v>82.32</v>
      </c>
    </row>
    <row r="5011" spans="1:4" ht="15" x14ac:dyDescent="0.25">
      <c r="A5011">
        <v>12613</v>
      </c>
      <c r="B5011" t="s">
        <v>12483</v>
      </c>
      <c r="C5011" t="s">
        <v>6539</v>
      </c>
      <c r="D5011" s="394">
        <v>13.1</v>
      </c>
    </row>
    <row r="5012" spans="1:4" ht="15" x14ac:dyDescent="0.25">
      <c r="A5012">
        <v>1031</v>
      </c>
      <c r="B5012" t="s">
        <v>12484</v>
      </c>
      <c r="C5012" t="s">
        <v>6539</v>
      </c>
      <c r="D5012" s="394">
        <v>9.75</v>
      </c>
    </row>
    <row r="5013" spans="1:4" ht="15" x14ac:dyDescent="0.25">
      <c r="A5013">
        <v>39707</v>
      </c>
      <c r="B5013" t="s">
        <v>12485</v>
      </c>
      <c r="C5013" t="s">
        <v>6542</v>
      </c>
      <c r="D5013" s="394">
        <v>2.4700000000000002</v>
      </c>
    </row>
    <row r="5014" spans="1:4" ht="15" x14ac:dyDescent="0.25">
      <c r="A5014">
        <v>39708</v>
      </c>
      <c r="B5014" t="s">
        <v>12486</v>
      </c>
      <c r="C5014" t="s">
        <v>6542</v>
      </c>
      <c r="D5014" s="394">
        <v>2.39</v>
      </c>
    </row>
    <row r="5015" spans="1:4" ht="15" x14ac:dyDescent="0.25">
      <c r="A5015">
        <v>39710</v>
      </c>
      <c r="B5015" t="s">
        <v>12487</v>
      </c>
      <c r="C5015" t="s">
        <v>6542</v>
      </c>
      <c r="D5015" s="394">
        <v>1.68</v>
      </c>
    </row>
    <row r="5016" spans="1:4" ht="15" x14ac:dyDescent="0.25">
      <c r="A5016">
        <v>39709</v>
      </c>
      <c r="B5016" t="s">
        <v>12488</v>
      </c>
      <c r="C5016" t="s">
        <v>6542</v>
      </c>
      <c r="D5016" s="394">
        <v>2.33</v>
      </c>
    </row>
    <row r="5017" spans="1:4" ht="15" x14ac:dyDescent="0.25">
      <c r="A5017">
        <v>39711</v>
      </c>
      <c r="B5017" t="s">
        <v>12489</v>
      </c>
      <c r="C5017" t="s">
        <v>6542</v>
      </c>
      <c r="D5017" s="394">
        <v>2.62</v>
      </c>
    </row>
    <row r="5018" spans="1:4" ht="15" x14ac:dyDescent="0.25">
      <c r="A5018">
        <v>39712</v>
      </c>
      <c r="B5018" t="s">
        <v>12490</v>
      </c>
      <c r="C5018" t="s">
        <v>6542</v>
      </c>
      <c r="D5018" s="394">
        <v>0.92</v>
      </c>
    </row>
    <row r="5019" spans="1:4" ht="15" x14ac:dyDescent="0.25">
      <c r="A5019">
        <v>39713</v>
      </c>
      <c r="B5019" t="s">
        <v>12491</v>
      </c>
      <c r="C5019" t="s">
        <v>6542</v>
      </c>
      <c r="D5019" s="394">
        <v>0.72</v>
      </c>
    </row>
    <row r="5020" spans="1:4" ht="15" x14ac:dyDescent="0.25">
      <c r="A5020">
        <v>39714</v>
      </c>
      <c r="B5020" t="s">
        <v>12492</v>
      </c>
      <c r="C5020" t="s">
        <v>6542</v>
      </c>
      <c r="D5020" s="394">
        <v>1.66</v>
      </c>
    </row>
    <row r="5021" spans="1:4" ht="15" x14ac:dyDescent="0.25">
      <c r="A5021">
        <v>39715</v>
      </c>
      <c r="B5021" t="s">
        <v>12493</v>
      </c>
      <c r="C5021" t="s">
        <v>6542</v>
      </c>
      <c r="D5021" s="394">
        <v>1.18</v>
      </c>
    </row>
    <row r="5022" spans="1:4" ht="15" x14ac:dyDescent="0.25">
      <c r="A5022">
        <v>39716</v>
      </c>
      <c r="B5022" t="s">
        <v>12494</v>
      </c>
      <c r="C5022" t="s">
        <v>6542</v>
      </c>
      <c r="D5022" s="394">
        <v>0.9</v>
      </c>
    </row>
    <row r="5023" spans="1:4" ht="15" x14ac:dyDescent="0.25">
      <c r="A5023">
        <v>39718</v>
      </c>
      <c r="B5023" t="s">
        <v>12495</v>
      </c>
      <c r="C5023" t="s">
        <v>6542</v>
      </c>
      <c r="D5023" s="394">
        <v>1.53</v>
      </c>
    </row>
    <row r="5024" spans="1:4" ht="15" x14ac:dyDescent="0.25">
      <c r="A5024">
        <v>9813</v>
      </c>
      <c r="B5024" t="s">
        <v>12496</v>
      </c>
      <c r="C5024" t="s">
        <v>6542</v>
      </c>
      <c r="D5024" s="394">
        <v>3.29</v>
      </c>
    </row>
    <row r="5025" spans="1:4" ht="15" x14ac:dyDescent="0.25">
      <c r="A5025">
        <v>9815</v>
      </c>
      <c r="B5025" t="s">
        <v>12497</v>
      </c>
      <c r="C5025" t="s">
        <v>6542</v>
      </c>
      <c r="D5025" s="394">
        <v>6.49</v>
      </c>
    </row>
    <row r="5026" spans="1:4" ht="15" x14ac:dyDescent="0.25">
      <c r="A5026">
        <v>25876</v>
      </c>
      <c r="B5026" t="s">
        <v>12498</v>
      </c>
      <c r="C5026" t="s">
        <v>6542</v>
      </c>
      <c r="D5026" s="395">
        <v>3232.97</v>
      </c>
    </row>
    <row r="5027" spans="1:4" ht="15" x14ac:dyDescent="0.25">
      <c r="A5027">
        <v>25888</v>
      </c>
      <c r="B5027" t="s">
        <v>12499</v>
      </c>
      <c r="C5027" t="s">
        <v>6542</v>
      </c>
      <c r="D5027" s="394">
        <v>79.23</v>
      </c>
    </row>
    <row r="5028" spans="1:4" ht="15" x14ac:dyDescent="0.25">
      <c r="A5028">
        <v>25874</v>
      </c>
      <c r="B5028" t="s">
        <v>12500</v>
      </c>
      <c r="C5028" t="s">
        <v>6542</v>
      </c>
      <c r="D5028" s="395">
        <v>5670.14</v>
      </c>
    </row>
    <row r="5029" spans="1:4" ht="15" x14ac:dyDescent="0.25">
      <c r="A5029">
        <v>25877</v>
      </c>
      <c r="B5029" t="s">
        <v>12501</v>
      </c>
      <c r="C5029" t="s">
        <v>6542</v>
      </c>
      <c r="D5029" s="395">
        <v>7737.13</v>
      </c>
    </row>
    <row r="5030" spans="1:4" ht="15" x14ac:dyDescent="0.25">
      <c r="A5030">
        <v>25878</v>
      </c>
      <c r="B5030" t="s">
        <v>12502</v>
      </c>
      <c r="C5030" t="s">
        <v>6542</v>
      </c>
      <c r="D5030" s="394">
        <v>170.08</v>
      </c>
    </row>
    <row r="5031" spans="1:4" ht="15" x14ac:dyDescent="0.25">
      <c r="A5031">
        <v>25879</v>
      </c>
      <c r="B5031" t="s">
        <v>12503</v>
      </c>
      <c r="C5031" t="s">
        <v>6542</v>
      </c>
      <c r="D5031" s="395">
        <v>7339.59</v>
      </c>
    </row>
    <row r="5032" spans="1:4" ht="15" x14ac:dyDescent="0.25">
      <c r="A5032">
        <v>25887</v>
      </c>
      <c r="B5032" t="s">
        <v>12504</v>
      </c>
      <c r="C5032" t="s">
        <v>6542</v>
      </c>
      <c r="D5032" s="395">
        <v>2932.28</v>
      </c>
    </row>
    <row r="5033" spans="1:4" ht="15" x14ac:dyDescent="0.25">
      <c r="A5033">
        <v>25880</v>
      </c>
      <c r="B5033" t="s">
        <v>12505</v>
      </c>
      <c r="C5033" t="s">
        <v>6542</v>
      </c>
      <c r="D5033" s="394">
        <v>265.13</v>
      </c>
    </row>
    <row r="5034" spans="1:4" ht="15" x14ac:dyDescent="0.25">
      <c r="A5034">
        <v>25881</v>
      </c>
      <c r="B5034" t="s">
        <v>12506</v>
      </c>
      <c r="C5034" t="s">
        <v>6542</v>
      </c>
      <c r="D5034" s="394">
        <v>649.64</v>
      </c>
    </row>
    <row r="5035" spans="1:4" ht="15" x14ac:dyDescent="0.25">
      <c r="A5035">
        <v>25882</v>
      </c>
      <c r="B5035" t="s">
        <v>12507</v>
      </c>
      <c r="C5035" t="s">
        <v>6542</v>
      </c>
      <c r="D5035" s="395">
        <v>1046.3399999999999</v>
      </c>
    </row>
    <row r="5036" spans="1:4" ht="15" x14ac:dyDescent="0.25">
      <c r="A5036">
        <v>25883</v>
      </c>
      <c r="B5036" t="s">
        <v>12508</v>
      </c>
      <c r="C5036" t="s">
        <v>6542</v>
      </c>
      <c r="D5036" s="394">
        <v>16.88</v>
      </c>
    </row>
    <row r="5037" spans="1:4" ht="15" x14ac:dyDescent="0.25">
      <c r="A5037">
        <v>25884</v>
      </c>
      <c r="B5037" t="s">
        <v>12509</v>
      </c>
      <c r="C5037" t="s">
        <v>6542</v>
      </c>
      <c r="D5037" s="395">
        <v>1836.99</v>
      </c>
    </row>
    <row r="5038" spans="1:4" ht="15" x14ac:dyDescent="0.25">
      <c r="A5038">
        <v>25885</v>
      </c>
      <c r="B5038" t="s">
        <v>12510</v>
      </c>
      <c r="C5038" t="s">
        <v>6542</v>
      </c>
      <c r="D5038" s="395">
        <v>2732.13</v>
      </c>
    </row>
    <row r="5039" spans="1:4" ht="15" x14ac:dyDescent="0.25">
      <c r="A5039">
        <v>25889</v>
      </c>
      <c r="B5039" t="s">
        <v>12511</v>
      </c>
      <c r="C5039" t="s">
        <v>6542</v>
      </c>
      <c r="D5039" s="395">
        <v>1370.09</v>
      </c>
    </row>
    <row r="5040" spans="1:4" ht="15" x14ac:dyDescent="0.25">
      <c r="A5040">
        <v>25886</v>
      </c>
      <c r="B5040" t="s">
        <v>12512</v>
      </c>
      <c r="C5040" t="s">
        <v>6542</v>
      </c>
      <c r="D5040" s="394">
        <v>37.75</v>
      </c>
    </row>
    <row r="5041" spans="1:4" ht="15" x14ac:dyDescent="0.25">
      <c r="A5041">
        <v>25875</v>
      </c>
      <c r="B5041" t="s">
        <v>12513</v>
      </c>
      <c r="C5041" t="s">
        <v>6542</v>
      </c>
      <c r="D5041" s="395">
        <v>1787.51</v>
      </c>
    </row>
    <row r="5042" spans="1:4" ht="15" x14ac:dyDescent="0.25">
      <c r="A5042">
        <v>9876</v>
      </c>
      <c r="B5042" t="s">
        <v>12514</v>
      </c>
      <c r="C5042" t="s">
        <v>6542</v>
      </c>
      <c r="D5042" s="394">
        <v>14.06</v>
      </c>
    </row>
    <row r="5043" spans="1:4" ht="15" x14ac:dyDescent="0.25">
      <c r="A5043">
        <v>9877</v>
      </c>
      <c r="B5043" t="s">
        <v>12515</v>
      </c>
      <c r="C5043" t="s">
        <v>6542</v>
      </c>
      <c r="D5043" s="394">
        <v>49.26</v>
      </c>
    </row>
    <row r="5044" spans="1:4" ht="15" x14ac:dyDescent="0.25">
      <c r="A5044">
        <v>9878</v>
      </c>
      <c r="B5044" t="s">
        <v>12516</v>
      </c>
      <c r="C5044" t="s">
        <v>6542</v>
      </c>
      <c r="D5044" s="394">
        <v>64.16</v>
      </c>
    </row>
    <row r="5045" spans="1:4" ht="15" x14ac:dyDescent="0.25">
      <c r="A5045">
        <v>9879</v>
      </c>
      <c r="B5045" t="s">
        <v>12517</v>
      </c>
      <c r="C5045" t="s">
        <v>6542</v>
      </c>
      <c r="D5045" s="394">
        <v>153.13999999999999</v>
      </c>
    </row>
    <row r="5046" spans="1:4" ht="15" x14ac:dyDescent="0.25">
      <c r="A5046">
        <v>42001</v>
      </c>
      <c r="B5046" t="s">
        <v>12518</v>
      </c>
      <c r="C5046" t="s">
        <v>6542</v>
      </c>
      <c r="D5046" s="394">
        <v>368.23</v>
      </c>
    </row>
    <row r="5047" spans="1:4" ht="15" x14ac:dyDescent="0.25">
      <c r="A5047">
        <v>41998</v>
      </c>
      <c r="B5047" t="s">
        <v>12519</v>
      </c>
      <c r="C5047" t="s">
        <v>6542</v>
      </c>
      <c r="D5047" s="394">
        <v>907.45</v>
      </c>
    </row>
    <row r="5048" spans="1:4" ht="15" x14ac:dyDescent="0.25">
      <c r="A5048">
        <v>41999</v>
      </c>
      <c r="B5048" t="s">
        <v>12520</v>
      </c>
      <c r="C5048" t="s">
        <v>6542</v>
      </c>
      <c r="D5048" s="395">
        <v>1664.62</v>
      </c>
    </row>
    <row r="5049" spans="1:4" ht="15" x14ac:dyDescent="0.25">
      <c r="A5049">
        <v>42000</v>
      </c>
      <c r="B5049" t="s">
        <v>12521</v>
      </c>
      <c r="C5049" t="s">
        <v>6542</v>
      </c>
      <c r="D5049" s="395">
        <v>2842.65</v>
      </c>
    </row>
    <row r="5050" spans="1:4" ht="15" x14ac:dyDescent="0.25">
      <c r="A5050">
        <v>38053</v>
      </c>
      <c r="B5050" t="s">
        <v>12522</v>
      </c>
      <c r="C5050" t="s">
        <v>6542</v>
      </c>
      <c r="D5050" s="394">
        <v>10.98</v>
      </c>
    </row>
    <row r="5051" spans="1:4" ht="15" x14ac:dyDescent="0.25">
      <c r="A5051">
        <v>38054</v>
      </c>
      <c r="B5051" t="s">
        <v>12523</v>
      </c>
      <c r="C5051" t="s">
        <v>6542</v>
      </c>
      <c r="D5051" s="394">
        <v>18.88</v>
      </c>
    </row>
    <row r="5052" spans="1:4" ht="15" x14ac:dyDescent="0.25">
      <c r="A5052">
        <v>38052</v>
      </c>
      <c r="B5052" t="s">
        <v>12524</v>
      </c>
      <c r="C5052" t="s">
        <v>6542</v>
      </c>
      <c r="D5052" s="394">
        <v>5.32</v>
      </c>
    </row>
    <row r="5053" spans="1:4" ht="15" x14ac:dyDescent="0.25">
      <c r="A5053">
        <v>38051</v>
      </c>
      <c r="B5053" t="s">
        <v>12525</v>
      </c>
      <c r="C5053" t="s">
        <v>6542</v>
      </c>
      <c r="D5053" s="394">
        <v>3.31</v>
      </c>
    </row>
    <row r="5054" spans="1:4" ht="15" x14ac:dyDescent="0.25">
      <c r="A5054">
        <v>38787</v>
      </c>
      <c r="B5054" t="s">
        <v>12526</v>
      </c>
      <c r="C5054" t="s">
        <v>6542</v>
      </c>
      <c r="D5054" s="394">
        <v>4.5599999999999996</v>
      </c>
    </row>
    <row r="5055" spans="1:4" ht="15" x14ac:dyDescent="0.25">
      <c r="A5055">
        <v>38825</v>
      </c>
      <c r="B5055" t="s">
        <v>12527</v>
      </c>
      <c r="C5055" t="s">
        <v>6542</v>
      </c>
      <c r="D5055" s="394">
        <v>5.97</v>
      </c>
    </row>
    <row r="5056" spans="1:4" ht="15" x14ac:dyDescent="0.25">
      <c r="A5056">
        <v>38826</v>
      </c>
      <c r="B5056" t="s">
        <v>12528</v>
      </c>
      <c r="C5056" t="s">
        <v>6542</v>
      </c>
      <c r="D5056" s="394">
        <v>8.85</v>
      </c>
    </row>
    <row r="5057" spans="1:4" ht="15" x14ac:dyDescent="0.25">
      <c r="A5057">
        <v>38827</v>
      </c>
      <c r="B5057" t="s">
        <v>12529</v>
      </c>
      <c r="C5057" t="s">
        <v>6542</v>
      </c>
      <c r="D5057" s="394">
        <v>14.22</v>
      </c>
    </row>
    <row r="5058" spans="1:4" ht="15" x14ac:dyDescent="0.25">
      <c r="A5058">
        <v>38830</v>
      </c>
      <c r="B5058" t="s">
        <v>12530</v>
      </c>
      <c r="C5058" t="s">
        <v>6542</v>
      </c>
      <c r="D5058" s="394">
        <v>19.920000000000002</v>
      </c>
    </row>
    <row r="5059" spans="1:4" ht="15" x14ac:dyDescent="0.25">
      <c r="A5059">
        <v>38828</v>
      </c>
      <c r="B5059" t="s">
        <v>12531</v>
      </c>
      <c r="C5059" t="s">
        <v>6542</v>
      </c>
      <c r="D5059" s="394">
        <v>8.7799999999999994</v>
      </c>
    </row>
    <row r="5060" spans="1:4" ht="15" x14ac:dyDescent="0.25">
      <c r="A5060">
        <v>38829</v>
      </c>
      <c r="B5060" t="s">
        <v>12532</v>
      </c>
      <c r="C5060" t="s">
        <v>6542</v>
      </c>
      <c r="D5060" s="394">
        <v>14.38</v>
      </c>
    </row>
    <row r="5061" spans="1:4" ht="15" x14ac:dyDescent="0.25">
      <c r="A5061">
        <v>38831</v>
      </c>
      <c r="B5061" t="s">
        <v>12533</v>
      </c>
      <c r="C5061" t="s">
        <v>6542</v>
      </c>
      <c r="D5061" s="394">
        <v>27.78</v>
      </c>
    </row>
    <row r="5062" spans="1:4" ht="15" x14ac:dyDescent="0.25">
      <c r="A5062">
        <v>36274</v>
      </c>
      <c r="B5062" t="s">
        <v>12534</v>
      </c>
      <c r="C5062" t="s">
        <v>6542</v>
      </c>
      <c r="D5062" s="394">
        <v>5.0999999999999996</v>
      </c>
    </row>
    <row r="5063" spans="1:4" ht="15" x14ac:dyDescent="0.25">
      <c r="A5063">
        <v>36278</v>
      </c>
      <c r="B5063" t="s">
        <v>12535</v>
      </c>
      <c r="C5063" t="s">
        <v>6542</v>
      </c>
      <c r="D5063" s="394">
        <v>6.92</v>
      </c>
    </row>
    <row r="5064" spans="1:4" ht="15" x14ac:dyDescent="0.25">
      <c r="A5064">
        <v>38977</v>
      </c>
      <c r="B5064" t="s">
        <v>12536</v>
      </c>
      <c r="C5064" t="s">
        <v>6542</v>
      </c>
      <c r="D5064" s="394">
        <v>105.28</v>
      </c>
    </row>
    <row r="5065" spans="1:4" ht="15" x14ac:dyDescent="0.25">
      <c r="A5065">
        <v>38971</v>
      </c>
      <c r="B5065" t="s">
        <v>12537</v>
      </c>
      <c r="C5065" t="s">
        <v>6542</v>
      </c>
      <c r="D5065" s="394">
        <v>8.67</v>
      </c>
    </row>
    <row r="5066" spans="1:4" ht="15" x14ac:dyDescent="0.25">
      <c r="A5066">
        <v>38972</v>
      </c>
      <c r="B5066" t="s">
        <v>12538</v>
      </c>
      <c r="C5066" t="s">
        <v>6542</v>
      </c>
      <c r="D5066" s="394">
        <v>13.21</v>
      </c>
    </row>
    <row r="5067" spans="1:4" ht="15" x14ac:dyDescent="0.25">
      <c r="A5067">
        <v>38973</v>
      </c>
      <c r="B5067" t="s">
        <v>12539</v>
      </c>
      <c r="C5067" t="s">
        <v>6542</v>
      </c>
      <c r="D5067" s="394">
        <v>17.47</v>
      </c>
    </row>
    <row r="5068" spans="1:4" ht="15" x14ac:dyDescent="0.25">
      <c r="A5068">
        <v>38974</v>
      </c>
      <c r="B5068" t="s">
        <v>12540</v>
      </c>
      <c r="C5068" t="s">
        <v>6542</v>
      </c>
      <c r="D5068" s="394">
        <v>25.48</v>
      </c>
    </row>
    <row r="5069" spans="1:4" ht="15" x14ac:dyDescent="0.25">
      <c r="A5069">
        <v>38975</v>
      </c>
      <c r="B5069" t="s">
        <v>12541</v>
      </c>
      <c r="C5069" t="s">
        <v>6542</v>
      </c>
      <c r="D5069" s="394">
        <v>42.46</v>
      </c>
    </row>
    <row r="5070" spans="1:4" ht="15" x14ac:dyDescent="0.25">
      <c r="A5070">
        <v>38976</v>
      </c>
      <c r="B5070" t="s">
        <v>12542</v>
      </c>
      <c r="C5070" t="s">
        <v>6542</v>
      </c>
      <c r="D5070" s="394">
        <v>59.56</v>
      </c>
    </row>
    <row r="5071" spans="1:4" ht="15" x14ac:dyDescent="0.25">
      <c r="A5071">
        <v>38986</v>
      </c>
      <c r="B5071" t="s">
        <v>12543</v>
      </c>
      <c r="C5071" t="s">
        <v>6542</v>
      </c>
      <c r="D5071" s="394">
        <v>119.85</v>
      </c>
    </row>
    <row r="5072" spans="1:4" ht="15" x14ac:dyDescent="0.25">
      <c r="A5072">
        <v>38978</v>
      </c>
      <c r="B5072" t="s">
        <v>12544</v>
      </c>
      <c r="C5072" t="s">
        <v>6542</v>
      </c>
      <c r="D5072" s="394">
        <v>5.0999999999999996</v>
      </c>
    </row>
    <row r="5073" spans="1:4" ht="15" x14ac:dyDescent="0.25">
      <c r="A5073">
        <v>38979</v>
      </c>
      <c r="B5073" t="s">
        <v>12545</v>
      </c>
      <c r="C5073" t="s">
        <v>6542</v>
      </c>
      <c r="D5073" s="394">
        <v>6.92</v>
      </c>
    </row>
    <row r="5074" spans="1:4" ht="15" x14ac:dyDescent="0.25">
      <c r="A5074">
        <v>38980</v>
      </c>
      <c r="B5074" t="s">
        <v>12546</v>
      </c>
      <c r="C5074" t="s">
        <v>6542</v>
      </c>
      <c r="D5074" s="394">
        <v>11.56</v>
      </c>
    </row>
    <row r="5075" spans="1:4" ht="15" x14ac:dyDescent="0.25">
      <c r="A5075">
        <v>38981</v>
      </c>
      <c r="B5075" t="s">
        <v>12547</v>
      </c>
      <c r="C5075" t="s">
        <v>6542</v>
      </c>
      <c r="D5075" s="394">
        <v>16.010000000000002</v>
      </c>
    </row>
    <row r="5076" spans="1:4" ht="15" x14ac:dyDescent="0.25">
      <c r="A5076">
        <v>38982</v>
      </c>
      <c r="B5076" t="s">
        <v>12548</v>
      </c>
      <c r="C5076" t="s">
        <v>6542</v>
      </c>
      <c r="D5076" s="394">
        <v>23.3</v>
      </c>
    </row>
    <row r="5077" spans="1:4" ht="15" x14ac:dyDescent="0.25">
      <c r="A5077">
        <v>38983</v>
      </c>
      <c r="B5077" t="s">
        <v>12549</v>
      </c>
      <c r="C5077" t="s">
        <v>6542</v>
      </c>
      <c r="D5077" s="394">
        <v>30.9</v>
      </c>
    </row>
    <row r="5078" spans="1:4" ht="15" x14ac:dyDescent="0.25">
      <c r="A5078">
        <v>38984</v>
      </c>
      <c r="B5078" t="s">
        <v>12550</v>
      </c>
      <c r="C5078" t="s">
        <v>6542</v>
      </c>
      <c r="D5078" s="394">
        <v>59.59</v>
      </c>
    </row>
    <row r="5079" spans="1:4" ht="15" x14ac:dyDescent="0.25">
      <c r="A5079">
        <v>38985</v>
      </c>
      <c r="B5079" t="s">
        <v>12551</v>
      </c>
      <c r="C5079" t="s">
        <v>6542</v>
      </c>
      <c r="D5079" s="394">
        <v>88.22</v>
      </c>
    </row>
    <row r="5080" spans="1:4" ht="15" x14ac:dyDescent="0.25">
      <c r="A5080">
        <v>9836</v>
      </c>
      <c r="B5080" t="s">
        <v>12552</v>
      </c>
      <c r="C5080" t="s">
        <v>6542</v>
      </c>
      <c r="D5080" s="394">
        <v>9.17</v>
      </c>
    </row>
    <row r="5081" spans="1:4" ht="15" x14ac:dyDescent="0.25">
      <c r="A5081">
        <v>20065</v>
      </c>
      <c r="B5081" t="s">
        <v>12553</v>
      </c>
      <c r="C5081" t="s">
        <v>6542</v>
      </c>
      <c r="D5081" s="394">
        <v>23.46</v>
      </c>
    </row>
    <row r="5082" spans="1:4" ht="15" x14ac:dyDescent="0.25">
      <c r="A5082">
        <v>9835</v>
      </c>
      <c r="B5082" t="s">
        <v>12554</v>
      </c>
      <c r="C5082" t="s">
        <v>6542</v>
      </c>
      <c r="D5082" s="394">
        <v>3.3</v>
      </c>
    </row>
    <row r="5083" spans="1:4" ht="15" x14ac:dyDescent="0.25">
      <c r="A5083">
        <v>38032</v>
      </c>
      <c r="B5083" t="s">
        <v>12555</v>
      </c>
      <c r="C5083" t="s">
        <v>6542</v>
      </c>
      <c r="D5083" s="394">
        <v>32.15</v>
      </c>
    </row>
    <row r="5084" spans="1:4" ht="15" x14ac:dyDescent="0.25">
      <c r="A5084">
        <v>38033</v>
      </c>
      <c r="B5084" t="s">
        <v>12556</v>
      </c>
      <c r="C5084" t="s">
        <v>6542</v>
      </c>
      <c r="D5084" s="394">
        <v>52.61</v>
      </c>
    </row>
    <row r="5085" spans="1:4" ht="15" x14ac:dyDescent="0.25">
      <c r="A5085">
        <v>38034</v>
      </c>
      <c r="B5085" t="s">
        <v>12557</v>
      </c>
      <c r="C5085" t="s">
        <v>6542</v>
      </c>
      <c r="D5085" s="394">
        <v>87.03</v>
      </c>
    </row>
    <row r="5086" spans="1:4" ht="15" x14ac:dyDescent="0.25">
      <c r="A5086">
        <v>38035</v>
      </c>
      <c r="B5086" t="s">
        <v>12558</v>
      </c>
      <c r="C5086" t="s">
        <v>6542</v>
      </c>
      <c r="D5086" s="394">
        <v>121.28</v>
      </c>
    </row>
    <row r="5087" spans="1:4" ht="15" x14ac:dyDescent="0.25">
      <c r="A5087">
        <v>38036</v>
      </c>
      <c r="B5087" t="s">
        <v>12559</v>
      </c>
      <c r="C5087" t="s">
        <v>6542</v>
      </c>
      <c r="D5087" s="394">
        <v>171.13</v>
      </c>
    </row>
    <row r="5088" spans="1:4" ht="15" x14ac:dyDescent="0.25">
      <c r="A5088">
        <v>38037</v>
      </c>
      <c r="B5088" t="s">
        <v>12560</v>
      </c>
      <c r="C5088" t="s">
        <v>6542</v>
      </c>
      <c r="D5088" s="394">
        <v>198.43</v>
      </c>
    </row>
    <row r="5089" spans="1:4" ht="15" x14ac:dyDescent="0.25">
      <c r="A5089">
        <v>9850</v>
      </c>
      <c r="B5089" t="s">
        <v>12561</v>
      </c>
      <c r="C5089" t="s">
        <v>6542</v>
      </c>
      <c r="D5089" s="394">
        <v>98</v>
      </c>
    </row>
    <row r="5090" spans="1:4" ht="15" x14ac:dyDescent="0.25">
      <c r="A5090">
        <v>9853</v>
      </c>
      <c r="B5090" t="s">
        <v>12562</v>
      </c>
      <c r="C5090" t="s">
        <v>6542</v>
      </c>
      <c r="D5090" s="394">
        <v>174.27</v>
      </c>
    </row>
    <row r="5091" spans="1:4" ht="15" x14ac:dyDescent="0.25">
      <c r="A5091">
        <v>9854</v>
      </c>
      <c r="B5091" t="s">
        <v>12563</v>
      </c>
      <c r="C5091" t="s">
        <v>6542</v>
      </c>
      <c r="D5091" s="394">
        <v>76.36</v>
      </c>
    </row>
    <row r="5092" spans="1:4" ht="15" x14ac:dyDescent="0.25">
      <c r="A5092">
        <v>9851</v>
      </c>
      <c r="B5092" t="s">
        <v>12564</v>
      </c>
      <c r="C5092" t="s">
        <v>6542</v>
      </c>
      <c r="D5092" s="394">
        <v>132.4</v>
      </c>
    </row>
    <row r="5093" spans="1:4" ht="15" x14ac:dyDescent="0.25">
      <c r="A5093">
        <v>9855</v>
      </c>
      <c r="B5093" t="s">
        <v>12565</v>
      </c>
      <c r="C5093" t="s">
        <v>6542</v>
      </c>
      <c r="D5093" s="394">
        <v>221.46</v>
      </c>
    </row>
    <row r="5094" spans="1:4" ht="15" x14ac:dyDescent="0.25">
      <c r="A5094">
        <v>9825</v>
      </c>
      <c r="B5094" t="s">
        <v>12566</v>
      </c>
      <c r="C5094" t="s">
        <v>6542</v>
      </c>
      <c r="D5094" s="394">
        <v>35.71</v>
      </c>
    </row>
    <row r="5095" spans="1:4" ht="15" x14ac:dyDescent="0.25">
      <c r="A5095">
        <v>9828</v>
      </c>
      <c r="B5095" t="s">
        <v>12567</v>
      </c>
      <c r="C5095" t="s">
        <v>6542</v>
      </c>
      <c r="D5095" s="394">
        <v>96.1</v>
      </c>
    </row>
    <row r="5096" spans="1:4" ht="15" x14ac:dyDescent="0.25">
      <c r="A5096">
        <v>9829</v>
      </c>
      <c r="B5096" t="s">
        <v>12568</v>
      </c>
      <c r="C5096" t="s">
        <v>6542</v>
      </c>
      <c r="D5096" s="394">
        <v>162.87</v>
      </c>
    </row>
    <row r="5097" spans="1:4" ht="15" x14ac:dyDescent="0.25">
      <c r="A5097">
        <v>9826</v>
      </c>
      <c r="B5097" t="s">
        <v>12569</v>
      </c>
      <c r="C5097" t="s">
        <v>6542</v>
      </c>
      <c r="D5097" s="394">
        <v>247.95</v>
      </c>
    </row>
    <row r="5098" spans="1:4" ht="15" x14ac:dyDescent="0.25">
      <c r="A5098">
        <v>9827</v>
      </c>
      <c r="B5098" t="s">
        <v>12570</v>
      </c>
      <c r="C5098" t="s">
        <v>6542</v>
      </c>
      <c r="D5098" s="394">
        <v>352.09</v>
      </c>
    </row>
    <row r="5099" spans="1:4" ht="15" x14ac:dyDescent="0.25">
      <c r="A5099">
        <v>36374</v>
      </c>
      <c r="B5099" t="s">
        <v>12571</v>
      </c>
      <c r="C5099" t="s">
        <v>6542</v>
      </c>
      <c r="D5099" s="394">
        <v>42.8</v>
      </c>
    </row>
    <row r="5100" spans="1:4" ht="15" x14ac:dyDescent="0.25">
      <c r="A5100">
        <v>36084</v>
      </c>
      <c r="B5100" t="s">
        <v>12572</v>
      </c>
      <c r="C5100" t="s">
        <v>6542</v>
      </c>
      <c r="D5100" s="394">
        <v>12.68</v>
      </c>
    </row>
    <row r="5101" spans="1:4" ht="15" x14ac:dyDescent="0.25">
      <c r="A5101">
        <v>36373</v>
      </c>
      <c r="B5101" t="s">
        <v>12573</v>
      </c>
      <c r="C5101" t="s">
        <v>6542</v>
      </c>
      <c r="D5101" s="394">
        <v>26.33</v>
      </c>
    </row>
    <row r="5102" spans="1:4" ht="15" x14ac:dyDescent="0.25">
      <c r="A5102">
        <v>36377</v>
      </c>
      <c r="B5102" t="s">
        <v>12574</v>
      </c>
      <c r="C5102" t="s">
        <v>6542</v>
      </c>
      <c r="D5102" s="394">
        <v>51.34</v>
      </c>
    </row>
    <row r="5103" spans="1:4" ht="15" x14ac:dyDescent="0.25">
      <c r="A5103">
        <v>36375</v>
      </c>
      <c r="B5103" t="s">
        <v>12575</v>
      </c>
      <c r="C5103" t="s">
        <v>6542</v>
      </c>
      <c r="D5103" s="394">
        <v>15.65</v>
      </c>
    </row>
    <row r="5104" spans="1:4" ht="15" x14ac:dyDescent="0.25">
      <c r="A5104">
        <v>36376</v>
      </c>
      <c r="B5104" t="s">
        <v>12576</v>
      </c>
      <c r="C5104" t="s">
        <v>6542</v>
      </c>
      <c r="D5104" s="394">
        <v>30.73</v>
      </c>
    </row>
    <row r="5105" spans="1:4" ht="15" x14ac:dyDescent="0.25">
      <c r="A5105">
        <v>36380</v>
      </c>
      <c r="B5105" t="s">
        <v>12577</v>
      </c>
      <c r="C5105" t="s">
        <v>6542</v>
      </c>
      <c r="D5105" s="394">
        <v>64.2</v>
      </c>
    </row>
    <row r="5106" spans="1:4" ht="15" x14ac:dyDescent="0.25">
      <c r="A5106">
        <v>36378</v>
      </c>
      <c r="B5106" t="s">
        <v>12578</v>
      </c>
      <c r="C5106" t="s">
        <v>6542</v>
      </c>
      <c r="D5106" s="394">
        <v>19.23</v>
      </c>
    </row>
    <row r="5107" spans="1:4" ht="15" x14ac:dyDescent="0.25">
      <c r="A5107">
        <v>36379</v>
      </c>
      <c r="B5107" t="s">
        <v>12579</v>
      </c>
      <c r="C5107" t="s">
        <v>6542</v>
      </c>
      <c r="D5107" s="394">
        <v>38.78</v>
      </c>
    </row>
    <row r="5108" spans="1:4" ht="15" x14ac:dyDescent="0.25">
      <c r="A5108">
        <v>9859</v>
      </c>
      <c r="B5108" t="s">
        <v>12580</v>
      </c>
      <c r="C5108" t="s">
        <v>6542</v>
      </c>
      <c r="D5108" s="394">
        <v>7.74</v>
      </c>
    </row>
    <row r="5109" spans="1:4" ht="15" x14ac:dyDescent="0.25">
      <c r="A5109">
        <v>9838</v>
      </c>
      <c r="B5109" t="s">
        <v>12581</v>
      </c>
      <c r="C5109" t="s">
        <v>6542</v>
      </c>
      <c r="D5109" s="394">
        <v>5.63</v>
      </c>
    </row>
    <row r="5110" spans="1:4" ht="15" x14ac:dyDescent="0.25">
      <c r="A5110">
        <v>9837</v>
      </c>
      <c r="B5110" t="s">
        <v>12582</v>
      </c>
      <c r="C5110" t="s">
        <v>6542</v>
      </c>
      <c r="D5110" s="394">
        <v>8.1199999999999992</v>
      </c>
    </row>
    <row r="5111" spans="1:4" ht="15" x14ac:dyDescent="0.25">
      <c r="A5111">
        <v>9833</v>
      </c>
      <c r="B5111" t="s">
        <v>12583</v>
      </c>
      <c r="C5111" t="s">
        <v>6542</v>
      </c>
      <c r="D5111" s="394">
        <v>9.94</v>
      </c>
    </row>
    <row r="5112" spans="1:4" ht="15" x14ac:dyDescent="0.25">
      <c r="A5112">
        <v>9830</v>
      </c>
      <c r="B5112" t="s">
        <v>12584</v>
      </c>
      <c r="C5112" t="s">
        <v>6542</v>
      </c>
      <c r="D5112" s="394">
        <v>5.32</v>
      </c>
    </row>
    <row r="5113" spans="1:4" ht="15" x14ac:dyDescent="0.25">
      <c r="A5113">
        <v>9834</v>
      </c>
      <c r="B5113" t="s">
        <v>12585</v>
      </c>
      <c r="C5113" t="s">
        <v>6542</v>
      </c>
      <c r="D5113" s="394">
        <v>27.67</v>
      </c>
    </row>
    <row r="5114" spans="1:4" ht="15" x14ac:dyDescent="0.25">
      <c r="A5114">
        <v>9863</v>
      </c>
      <c r="B5114" t="s">
        <v>12586</v>
      </c>
      <c r="C5114" t="s">
        <v>6542</v>
      </c>
      <c r="D5114" s="394">
        <v>55.83</v>
      </c>
    </row>
    <row r="5115" spans="1:4" ht="15" x14ac:dyDescent="0.25">
      <c r="A5115">
        <v>9860</v>
      </c>
      <c r="B5115" t="s">
        <v>12587</v>
      </c>
      <c r="C5115" t="s">
        <v>6542</v>
      </c>
      <c r="D5115" s="394">
        <v>35.85</v>
      </c>
    </row>
    <row r="5116" spans="1:4" ht="15" x14ac:dyDescent="0.25">
      <c r="A5116">
        <v>9862</v>
      </c>
      <c r="B5116" t="s">
        <v>12588</v>
      </c>
      <c r="C5116" t="s">
        <v>6542</v>
      </c>
      <c r="D5116" s="394">
        <v>25.29</v>
      </c>
    </row>
    <row r="5117" spans="1:4" ht="15" x14ac:dyDescent="0.25">
      <c r="A5117">
        <v>9861</v>
      </c>
      <c r="B5117" t="s">
        <v>12589</v>
      </c>
      <c r="C5117" t="s">
        <v>6542</v>
      </c>
      <c r="D5117" s="394">
        <v>20.329999999999998</v>
      </c>
    </row>
    <row r="5118" spans="1:4" ht="15" x14ac:dyDescent="0.25">
      <c r="A5118">
        <v>9856</v>
      </c>
      <c r="B5118" t="s">
        <v>12590</v>
      </c>
      <c r="C5118" t="s">
        <v>6542</v>
      </c>
      <c r="D5118" s="394">
        <v>5.46</v>
      </c>
    </row>
    <row r="5119" spans="1:4" ht="15" x14ac:dyDescent="0.25">
      <c r="A5119">
        <v>9866</v>
      </c>
      <c r="B5119" t="s">
        <v>12591</v>
      </c>
      <c r="C5119" t="s">
        <v>6542</v>
      </c>
      <c r="D5119" s="394">
        <v>15.01</v>
      </c>
    </row>
    <row r="5120" spans="1:4" ht="15" x14ac:dyDescent="0.25">
      <c r="A5120">
        <v>9857</v>
      </c>
      <c r="B5120" t="s">
        <v>12592</v>
      </c>
      <c r="C5120" t="s">
        <v>6542</v>
      </c>
      <c r="D5120" s="394">
        <v>72.209999999999994</v>
      </c>
    </row>
    <row r="5121" spans="1:4" ht="15" x14ac:dyDescent="0.25">
      <c r="A5121">
        <v>9864</v>
      </c>
      <c r="B5121" t="s">
        <v>12593</v>
      </c>
      <c r="C5121" t="s">
        <v>6542</v>
      </c>
      <c r="D5121" s="394">
        <v>87.18</v>
      </c>
    </row>
    <row r="5122" spans="1:4" ht="15" x14ac:dyDescent="0.25">
      <c r="A5122">
        <v>9865</v>
      </c>
      <c r="B5122" t="s">
        <v>12594</v>
      </c>
      <c r="C5122" t="s">
        <v>6542</v>
      </c>
      <c r="D5122" s="394">
        <v>125.38</v>
      </c>
    </row>
    <row r="5123" spans="1:4" ht="15" x14ac:dyDescent="0.25">
      <c r="A5123">
        <v>9858</v>
      </c>
      <c r="B5123" t="s">
        <v>12595</v>
      </c>
      <c r="C5123" t="s">
        <v>6542</v>
      </c>
      <c r="D5123" s="394">
        <v>131.44</v>
      </c>
    </row>
    <row r="5124" spans="1:4" ht="15" x14ac:dyDescent="0.25">
      <c r="A5124">
        <v>9841</v>
      </c>
      <c r="B5124" t="s">
        <v>12596</v>
      </c>
      <c r="C5124" t="s">
        <v>6542</v>
      </c>
      <c r="D5124" s="394">
        <v>22.63</v>
      </c>
    </row>
    <row r="5125" spans="1:4" ht="15" x14ac:dyDescent="0.25">
      <c r="A5125">
        <v>9840</v>
      </c>
      <c r="B5125" t="s">
        <v>12597</v>
      </c>
      <c r="C5125" t="s">
        <v>6542</v>
      </c>
      <c r="D5125" s="394">
        <v>45.99</v>
      </c>
    </row>
    <row r="5126" spans="1:4" ht="15" x14ac:dyDescent="0.25">
      <c r="A5126">
        <v>20067</v>
      </c>
      <c r="B5126" t="s">
        <v>12598</v>
      </c>
      <c r="C5126" t="s">
        <v>6542</v>
      </c>
      <c r="D5126" s="394">
        <v>7.9</v>
      </c>
    </row>
    <row r="5127" spans="1:4" ht="15" x14ac:dyDescent="0.25">
      <c r="A5127">
        <v>20068</v>
      </c>
      <c r="B5127" t="s">
        <v>12599</v>
      </c>
      <c r="C5127" t="s">
        <v>6542</v>
      </c>
      <c r="D5127" s="394">
        <v>9.85</v>
      </c>
    </row>
    <row r="5128" spans="1:4" ht="15" x14ac:dyDescent="0.25">
      <c r="A5128">
        <v>9839</v>
      </c>
      <c r="B5128" t="s">
        <v>12600</v>
      </c>
      <c r="C5128" t="s">
        <v>6542</v>
      </c>
      <c r="D5128" s="394">
        <v>12.92</v>
      </c>
    </row>
    <row r="5129" spans="1:4" ht="15" x14ac:dyDescent="0.25">
      <c r="A5129">
        <v>9870</v>
      </c>
      <c r="B5129" t="s">
        <v>12601</v>
      </c>
      <c r="C5129" t="s">
        <v>6542</v>
      </c>
      <c r="D5129" s="394">
        <v>60.89</v>
      </c>
    </row>
    <row r="5130" spans="1:4" ht="15" x14ac:dyDescent="0.25">
      <c r="A5130">
        <v>9867</v>
      </c>
      <c r="B5130" t="s">
        <v>12602</v>
      </c>
      <c r="C5130" t="s">
        <v>6542</v>
      </c>
      <c r="D5130" s="394">
        <v>2.2400000000000002</v>
      </c>
    </row>
    <row r="5131" spans="1:4" ht="15" x14ac:dyDescent="0.25">
      <c r="A5131">
        <v>9868</v>
      </c>
      <c r="B5131" t="s">
        <v>12603</v>
      </c>
      <c r="C5131" t="s">
        <v>6542</v>
      </c>
      <c r="D5131" s="394">
        <v>2.87</v>
      </c>
    </row>
    <row r="5132" spans="1:4" ht="15" x14ac:dyDescent="0.25">
      <c r="A5132">
        <v>9869</v>
      </c>
      <c r="B5132" t="s">
        <v>12604</v>
      </c>
      <c r="C5132" t="s">
        <v>6542</v>
      </c>
      <c r="D5132" s="394">
        <v>6.44</v>
      </c>
    </row>
    <row r="5133" spans="1:4" ht="15" x14ac:dyDescent="0.25">
      <c r="A5133">
        <v>9874</v>
      </c>
      <c r="B5133" t="s">
        <v>12605</v>
      </c>
      <c r="C5133" t="s">
        <v>6542</v>
      </c>
      <c r="D5133" s="394">
        <v>9.3800000000000008</v>
      </c>
    </row>
    <row r="5134" spans="1:4" ht="15" x14ac:dyDescent="0.25">
      <c r="A5134">
        <v>9875</v>
      </c>
      <c r="B5134" t="s">
        <v>12606</v>
      </c>
      <c r="C5134" t="s">
        <v>6542</v>
      </c>
      <c r="D5134" s="394">
        <v>10.75</v>
      </c>
    </row>
    <row r="5135" spans="1:4" ht="15" x14ac:dyDescent="0.25">
      <c r="A5135">
        <v>9873</v>
      </c>
      <c r="B5135" t="s">
        <v>12607</v>
      </c>
      <c r="C5135" t="s">
        <v>6542</v>
      </c>
      <c r="D5135" s="394">
        <v>18.13</v>
      </c>
    </row>
    <row r="5136" spans="1:4" ht="15" x14ac:dyDescent="0.25">
      <c r="A5136">
        <v>9871</v>
      </c>
      <c r="B5136" t="s">
        <v>12608</v>
      </c>
      <c r="C5136" t="s">
        <v>6542</v>
      </c>
      <c r="D5136" s="394">
        <v>30.37</v>
      </c>
    </row>
    <row r="5137" spans="1:4" ht="15" x14ac:dyDescent="0.25">
      <c r="A5137">
        <v>9872</v>
      </c>
      <c r="B5137" t="s">
        <v>12609</v>
      </c>
      <c r="C5137" t="s">
        <v>6542</v>
      </c>
      <c r="D5137" s="394">
        <v>37.950000000000003</v>
      </c>
    </row>
    <row r="5138" spans="1:4" ht="15" x14ac:dyDescent="0.25">
      <c r="A5138">
        <v>7667</v>
      </c>
      <c r="B5138" t="s">
        <v>12610</v>
      </c>
      <c r="C5138" t="s">
        <v>6542</v>
      </c>
      <c r="D5138" s="395">
        <v>1556.45</v>
      </c>
    </row>
    <row r="5139" spans="1:4" ht="15" x14ac:dyDescent="0.25">
      <c r="A5139">
        <v>7660</v>
      </c>
      <c r="B5139" t="s">
        <v>12611</v>
      </c>
      <c r="C5139" t="s">
        <v>6542</v>
      </c>
      <c r="D5139" s="395">
        <v>1984.1</v>
      </c>
    </row>
    <row r="5140" spans="1:4" ht="15" x14ac:dyDescent="0.25">
      <c r="A5140">
        <v>7676</v>
      </c>
      <c r="B5140" t="s">
        <v>12612</v>
      </c>
      <c r="C5140" t="s">
        <v>6542</v>
      </c>
      <c r="D5140" s="395">
        <v>2006.78</v>
      </c>
    </row>
    <row r="5141" spans="1:4" ht="15" x14ac:dyDescent="0.25">
      <c r="A5141">
        <v>12426</v>
      </c>
      <c r="B5141" t="s">
        <v>12613</v>
      </c>
      <c r="C5141" t="s">
        <v>6539</v>
      </c>
      <c r="D5141" s="394">
        <v>24.05</v>
      </c>
    </row>
    <row r="5142" spans="1:4" ht="15" x14ac:dyDescent="0.25">
      <c r="A5142">
        <v>12425</v>
      </c>
      <c r="B5142" t="s">
        <v>12614</v>
      </c>
      <c r="C5142" t="s">
        <v>6539</v>
      </c>
      <c r="D5142" s="394">
        <v>33.049999999999997</v>
      </c>
    </row>
    <row r="5143" spans="1:4" ht="15" x14ac:dyDescent="0.25">
      <c r="A5143">
        <v>12427</v>
      </c>
      <c r="B5143" t="s">
        <v>12615</v>
      </c>
      <c r="C5143" t="s">
        <v>6539</v>
      </c>
      <c r="D5143" s="394">
        <v>137.18</v>
      </c>
    </row>
    <row r="5144" spans="1:4" ht="15" x14ac:dyDescent="0.25">
      <c r="A5144">
        <v>12428</v>
      </c>
      <c r="B5144" t="s">
        <v>12616</v>
      </c>
      <c r="C5144" t="s">
        <v>6539</v>
      </c>
      <c r="D5144" s="394">
        <v>88.05</v>
      </c>
    </row>
    <row r="5145" spans="1:4" ht="15" x14ac:dyDescent="0.25">
      <c r="A5145">
        <v>12430</v>
      </c>
      <c r="B5145" t="s">
        <v>12617</v>
      </c>
      <c r="C5145" t="s">
        <v>6539</v>
      </c>
      <c r="D5145" s="394">
        <v>29.49</v>
      </c>
    </row>
    <row r="5146" spans="1:4" ht="15" x14ac:dyDescent="0.25">
      <c r="A5146">
        <v>12429</v>
      </c>
      <c r="B5146" t="s">
        <v>12618</v>
      </c>
      <c r="C5146" t="s">
        <v>6539</v>
      </c>
      <c r="D5146" s="394">
        <v>221.82</v>
      </c>
    </row>
    <row r="5147" spans="1:4" ht="15" x14ac:dyDescent="0.25">
      <c r="A5147">
        <v>12431</v>
      </c>
      <c r="B5147" t="s">
        <v>12619</v>
      </c>
      <c r="C5147" t="s">
        <v>6539</v>
      </c>
      <c r="D5147" s="394">
        <v>377.5</v>
      </c>
    </row>
    <row r="5148" spans="1:4" ht="15" x14ac:dyDescent="0.25">
      <c r="A5148">
        <v>12432</v>
      </c>
      <c r="B5148" t="s">
        <v>12620</v>
      </c>
      <c r="C5148" t="s">
        <v>6539</v>
      </c>
      <c r="D5148" s="394">
        <v>77.64</v>
      </c>
    </row>
    <row r="5149" spans="1:4" ht="15" x14ac:dyDescent="0.25">
      <c r="A5149">
        <v>12434</v>
      </c>
      <c r="B5149" t="s">
        <v>12621</v>
      </c>
      <c r="C5149" t="s">
        <v>6539</v>
      </c>
      <c r="D5149" s="394">
        <v>25.3</v>
      </c>
    </row>
    <row r="5150" spans="1:4" ht="15" x14ac:dyDescent="0.25">
      <c r="A5150">
        <v>12433</v>
      </c>
      <c r="B5150" t="s">
        <v>12622</v>
      </c>
      <c r="C5150" t="s">
        <v>6539</v>
      </c>
      <c r="D5150" s="394">
        <v>49.42</v>
      </c>
    </row>
    <row r="5151" spans="1:4" ht="15" x14ac:dyDescent="0.25">
      <c r="A5151">
        <v>12435</v>
      </c>
      <c r="B5151" t="s">
        <v>12623</v>
      </c>
      <c r="C5151" t="s">
        <v>6539</v>
      </c>
      <c r="D5151" s="394">
        <v>152.96</v>
      </c>
    </row>
    <row r="5152" spans="1:4" ht="15" x14ac:dyDescent="0.25">
      <c r="A5152">
        <v>12437</v>
      </c>
      <c r="B5152" t="s">
        <v>12624</v>
      </c>
      <c r="C5152" t="s">
        <v>6539</v>
      </c>
      <c r="D5152" s="394">
        <v>123.53</v>
      </c>
    </row>
    <row r="5153" spans="1:4" ht="15" x14ac:dyDescent="0.25">
      <c r="A5153">
        <v>12439</v>
      </c>
      <c r="B5153" t="s">
        <v>12625</v>
      </c>
      <c r="C5153" t="s">
        <v>6539</v>
      </c>
      <c r="D5153" s="394">
        <v>39.65</v>
      </c>
    </row>
    <row r="5154" spans="1:4" ht="15" x14ac:dyDescent="0.25">
      <c r="A5154">
        <v>12438</v>
      </c>
      <c r="B5154" t="s">
        <v>12626</v>
      </c>
      <c r="C5154" t="s">
        <v>6539</v>
      </c>
      <c r="D5154" s="394">
        <v>223.56</v>
      </c>
    </row>
    <row r="5155" spans="1:4" ht="15" x14ac:dyDescent="0.25">
      <c r="A5155">
        <v>12436</v>
      </c>
      <c r="B5155" t="s">
        <v>12627</v>
      </c>
      <c r="C5155" t="s">
        <v>6539</v>
      </c>
      <c r="D5155" s="394">
        <v>282.41000000000003</v>
      </c>
    </row>
    <row r="5156" spans="1:4" ht="15" x14ac:dyDescent="0.25">
      <c r="A5156">
        <v>36357</v>
      </c>
      <c r="B5156" t="s">
        <v>12628</v>
      </c>
      <c r="C5156" t="s">
        <v>6539</v>
      </c>
      <c r="D5156" s="394">
        <v>90.73</v>
      </c>
    </row>
    <row r="5157" spans="1:4" ht="15" x14ac:dyDescent="0.25">
      <c r="A5157">
        <v>12424</v>
      </c>
      <c r="B5157" t="s">
        <v>12629</v>
      </c>
      <c r="C5157" t="s">
        <v>6539</v>
      </c>
      <c r="D5157" s="394">
        <v>50.89</v>
      </c>
    </row>
    <row r="5158" spans="1:4" ht="15" x14ac:dyDescent="0.25">
      <c r="A5158">
        <v>12440</v>
      </c>
      <c r="B5158" t="s">
        <v>12630</v>
      </c>
      <c r="C5158" t="s">
        <v>6539</v>
      </c>
      <c r="D5158" s="394">
        <v>49.18</v>
      </c>
    </row>
    <row r="5159" spans="1:4" ht="15" x14ac:dyDescent="0.25">
      <c r="A5159">
        <v>9884</v>
      </c>
      <c r="B5159" t="s">
        <v>12631</v>
      </c>
      <c r="C5159" t="s">
        <v>6539</v>
      </c>
      <c r="D5159" s="394">
        <v>36.69</v>
      </c>
    </row>
    <row r="5160" spans="1:4" ht="15" x14ac:dyDescent="0.25">
      <c r="A5160">
        <v>9888</v>
      </c>
      <c r="B5160" t="s">
        <v>12632</v>
      </c>
      <c r="C5160" t="s">
        <v>6539</v>
      </c>
      <c r="D5160" s="394">
        <v>29.47</v>
      </c>
    </row>
    <row r="5161" spans="1:4" ht="15" x14ac:dyDescent="0.25">
      <c r="A5161">
        <v>9883</v>
      </c>
      <c r="B5161" t="s">
        <v>12633</v>
      </c>
      <c r="C5161" t="s">
        <v>6539</v>
      </c>
      <c r="D5161" s="394">
        <v>12.86</v>
      </c>
    </row>
    <row r="5162" spans="1:4" ht="15" x14ac:dyDescent="0.25">
      <c r="A5162">
        <v>9886</v>
      </c>
      <c r="B5162" t="s">
        <v>12634</v>
      </c>
      <c r="C5162" t="s">
        <v>6539</v>
      </c>
      <c r="D5162" s="394">
        <v>17.62</v>
      </c>
    </row>
    <row r="5163" spans="1:4" ht="15" x14ac:dyDescent="0.25">
      <c r="A5163">
        <v>9889</v>
      </c>
      <c r="B5163" t="s">
        <v>12635</v>
      </c>
      <c r="C5163" t="s">
        <v>6539</v>
      </c>
      <c r="D5163" s="394">
        <v>89.26</v>
      </c>
    </row>
    <row r="5164" spans="1:4" ht="15" x14ac:dyDescent="0.25">
      <c r="A5164">
        <v>9887</v>
      </c>
      <c r="B5164" t="s">
        <v>12636</v>
      </c>
      <c r="C5164" t="s">
        <v>6539</v>
      </c>
      <c r="D5164" s="394">
        <v>53.95</v>
      </c>
    </row>
    <row r="5165" spans="1:4" ht="15" x14ac:dyDescent="0.25">
      <c r="A5165">
        <v>9885</v>
      </c>
      <c r="B5165" t="s">
        <v>12637</v>
      </c>
      <c r="C5165" t="s">
        <v>6539</v>
      </c>
      <c r="D5165" s="394">
        <v>17.03</v>
      </c>
    </row>
    <row r="5166" spans="1:4" ht="15" x14ac:dyDescent="0.25">
      <c r="A5166">
        <v>9890</v>
      </c>
      <c r="B5166" t="s">
        <v>12638</v>
      </c>
      <c r="C5166" t="s">
        <v>6539</v>
      </c>
      <c r="D5166" s="394">
        <v>138.28</v>
      </c>
    </row>
    <row r="5167" spans="1:4" ht="15" x14ac:dyDescent="0.25">
      <c r="A5167">
        <v>9891</v>
      </c>
      <c r="B5167" t="s">
        <v>12639</v>
      </c>
      <c r="C5167" t="s">
        <v>6539</v>
      </c>
      <c r="D5167" s="394">
        <v>194.13</v>
      </c>
    </row>
    <row r="5168" spans="1:4" ht="15" x14ac:dyDescent="0.25">
      <c r="A5168">
        <v>39292</v>
      </c>
      <c r="B5168" t="s">
        <v>12640</v>
      </c>
      <c r="C5168" t="s">
        <v>6539</v>
      </c>
      <c r="D5168" s="394">
        <v>8.19</v>
      </c>
    </row>
    <row r="5169" spans="1:4" ht="15" x14ac:dyDescent="0.25">
      <c r="A5169">
        <v>39293</v>
      </c>
      <c r="B5169" t="s">
        <v>12641</v>
      </c>
      <c r="C5169" t="s">
        <v>6539</v>
      </c>
      <c r="D5169" s="394">
        <v>13.21</v>
      </c>
    </row>
    <row r="5170" spans="1:4" ht="15" x14ac:dyDescent="0.25">
      <c r="A5170">
        <v>39294</v>
      </c>
      <c r="B5170" t="s">
        <v>12642</v>
      </c>
      <c r="C5170" t="s">
        <v>6539</v>
      </c>
      <c r="D5170" s="394">
        <v>13.21</v>
      </c>
    </row>
    <row r="5171" spans="1:4" ht="15" x14ac:dyDescent="0.25">
      <c r="A5171">
        <v>39295</v>
      </c>
      <c r="B5171" t="s">
        <v>12643</v>
      </c>
      <c r="C5171" t="s">
        <v>6539</v>
      </c>
      <c r="D5171" s="394">
        <v>22.53</v>
      </c>
    </row>
    <row r="5172" spans="1:4" ht="15" x14ac:dyDescent="0.25">
      <c r="A5172">
        <v>36313</v>
      </c>
      <c r="B5172" t="s">
        <v>12644</v>
      </c>
      <c r="C5172" t="s">
        <v>6539</v>
      </c>
      <c r="D5172" s="394">
        <v>21.51</v>
      </c>
    </row>
    <row r="5173" spans="1:4" ht="15" x14ac:dyDescent="0.25">
      <c r="A5173">
        <v>36316</v>
      </c>
      <c r="B5173" t="s">
        <v>12645</v>
      </c>
      <c r="C5173" t="s">
        <v>6539</v>
      </c>
      <c r="D5173" s="394">
        <v>26.08</v>
      </c>
    </row>
    <row r="5174" spans="1:4" ht="15" x14ac:dyDescent="0.25">
      <c r="A5174">
        <v>64</v>
      </c>
      <c r="B5174" t="s">
        <v>12646</v>
      </c>
      <c r="C5174" t="s">
        <v>6539</v>
      </c>
      <c r="D5174" s="394">
        <v>3.42</v>
      </c>
    </row>
    <row r="5175" spans="1:4" ht="15" x14ac:dyDescent="0.25">
      <c r="A5175">
        <v>37423</v>
      </c>
      <c r="B5175" t="s">
        <v>12647</v>
      </c>
      <c r="C5175" t="s">
        <v>6539</v>
      </c>
      <c r="D5175" s="394">
        <v>8.4600000000000009</v>
      </c>
    </row>
    <row r="5176" spans="1:4" ht="15" x14ac:dyDescent="0.25">
      <c r="A5176">
        <v>39296</v>
      </c>
      <c r="B5176" t="s">
        <v>12648</v>
      </c>
      <c r="C5176" t="s">
        <v>6539</v>
      </c>
      <c r="D5176" s="394">
        <v>6.32</v>
      </c>
    </row>
    <row r="5177" spans="1:4" ht="15" x14ac:dyDescent="0.25">
      <c r="A5177">
        <v>39297</v>
      </c>
      <c r="B5177" t="s">
        <v>12649</v>
      </c>
      <c r="C5177" t="s">
        <v>6539</v>
      </c>
      <c r="D5177" s="394">
        <v>9.0399999999999991</v>
      </c>
    </row>
    <row r="5178" spans="1:4" ht="15" x14ac:dyDescent="0.25">
      <c r="A5178">
        <v>39298</v>
      </c>
      <c r="B5178" t="s">
        <v>12650</v>
      </c>
      <c r="C5178" t="s">
        <v>6539</v>
      </c>
      <c r="D5178" s="394">
        <v>15.93</v>
      </c>
    </row>
    <row r="5179" spans="1:4" ht="15" x14ac:dyDescent="0.25">
      <c r="A5179">
        <v>39299</v>
      </c>
      <c r="B5179" t="s">
        <v>12651</v>
      </c>
      <c r="C5179" t="s">
        <v>6539</v>
      </c>
      <c r="D5179" s="394">
        <v>27.11</v>
      </c>
    </row>
    <row r="5180" spans="1:4" ht="15" x14ac:dyDescent="0.25">
      <c r="A5180">
        <v>9892</v>
      </c>
      <c r="B5180" t="s">
        <v>12652</v>
      </c>
      <c r="C5180" t="s">
        <v>6539</v>
      </c>
      <c r="D5180" s="394">
        <v>4.88</v>
      </c>
    </row>
    <row r="5181" spans="1:4" ht="15" x14ac:dyDescent="0.25">
      <c r="A5181">
        <v>9893</v>
      </c>
      <c r="B5181" t="s">
        <v>12653</v>
      </c>
      <c r="C5181" t="s">
        <v>6539</v>
      </c>
      <c r="D5181" s="394">
        <v>66.23</v>
      </c>
    </row>
    <row r="5182" spans="1:4" ht="15" x14ac:dyDescent="0.25">
      <c r="A5182">
        <v>9901</v>
      </c>
      <c r="B5182" t="s">
        <v>12654</v>
      </c>
      <c r="C5182" t="s">
        <v>6539</v>
      </c>
      <c r="D5182" s="394">
        <v>29.39</v>
      </c>
    </row>
    <row r="5183" spans="1:4" ht="15" x14ac:dyDescent="0.25">
      <c r="A5183">
        <v>9896</v>
      </c>
      <c r="B5183" t="s">
        <v>12655</v>
      </c>
      <c r="C5183" t="s">
        <v>6539</v>
      </c>
      <c r="D5183" s="394">
        <v>26.49</v>
      </c>
    </row>
    <row r="5184" spans="1:4" ht="15" x14ac:dyDescent="0.25">
      <c r="A5184">
        <v>9900</v>
      </c>
      <c r="B5184" t="s">
        <v>12656</v>
      </c>
      <c r="C5184" t="s">
        <v>6539</v>
      </c>
      <c r="D5184" s="394">
        <v>16.07</v>
      </c>
    </row>
    <row r="5185" spans="1:4" ht="15" x14ac:dyDescent="0.25">
      <c r="A5185">
        <v>9898</v>
      </c>
      <c r="B5185" t="s">
        <v>12657</v>
      </c>
      <c r="C5185" t="s">
        <v>6539</v>
      </c>
      <c r="D5185" s="394">
        <v>136.18</v>
      </c>
    </row>
    <row r="5186" spans="1:4" ht="15" x14ac:dyDescent="0.25">
      <c r="A5186">
        <v>9899</v>
      </c>
      <c r="B5186" t="s">
        <v>12658</v>
      </c>
      <c r="C5186" t="s">
        <v>6539</v>
      </c>
      <c r="D5186" s="394">
        <v>8.77</v>
      </c>
    </row>
    <row r="5187" spans="1:4" ht="15" x14ac:dyDescent="0.25">
      <c r="A5187">
        <v>9902</v>
      </c>
      <c r="B5187" t="s">
        <v>12659</v>
      </c>
      <c r="C5187" t="s">
        <v>6539</v>
      </c>
      <c r="D5187" s="394">
        <v>172.45</v>
      </c>
    </row>
    <row r="5188" spans="1:4" ht="15" x14ac:dyDescent="0.25">
      <c r="A5188">
        <v>9908</v>
      </c>
      <c r="B5188" t="s">
        <v>12660</v>
      </c>
      <c r="C5188" t="s">
        <v>6539</v>
      </c>
      <c r="D5188" s="394">
        <v>343.84</v>
      </c>
    </row>
    <row r="5189" spans="1:4" ht="15" x14ac:dyDescent="0.25">
      <c r="A5189">
        <v>9905</v>
      </c>
      <c r="B5189" t="s">
        <v>12661</v>
      </c>
      <c r="C5189" t="s">
        <v>6539</v>
      </c>
      <c r="D5189" s="394">
        <v>5.74</v>
      </c>
    </row>
    <row r="5190" spans="1:4" ht="15" x14ac:dyDescent="0.25">
      <c r="A5190">
        <v>9906</v>
      </c>
      <c r="B5190" t="s">
        <v>12662</v>
      </c>
      <c r="C5190" t="s">
        <v>6539</v>
      </c>
      <c r="D5190" s="394">
        <v>6.88</v>
      </c>
    </row>
    <row r="5191" spans="1:4" ht="15" x14ac:dyDescent="0.25">
      <c r="A5191">
        <v>9895</v>
      </c>
      <c r="B5191" t="s">
        <v>12663</v>
      </c>
      <c r="C5191" t="s">
        <v>6539</v>
      </c>
      <c r="D5191" s="394">
        <v>11.29</v>
      </c>
    </row>
    <row r="5192" spans="1:4" ht="15" x14ac:dyDescent="0.25">
      <c r="A5192">
        <v>9894</v>
      </c>
      <c r="B5192" t="s">
        <v>12664</v>
      </c>
      <c r="C5192" t="s">
        <v>6539</v>
      </c>
      <c r="D5192" s="394">
        <v>22</v>
      </c>
    </row>
    <row r="5193" spans="1:4" ht="15" x14ac:dyDescent="0.25">
      <c r="A5193">
        <v>9897</v>
      </c>
      <c r="B5193" t="s">
        <v>12665</v>
      </c>
      <c r="C5193" t="s">
        <v>6539</v>
      </c>
      <c r="D5193" s="394">
        <v>23.82</v>
      </c>
    </row>
    <row r="5194" spans="1:4" ht="15" x14ac:dyDescent="0.25">
      <c r="A5194">
        <v>9910</v>
      </c>
      <c r="B5194" t="s">
        <v>12666</v>
      </c>
      <c r="C5194" t="s">
        <v>6539</v>
      </c>
      <c r="D5194" s="394">
        <v>59.96</v>
      </c>
    </row>
    <row r="5195" spans="1:4" ht="15" x14ac:dyDescent="0.25">
      <c r="A5195">
        <v>9909</v>
      </c>
      <c r="B5195" t="s">
        <v>12667</v>
      </c>
      <c r="C5195" t="s">
        <v>6539</v>
      </c>
      <c r="D5195" s="394">
        <v>121</v>
      </c>
    </row>
    <row r="5196" spans="1:4" ht="15" x14ac:dyDescent="0.25">
      <c r="A5196">
        <v>9907</v>
      </c>
      <c r="B5196" t="s">
        <v>12668</v>
      </c>
      <c r="C5196" t="s">
        <v>6539</v>
      </c>
      <c r="D5196" s="394">
        <v>186.05</v>
      </c>
    </row>
    <row r="5197" spans="1:4" ht="15" x14ac:dyDescent="0.25">
      <c r="A5197">
        <v>20973</v>
      </c>
      <c r="B5197" t="s">
        <v>12669</v>
      </c>
      <c r="C5197" t="s">
        <v>6539</v>
      </c>
      <c r="D5197" s="394">
        <v>77.16</v>
      </c>
    </row>
    <row r="5198" spans="1:4" ht="15" x14ac:dyDescent="0.25">
      <c r="A5198">
        <v>20974</v>
      </c>
      <c r="B5198" t="s">
        <v>12670</v>
      </c>
      <c r="C5198" t="s">
        <v>6539</v>
      </c>
      <c r="D5198" s="394">
        <v>110.39</v>
      </c>
    </row>
    <row r="5199" spans="1:4" ht="15" x14ac:dyDescent="0.25">
      <c r="A5199">
        <v>37989</v>
      </c>
      <c r="B5199" t="s">
        <v>12671</v>
      </c>
      <c r="C5199" t="s">
        <v>6539</v>
      </c>
      <c r="D5199" s="394">
        <v>6.86</v>
      </c>
    </row>
    <row r="5200" spans="1:4" ht="15" x14ac:dyDescent="0.25">
      <c r="A5200">
        <v>37990</v>
      </c>
      <c r="B5200" t="s">
        <v>12672</v>
      </c>
      <c r="C5200" t="s">
        <v>6539</v>
      </c>
      <c r="D5200" s="394">
        <v>7.97</v>
      </c>
    </row>
    <row r="5201" spans="1:4" ht="15" x14ac:dyDescent="0.25">
      <c r="A5201">
        <v>37991</v>
      </c>
      <c r="B5201" t="s">
        <v>12673</v>
      </c>
      <c r="C5201" t="s">
        <v>6539</v>
      </c>
      <c r="D5201" s="394">
        <v>12.62</v>
      </c>
    </row>
    <row r="5202" spans="1:4" ht="15" x14ac:dyDescent="0.25">
      <c r="A5202">
        <v>37992</v>
      </c>
      <c r="B5202" t="s">
        <v>12674</v>
      </c>
      <c r="C5202" t="s">
        <v>6539</v>
      </c>
      <c r="D5202" s="394">
        <v>19.27</v>
      </c>
    </row>
    <row r="5203" spans="1:4" ht="15" x14ac:dyDescent="0.25">
      <c r="A5203">
        <v>37993</v>
      </c>
      <c r="B5203" t="s">
        <v>12675</v>
      </c>
      <c r="C5203" t="s">
        <v>6539</v>
      </c>
      <c r="D5203" s="394">
        <v>28.6</v>
      </c>
    </row>
    <row r="5204" spans="1:4" ht="15" x14ac:dyDescent="0.25">
      <c r="A5204">
        <v>37994</v>
      </c>
      <c r="B5204" t="s">
        <v>12676</v>
      </c>
      <c r="C5204" t="s">
        <v>6539</v>
      </c>
      <c r="D5204" s="394">
        <v>68.739999999999995</v>
      </c>
    </row>
    <row r="5205" spans="1:4" ht="15" x14ac:dyDescent="0.25">
      <c r="A5205">
        <v>37995</v>
      </c>
      <c r="B5205" t="s">
        <v>12677</v>
      </c>
      <c r="C5205" t="s">
        <v>6539</v>
      </c>
      <c r="D5205" s="394">
        <v>99.77</v>
      </c>
    </row>
    <row r="5206" spans="1:4" ht="15" x14ac:dyDescent="0.25">
      <c r="A5206">
        <v>37996</v>
      </c>
      <c r="B5206" t="s">
        <v>12678</v>
      </c>
      <c r="C5206" t="s">
        <v>6539</v>
      </c>
      <c r="D5206" s="394">
        <v>147.1</v>
      </c>
    </row>
    <row r="5207" spans="1:4" ht="15" x14ac:dyDescent="0.25">
      <c r="A5207">
        <v>13883</v>
      </c>
      <c r="B5207" t="s">
        <v>12679</v>
      </c>
      <c r="C5207" t="s">
        <v>6539</v>
      </c>
      <c r="D5207" s="395">
        <v>78078.77</v>
      </c>
    </row>
    <row r="5208" spans="1:4" ht="15" x14ac:dyDescent="0.25">
      <c r="A5208">
        <v>38604</v>
      </c>
      <c r="B5208" t="s">
        <v>12680</v>
      </c>
      <c r="C5208" t="s">
        <v>6539</v>
      </c>
      <c r="D5208" s="395">
        <v>97246.07</v>
      </c>
    </row>
    <row r="5209" spans="1:4" ht="15" x14ac:dyDescent="0.25">
      <c r="A5209">
        <v>10601</v>
      </c>
      <c r="B5209" t="s">
        <v>12681</v>
      </c>
      <c r="C5209" t="s">
        <v>6539</v>
      </c>
      <c r="D5209" s="395">
        <v>1891630.04</v>
      </c>
    </row>
    <row r="5210" spans="1:4" ht="15" x14ac:dyDescent="0.25">
      <c r="A5210">
        <v>26034</v>
      </c>
      <c r="B5210" t="s">
        <v>12682</v>
      </c>
      <c r="C5210" t="s">
        <v>6539</v>
      </c>
      <c r="D5210" s="395">
        <v>4980595.1500000004</v>
      </c>
    </row>
    <row r="5211" spans="1:4" ht="15" x14ac:dyDescent="0.25">
      <c r="A5211">
        <v>13894</v>
      </c>
      <c r="B5211" t="s">
        <v>12683</v>
      </c>
      <c r="C5211" t="s">
        <v>6539</v>
      </c>
      <c r="D5211" s="395">
        <v>392649.25</v>
      </c>
    </row>
    <row r="5212" spans="1:4" ht="15" x14ac:dyDescent="0.25">
      <c r="A5212">
        <v>13895</v>
      </c>
      <c r="B5212" t="s">
        <v>12684</v>
      </c>
      <c r="C5212" t="s">
        <v>6539</v>
      </c>
      <c r="D5212" s="395">
        <v>527982.35</v>
      </c>
    </row>
    <row r="5213" spans="1:4" ht="15" x14ac:dyDescent="0.25">
      <c r="A5213">
        <v>13892</v>
      </c>
      <c r="B5213" t="s">
        <v>12685</v>
      </c>
      <c r="C5213" t="s">
        <v>6539</v>
      </c>
      <c r="D5213" s="395">
        <v>647029.46</v>
      </c>
    </row>
    <row r="5214" spans="1:4" ht="15" x14ac:dyDescent="0.25">
      <c r="A5214">
        <v>9914</v>
      </c>
      <c r="B5214" t="s">
        <v>12686</v>
      </c>
      <c r="C5214" t="s">
        <v>6539</v>
      </c>
      <c r="D5214" s="395">
        <v>700000</v>
      </c>
    </row>
    <row r="5215" spans="1:4" ht="15" x14ac:dyDescent="0.25">
      <c r="A5215">
        <v>36485</v>
      </c>
      <c r="B5215" t="s">
        <v>12687</v>
      </c>
      <c r="C5215" t="s">
        <v>6539</v>
      </c>
      <c r="D5215" s="395">
        <v>424438.89</v>
      </c>
    </row>
    <row r="5216" spans="1:4" ht="15" x14ac:dyDescent="0.25">
      <c r="A5216">
        <v>9912</v>
      </c>
      <c r="B5216" t="s">
        <v>12688</v>
      </c>
      <c r="C5216" t="s">
        <v>6539</v>
      </c>
      <c r="D5216" s="395">
        <v>1540000</v>
      </c>
    </row>
    <row r="5217" spans="1:4" ht="15" x14ac:dyDescent="0.25">
      <c r="A5217">
        <v>9921</v>
      </c>
      <c r="B5217" t="s">
        <v>12689</v>
      </c>
      <c r="C5217" t="s">
        <v>6539</v>
      </c>
      <c r="D5217" s="395">
        <v>794404.84</v>
      </c>
    </row>
    <row r="5218" spans="1:4" ht="15" x14ac:dyDescent="0.25">
      <c r="A5218">
        <v>21112</v>
      </c>
      <c r="B5218" t="s">
        <v>12690</v>
      </c>
      <c r="C5218" t="s">
        <v>6539</v>
      </c>
      <c r="D5218" s="394">
        <v>103.29</v>
      </c>
    </row>
    <row r="5219" spans="1:4" ht="15" x14ac:dyDescent="0.25">
      <c r="A5219">
        <v>10228</v>
      </c>
      <c r="B5219" t="s">
        <v>12691</v>
      </c>
      <c r="C5219" t="s">
        <v>6539</v>
      </c>
      <c r="D5219" s="394">
        <v>120</v>
      </c>
    </row>
    <row r="5220" spans="1:4" ht="15" x14ac:dyDescent="0.25">
      <c r="A5220">
        <v>11781</v>
      </c>
      <c r="B5220" t="s">
        <v>12692</v>
      </c>
      <c r="C5220" t="s">
        <v>6539</v>
      </c>
      <c r="D5220" s="394">
        <v>97.21</v>
      </c>
    </row>
    <row r="5221" spans="1:4" ht="15" x14ac:dyDescent="0.25">
      <c r="A5221">
        <v>11746</v>
      </c>
      <c r="B5221" t="s">
        <v>12693</v>
      </c>
      <c r="C5221" t="s">
        <v>6539</v>
      </c>
      <c r="D5221" s="394">
        <v>44.5</v>
      </c>
    </row>
    <row r="5222" spans="1:4" ht="15" x14ac:dyDescent="0.25">
      <c r="A5222">
        <v>11751</v>
      </c>
      <c r="B5222" t="s">
        <v>12694</v>
      </c>
      <c r="C5222" t="s">
        <v>6539</v>
      </c>
      <c r="D5222" s="394">
        <v>79.930000000000007</v>
      </c>
    </row>
    <row r="5223" spans="1:4" ht="15" x14ac:dyDescent="0.25">
      <c r="A5223">
        <v>11750</v>
      </c>
      <c r="B5223" t="s">
        <v>12695</v>
      </c>
      <c r="C5223" t="s">
        <v>6539</v>
      </c>
      <c r="D5223" s="394">
        <v>66.33</v>
      </c>
    </row>
    <row r="5224" spans="1:4" ht="15" x14ac:dyDescent="0.25">
      <c r="A5224">
        <v>11748</v>
      </c>
      <c r="B5224" t="s">
        <v>12696</v>
      </c>
      <c r="C5224" t="s">
        <v>6539</v>
      </c>
      <c r="D5224" s="394">
        <v>28.56</v>
      </c>
    </row>
    <row r="5225" spans="1:4" ht="15" x14ac:dyDescent="0.25">
      <c r="A5225">
        <v>11747</v>
      </c>
      <c r="B5225" t="s">
        <v>12697</v>
      </c>
      <c r="C5225" t="s">
        <v>6539</v>
      </c>
      <c r="D5225" s="394">
        <v>123.26</v>
      </c>
    </row>
    <row r="5226" spans="1:4" ht="15" x14ac:dyDescent="0.25">
      <c r="A5226">
        <v>11749</v>
      </c>
      <c r="B5226" t="s">
        <v>12698</v>
      </c>
      <c r="C5226" t="s">
        <v>6539</v>
      </c>
      <c r="D5226" s="394">
        <v>32.96</v>
      </c>
    </row>
    <row r="5227" spans="1:4" ht="15" x14ac:dyDescent="0.25">
      <c r="A5227">
        <v>10236</v>
      </c>
      <c r="B5227" t="s">
        <v>12699</v>
      </c>
      <c r="C5227" t="s">
        <v>6539</v>
      </c>
      <c r="D5227" s="394">
        <v>57.26</v>
      </c>
    </row>
    <row r="5228" spans="1:4" ht="15" x14ac:dyDescent="0.25">
      <c r="A5228">
        <v>10233</v>
      </c>
      <c r="B5228" t="s">
        <v>12700</v>
      </c>
      <c r="C5228" t="s">
        <v>6539</v>
      </c>
      <c r="D5228" s="394">
        <v>53.66</v>
      </c>
    </row>
    <row r="5229" spans="1:4" ht="15" x14ac:dyDescent="0.25">
      <c r="A5229">
        <v>10234</v>
      </c>
      <c r="B5229" t="s">
        <v>12701</v>
      </c>
      <c r="C5229" t="s">
        <v>6539</v>
      </c>
      <c r="D5229" s="394">
        <v>33.799999999999997</v>
      </c>
    </row>
    <row r="5230" spans="1:4" ht="15" x14ac:dyDescent="0.25">
      <c r="A5230">
        <v>10231</v>
      </c>
      <c r="B5230" t="s">
        <v>12702</v>
      </c>
      <c r="C5230" t="s">
        <v>6539</v>
      </c>
      <c r="D5230" s="394">
        <v>155</v>
      </c>
    </row>
    <row r="5231" spans="1:4" ht="15" x14ac:dyDescent="0.25">
      <c r="A5231">
        <v>10232</v>
      </c>
      <c r="B5231" t="s">
        <v>12703</v>
      </c>
      <c r="C5231" t="s">
        <v>6539</v>
      </c>
      <c r="D5231" s="394">
        <v>86.74</v>
      </c>
    </row>
    <row r="5232" spans="1:4" ht="15" x14ac:dyDescent="0.25">
      <c r="A5232">
        <v>10229</v>
      </c>
      <c r="B5232" t="s">
        <v>12704</v>
      </c>
      <c r="C5232" t="s">
        <v>6539</v>
      </c>
      <c r="D5232" s="394">
        <v>30.57</v>
      </c>
    </row>
    <row r="5233" spans="1:4" ht="15" x14ac:dyDescent="0.25">
      <c r="A5233">
        <v>10235</v>
      </c>
      <c r="B5233" t="s">
        <v>12705</v>
      </c>
      <c r="C5233" t="s">
        <v>6539</v>
      </c>
      <c r="D5233" s="394">
        <v>212.5</v>
      </c>
    </row>
    <row r="5234" spans="1:4" ht="15" x14ac:dyDescent="0.25">
      <c r="A5234">
        <v>10230</v>
      </c>
      <c r="B5234" t="s">
        <v>12706</v>
      </c>
      <c r="C5234" t="s">
        <v>6539</v>
      </c>
      <c r="D5234" s="394">
        <v>373.97</v>
      </c>
    </row>
    <row r="5235" spans="1:4" ht="15" x14ac:dyDescent="0.25">
      <c r="A5235">
        <v>10409</v>
      </c>
      <c r="B5235" t="s">
        <v>12707</v>
      </c>
      <c r="C5235" t="s">
        <v>6539</v>
      </c>
      <c r="D5235" s="394">
        <v>111.1</v>
      </c>
    </row>
    <row r="5236" spans="1:4" ht="15" x14ac:dyDescent="0.25">
      <c r="A5236">
        <v>10411</v>
      </c>
      <c r="B5236" t="s">
        <v>12708</v>
      </c>
      <c r="C5236" t="s">
        <v>6539</v>
      </c>
      <c r="D5236" s="394">
        <v>99.41</v>
      </c>
    </row>
    <row r="5237" spans="1:4" ht="15" x14ac:dyDescent="0.25">
      <c r="A5237">
        <v>10404</v>
      </c>
      <c r="B5237" t="s">
        <v>12709</v>
      </c>
      <c r="C5237" t="s">
        <v>6539</v>
      </c>
      <c r="D5237" s="394">
        <v>40.31</v>
      </c>
    </row>
    <row r="5238" spans="1:4" ht="15" x14ac:dyDescent="0.25">
      <c r="A5238">
        <v>10410</v>
      </c>
      <c r="B5238" t="s">
        <v>12710</v>
      </c>
      <c r="C5238" t="s">
        <v>6539</v>
      </c>
      <c r="D5238" s="394">
        <v>66.41</v>
      </c>
    </row>
    <row r="5239" spans="1:4" ht="15" x14ac:dyDescent="0.25">
      <c r="A5239">
        <v>10405</v>
      </c>
      <c r="B5239" t="s">
        <v>12711</v>
      </c>
      <c r="C5239" t="s">
        <v>6539</v>
      </c>
      <c r="D5239" s="394">
        <v>222.59</v>
      </c>
    </row>
    <row r="5240" spans="1:4" ht="15" x14ac:dyDescent="0.25">
      <c r="A5240">
        <v>10408</v>
      </c>
      <c r="B5240" t="s">
        <v>12712</v>
      </c>
      <c r="C5240" t="s">
        <v>6539</v>
      </c>
      <c r="D5240" s="394">
        <v>155.65</v>
      </c>
    </row>
    <row r="5241" spans="1:4" ht="15" x14ac:dyDescent="0.25">
      <c r="A5241">
        <v>10412</v>
      </c>
      <c r="B5241" t="s">
        <v>12713</v>
      </c>
      <c r="C5241" t="s">
        <v>6539</v>
      </c>
      <c r="D5241" s="394">
        <v>48.86</v>
      </c>
    </row>
    <row r="5242" spans="1:4" ht="15" x14ac:dyDescent="0.25">
      <c r="A5242">
        <v>10406</v>
      </c>
      <c r="B5242" t="s">
        <v>12714</v>
      </c>
      <c r="C5242" t="s">
        <v>6539</v>
      </c>
      <c r="D5242" s="394">
        <v>307.45</v>
      </c>
    </row>
    <row r="5243" spans="1:4" ht="15" x14ac:dyDescent="0.25">
      <c r="A5243">
        <v>10407</v>
      </c>
      <c r="B5243" t="s">
        <v>12715</v>
      </c>
      <c r="C5243" t="s">
        <v>6539</v>
      </c>
      <c r="D5243" s="394">
        <v>476.86</v>
      </c>
    </row>
    <row r="5244" spans="1:4" ht="15" x14ac:dyDescent="0.25">
      <c r="A5244">
        <v>10416</v>
      </c>
      <c r="B5244" t="s">
        <v>12716</v>
      </c>
      <c r="C5244" t="s">
        <v>6539</v>
      </c>
      <c r="D5244" s="394">
        <v>59.15</v>
      </c>
    </row>
    <row r="5245" spans="1:4" ht="15" x14ac:dyDescent="0.25">
      <c r="A5245">
        <v>10419</v>
      </c>
      <c r="B5245" t="s">
        <v>12717</v>
      </c>
      <c r="C5245" t="s">
        <v>6539</v>
      </c>
      <c r="D5245" s="394">
        <v>51.34</v>
      </c>
    </row>
    <row r="5246" spans="1:4" ht="15" x14ac:dyDescent="0.25">
      <c r="A5246">
        <v>21092</v>
      </c>
      <c r="B5246" t="s">
        <v>12718</v>
      </c>
      <c r="C5246" t="s">
        <v>6539</v>
      </c>
      <c r="D5246" s="394">
        <v>29.35</v>
      </c>
    </row>
    <row r="5247" spans="1:4" ht="15" x14ac:dyDescent="0.25">
      <c r="A5247">
        <v>10418</v>
      </c>
      <c r="B5247" t="s">
        <v>12719</v>
      </c>
      <c r="C5247" t="s">
        <v>6539</v>
      </c>
      <c r="D5247" s="394">
        <v>34.22</v>
      </c>
    </row>
    <row r="5248" spans="1:4" ht="15" x14ac:dyDescent="0.25">
      <c r="A5248">
        <v>12657</v>
      </c>
      <c r="B5248" t="s">
        <v>12720</v>
      </c>
      <c r="C5248" t="s">
        <v>6539</v>
      </c>
      <c r="D5248" s="394">
        <v>138.1</v>
      </c>
    </row>
    <row r="5249" spans="1:4" ht="15" x14ac:dyDescent="0.25">
      <c r="A5249">
        <v>10417</v>
      </c>
      <c r="B5249" t="s">
        <v>12721</v>
      </c>
      <c r="C5249" t="s">
        <v>6539</v>
      </c>
      <c r="D5249" s="394">
        <v>86.18</v>
      </c>
    </row>
    <row r="5250" spans="1:4" ht="15" x14ac:dyDescent="0.25">
      <c r="A5250">
        <v>10413</v>
      </c>
      <c r="B5250" t="s">
        <v>12722</v>
      </c>
      <c r="C5250" t="s">
        <v>6539</v>
      </c>
      <c r="D5250" s="394">
        <v>31.32</v>
      </c>
    </row>
    <row r="5251" spans="1:4" ht="15" x14ac:dyDescent="0.25">
      <c r="A5251">
        <v>10414</v>
      </c>
      <c r="B5251" t="s">
        <v>12723</v>
      </c>
      <c r="C5251" t="s">
        <v>6539</v>
      </c>
      <c r="D5251" s="394">
        <v>188.58</v>
      </c>
    </row>
    <row r="5252" spans="1:4" ht="15" x14ac:dyDescent="0.25">
      <c r="A5252">
        <v>10415</v>
      </c>
      <c r="B5252" t="s">
        <v>12724</v>
      </c>
      <c r="C5252" t="s">
        <v>6539</v>
      </c>
      <c r="D5252" s="394">
        <v>327.3</v>
      </c>
    </row>
    <row r="5253" spans="1:4" ht="15" x14ac:dyDescent="0.25">
      <c r="A5253">
        <v>38643</v>
      </c>
      <c r="B5253" t="s">
        <v>12725</v>
      </c>
      <c r="C5253" t="s">
        <v>6539</v>
      </c>
      <c r="D5253" s="394">
        <v>23.12</v>
      </c>
    </row>
    <row r="5254" spans="1:4" ht="15" x14ac:dyDescent="0.25">
      <c r="A5254">
        <v>6157</v>
      </c>
      <c r="B5254" t="s">
        <v>12726</v>
      </c>
      <c r="C5254" t="s">
        <v>6539</v>
      </c>
      <c r="D5254" s="394">
        <v>31.59</v>
      </c>
    </row>
    <row r="5255" spans="1:4" ht="15" x14ac:dyDescent="0.25">
      <c r="A5255">
        <v>37588</v>
      </c>
      <c r="B5255" t="s">
        <v>12727</v>
      </c>
      <c r="C5255" t="s">
        <v>6539</v>
      </c>
      <c r="D5255" s="394">
        <v>18.98</v>
      </c>
    </row>
    <row r="5256" spans="1:4" ht="15" x14ac:dyDescent="0.25">
      <c r="A5256">
        <v>6152</v>
      </c>
      <c r="B5256" t="s">
        <v>12728</v>
      </c>
      <c r="C5256" t="s">
        <v>6539</v>
      </c>
      <c r="D5256" s="394">
        <v>2.74</v>
      </c>
    </row>
    <row r="5257" spans="1:4" ht="15" x14ac:dyDescent="0.25">
      <c r="A5257">
        <v>6158</v>
      </c>
      <c r="B5257" t="s">
        <v>12729</v>
      </c>
      <c r="C5257" t="s">
        <v>6539</v>
      </c>
      <c r="D5257" s="394">
        <v>3.3</v>
      </c>
    </row>
    <row r="5258" spans="1:4" ht="15" x14ac:dyDescent="0.25">
      <c r="A5258">
        <v>6153</v>
      </c>
      <c r="B5258" t="s">
        <v>12730</v>
      </c>
      <c r="C5258" t="s">
        <v>6539</v>
      </c>
      <c r="D5258" s="394">
        <v>2.57</v>
      </c>
    </row>
    <row r="5259" spans="1:4" ht="15" x14ac:dyDescent="0.25">
      <c r="A5259">
        <v>6156</v>
      </c>
      <c r="B5259" t="s">
        <v>12731</v>
      </c>
      <c r="C5259" t="s">
        <v>6539</v>
      </c>
      <c r="D5259" s="394">
        <v>3.25</v>
      </c>
    </row>
    <row r="5260" spans="1:4" ht="15" x14ac:dyDescent="0.25">
      <c r="A5260">
        <v>6154</v>
      </c>
      <c r="B5260" t="s">
        <v>12732</v>
      </c>
      <c r="C5260" t="s">
        <v>6539</v>
      </c>
      <c r="D5260" s="394">
        <v>6.13</v>
      </c>
    </row>
    <row r="5261" spans="1:4" ht="15" x14ac:dyDescent="0.25">
      <c r="A5261">
        <v>6155</v>
      </c>
      <c r="B5261" t="s">
        <v>12733</v>
      </c>
      <c r="C5261" t="s">
        <v>6539</v>
      </c>
      <c r="D5261" s="394">
        <v>12.68</v>
      </c>
    </row>
    <row r="5262" spans="1:4" ht="15" x14ac:dyDescent="0.25">
      <c r="A5262">
        <v>3115</v>
      </c>
      <c r="B5262" t="s">
        <v>12734</v>
      </c>
      <c r="C5262" t="s">
        <v>6539</v>
      </c>
      <c r="D5262" s="394">
        <v>16.55</v>
      </c>
    </row>
    <row r="5263" spans="1:4" ht="15" x14ac:dyDescent="0.25">
      <c r="A5263">
        <v>3116</v>
      </c>
      <c r="B5263" t="s">
        <v>12735</v>
      </c>
      <c r="C5263" t="s">
        <v>6539</v>
      </c>
      <c r="D5263" s="394">
        <v>17.059999999999999</v>
      </c>
    </row>
    <row r="5264" spans="1:4" ht="15" x14ac:dyDescent="0.25">
      <c r="A5264">
        <v>38166</v>
      </c>
      <c r="B5264" t="s">
        <v>12736</v>
      </c>
      <c r="C5264" t="s">
        <v>6539</v>
      </c>
      <c r="D5264" s="394">
        <v>34.92</v>
      </c>
    </row>
    <row r="5265" spans="1:4" ht="15" x14ac:dyDescent="0.25">
      <c r="A5265">
        <v>38108</v>
      </c>
      <c r="B5265" t="s">
        <v>12737</v>
      </c>
      <c r="C5265" t="s">
        <v>6539</v>
      </c>
      <c r="D5265" s="394">
        <v>39.42</v>
      </c>
    </row>
    <row r="5266" spans="1:4" ht="15" x14ac:dyDescent="0.25">
      <c r="A5266">
        <v>38087</v>
      </c>
      <c r="B5266" t="s">
        <v>12738</v>
      </c>
      <c r="C5266" t="s">
        <v>6539</v>
      </c>
      <c r="D5266" s="394">
        <v>50.71</v>
      </c>
    </row>
    <row r="5267" spans="1:4" ht="15" x14ac:dyDescent="0.25">
      <c r="A5267">
        <v>38109</v>
      </c>
      <c r="B5267" t="s">
        <v>12739</v>
      </c>
      <c r="C5267" t="s">
        <v>6539</v>
      </c>
      <c r="D5267" s="394">
        <v>63.01</v>
      </c>
    </row>
    <row r="5268" spans="1:4" ht="15" x14ac:dyDescent="0.25">
      <c r="A5268">
        <v>38088</v>
      </c>
      <c r="B5268" t="s">
        <v>12740</v>
      </c>
      <c r="C5268" t="s">
        <v>6539</v>
      </c>
      <c r="D5268" s="394">
        <v>66.25</v>
      </c>
    </row>
    <row r="5269" spans="1:4" ht="15" x14ac:dyDescent="0.25">
      <c r="A5269">
        <v>38110</v>
      </c>
      <c r="B5269" t="s">
        <v>12741</v>
      </c>
      <c r="C5269" t="s">
        <v>6539</v>
      </c>
      <c r="D5269" s="394">
        <v>24.24</v>
      </c>
    </row>
    <row r="5270" spans="1:4" ht="15" x14ac:dyDescent="0.25">
      <c r="A5270">
        <v>38089</v>
      </c>
      <c r="B5270" t="s">
        <v>12742</v>
      </c>
      <c r="C5270" t="s">
        <v>6539</v>
      </c>
      <c r="D5270" s="394">
        <v>42.23</v>
      </c>
    </row>
    <row r="5271" spans="1:4" ht="15" x14ac:dyDescent="0.25">
      <c r="A5271">
        <v>38111</v>
      </c>
      <c r="B5271" t="s">
        <v>12743</v>
      </c>
      <c r="C5271" t="s">
        <v>6539</v>
      </c>
      <c r="D5271" s="394">
        <v>27.1</v>
      </c>
    </row>
    <row r="5272" spans="1:4" ht="15" x14ac:dyDescent="0.25">
      <c r="A5272">
        <v>38090</v>
      </c>
      <c r="B5272" t="s">
        <v>12744</v>
      </c>
      <c r="C5272" t="s">
        <v>6539</v>
      </c>
      <c r="D5272" s="394">
        <v>43.65</v>
      </c>
    </row>
    <row r="5273" spans="1:4" ht="15" x14ac:dyDescent="0.25">
      <c r="A5273">
        <v>11786</v>
      </c>
      <c r="B5273" t="s">
        <v>12745</v>
      </c>
      <c r="C5273" t="s">
        <v>6539</v>
      </c>
      <c r="D5273" s="394">
        <v>270.27999999999997</v>
      </c>
    </row>
    <row r="5274" spans="1:4" ht="15" x14ac:dyDescent="0.25">
      <c r="A5274">
        <v>13726</v>
      </c>
      <c r="B5274" t="s">
        <v>12746</v>
      </c>
      <c r="C5274" t="s">
        <v>6539</v>
      </c>
      <c r="D5274" s="395">
        <v>36670.050000000003</v>
      </c>
    </row>
    <row r="5275" spans="1:4" ht="15" x14ac:dyDescent="0.25">
      <c r="A5275">
        <v>38400</v>
      </c>
      <c r="B5275" t="s">
        <v>12747</v>
      </c>
      <c r="C5275" t="s">
        <v>6539</v>
      </c>
      <c r="D5275" s="394">
        <v>9.8800000000000008</v>
      </c>
    </row>
    <row r="5276" spans="1:4" ht="15" x14ac:dyDescent="0.25">
      <c r="A5276">
        <v>12627</v>
      </c>
      <c r="B5276" t="s">
        <v>12748</v>
      </c>
      <c r="C5276" t="s">
        <v>6539</v>
      </c>
      <c r="D5276" s="394">
        <v>0.4</v>
      </c>
    </row>
    <row r="5277" spans="1:4" ht="15" x14ac:dyDescent="0.25">
      <c r="A5277">
        <v>6138</v>
      </c>
      <c r="B5277" t="s">
        <v>12749</v>
      </c>
      <c r="C5277" t="s">
        <v>6539</v>
      </c>
      <c r="D5277" s="394">
        <v>1.62</v>
      </c>
    </row>
    <row r="5278" spans="1:4" ht="15" x14ac:dyDescent="0.25">
      <c r="A5278">
        <v>39996</v>
      </c>
      <c r="B5278" t="s">
        <v>12750</v>
      </c>
      <c r="C5278" t="s">
        <v>6542</v>
      </c>
      <c r="D5278" s="394">
        <v>1.92</v>
      </c>
    </row>
    <row r="5279" spans="1:4" ht="15" x14ac:dyDescent="0.25">
      <c r="A5279">
        <v>10478</v>
      </c>
      <c r="B5279" t="s">
        <v>12751</v>
      </c>
      <c r="C5279" t="s">
        <v>6544</v>
      </c>
      <c r="D5279" s="394">
        <v>26.96</v>
      </c>
    </row>
    <row r="5280" spans="1:4" ht="15" x14ac:dyDescent="0.25">
      <c r="A5280">
        <v>40514</v>
      </c>
      <c r="B5280" t="s">
        <v>12752</v>
      </c>
      <c r="C5280" t="s">
        <v>6544</v>
      </c>
      <c r="D5280" s="394">
        <v>23.88</v>
      </c>
    </row>
    <row r="5281" spans="1:4" ht="15" x14ac:dyDescent="0.25">
      <c r="A5281">
        <v>10475</v>
      </c>
      <c r="B5281" t="s">
        <v>12753</v>
      </c>
      <c r="C5281" t="s">
        <v>6544</v>
      </c>
      <c r="D5281" s="394">
        <v>23.72</v>
      </c>
    </row>
    <row r="5282" spans="1:4" ht="15" x14ac:dyDescent="0.25">
      <c r="A5282">
        <v>10481</v>
      </c>
      <c r="B5282" t="s">
        <v>12754</v>
      </c>
      <c r="C5282" t="s">
        <v>6544</v>
      </c>
      <c r="D5282" s="394">
        <v>25.86</v>
      </c>
    </row>
    <row r="5283" spans="1:4" ht="15" x14ac:dyDescent="0.25">
      <c r="A5283">
        <v>4031</v>
      </c>
      <c r="B5283" t="s">
        <v>12755</v>
      </c>
      <c r="C5283" t="s">
        <v>6540</v>
      </c>
      <c r="D5283" s="394">
        <v>24.44</v>
      </c>
    </row>
    <row r="5284" spans="1:4" ht="15" x14ac:dyDescent="0.25">
      <c r="A5284">
        <v>4030</v>
      </c>
      <c r="B5284" t="s">
        <v>12756</v>
      </c>
      <c r="C5284" t="s">
        <v>6540</v>
      </c>
      <c r="D5284" s="394">
        <v>5.2</v>
      </c>
    </row>
    <row r="5285" spans="1:4" ht="15" x14ac:dyDescent="0.25">
      <c r="A5285">
        <v>39399</v>
      </c>
      <c r="B5285" t="s">
        <v>12757</v>
      </c>
      <c r="C5285" t="s">
        <v>6539</v>
      </c>
      <c r="D5285" s="394">
        <v>815.8</v>
      </c>
    </row>
    <row r="5286" spans="1:4" ht="15" x14ac:dyDescent="0.25">
      <c r="A5286">
        <v>39400</v>
      </c>
      <c r="B5286" t="s">
        <v>12758</v>
      </c>
      <c r="C5286" t="s">
        <v>6539</v>
      </c>
      <c r="D5286" s="394">
        <v>886.74</v>
      </c>
    </row>
    <row r="5287" spans="1:4" ht="15" x14ac:dyDescent="0.25">
      <c r="A5287">
        <v>39401</v>
      </c>
      <c r="B5287" t="s">
        <v>12759</v>
      </c>
      <c r="C5287" t="s">
        <v>6539</v>
      </c>
      <c r="D5287" s="394">
        <v>994.7</v>
      </c>
    </row>
    <row r="5288" spans="1:4" ht="15" x14ac:dyDescent="0.25">
      <c r="A5288">
        <v>11652</v>
      </c>
      <c r="B5288" t="s">
        <v>12760</v>
      </c>
      <c r="C5288" t="s">
        <v>6539</v>
      </c>
      <c r="D5288" s="395">
        <v>2140</v>
      </c>
    </row>
    <row r="5289" spans="1:4" ht="15" x14ac:dyDescent="0.25">
      <c r="A5289">
        <v>13896</v>
      </c>
      <c r="B5289" t="s">
        <v>12761</v>
      </c>
      <c r="C5289" t="s">
        <v>6539</v>
      </c>
      <c r="D5289" s="395">
        <v>1919.76</v>
      </c>
    </row>
    <row r="5290" spans="1:4" ht="15" x14ac:dyDescent="0.25">
      <c r="A5290">
        <v>13475</v>
      </c>
      <c r="B5290" t="s">
        <v>12762</v>
      </c>
      <c r="C5290" t="s">
        <v>6539</v>
      </c>
      <c r="D5290" s="395">
        <v>2338.5</v>
      </c>
    </row>
    <row r="5291" spans="1:4" ht="15" x14ac:dyDescent="0.25">
      <c r="A5291">
        <v>25971</v>
      </c>
      <c r="B5291" t="s">
        <v>12763</v>
      </c>
      <c r="C5291" t="s">
        <v>6539</v>
      </c>
      <c r="D5291" s="395">
        <v>2926471.45</v>
      </c>
    </row>
    <row r="5292" spans="1:4" ht="15" x14ac:dyDescent="0.25">
      <c r="A5292">
        <v>25970</v>
      </c>
      <c r="B5292" t="s">
        <v>12764</v>
      </c>
      <c r="C5292" t="s">
        <v>6539</v>
      </c>
      <c r="D5292" s="395">
        <v>1232010.51</v>
      </c>
    </row>
    <row r="5293" spans="1:4" ht="15" x14ac:dyDescent="0.25">
      <c r="A5293">
        <v>13476</v>
      </c>
      <c r="B5293" t="s">
        <v>12765</v>
      </c>
      <c r="C5293" t="s">
        <v>6539</v>
      </c>
      <c r="D5293" s="395">
        <v>1240938.21</v>
      </c>
    </row>
    <row r="5294" spans="1:4" ht="15" x14ac:dyDescent="0.25">
      <c r="A5294">
        <v>10488</v>
      </c>
      <c r="B5294" t="s">
        <v>12766</v>
      </c>
      <c r="C5294" t="s">
        <v>6539</v>
      </c>
      <c r="D5294" s="395">
        <v>1503410</v>
      </c>
    </row>
    <row r="5295" spans="1:4" ht="15" x14ac:dyDescent="0.25">
      <c r="A5295">
        <v>13606</v>
      </c>
      <c r="B5295" t="s">
        <v>12767</v>
      </c>
      <c r="C5295" t="s">
        <v>6539</v>
      </c>
      <c r="D5295" s="395">
        <v>1331999.76</v>
      </c>
    </row>
    <row r="5296" spans="1:4" ht="15" x14ac:dyDescent="0.25">
      <c r="A5296">
        <v>10489</v>
      </c>
      <c r="B5296" t="s">
        <v>12768</v>
      </c>
      <c r="C5296" t="s">
        <v>6541</v>
      </c>
      <c r="D5296" s="394">
        <v>13.49</v>
      </c>
    </row>
    <row r="5297" spans="1:4" ht="15" x14ac:dyDescent="0.25">
      <c r="A5297">
        <v>41073</v>
      </c>
      <c r="B5297" t="s">
        <v>12769</v>
      </c>
      <c r="C5297" t="s">
        <v>6548</v>
      </c>
      <c r="D5297" s="395">
        <v>2363.25</v>
      </c>
    </row>
    <row r="5298" spans="1:4" ht="15" x14ac:dyDescent="0.25">
      <c r="A5298">
        <v>34391</v>
      </c>
      <c r="B5298" t="s">
        <v>12770</v>
      </c>
      <c r="C5298" t="s">
        <v>6540</v>
      </c>
      <c r="D5298" s="394">
        <v>733.94</v>
      </c>
    </row>
    <row r="5299" spans="1:4" ht="15" x14ac:dyDescent="0.25">
      <c r="A5299">
        <v>10496</v>
      </c>
      <c r="B5299" t="s">
        <v>12771</v>
      </c>
      <c r="C5299" t="s">
        <v>6540</v>
      </c>
      <c r="D5299" s="394">
        <v>638.88</v>
      </c>
    </row>
    <row r="5300" spans="1:4" ht="15" x14ac:dyDescent="0.25">
      <c r="A5300">
        <v>10497</v>
      </c>
      <c r="B5300" t="s">
        <v>12772</v>
      </c>
      <c r="C5300" t="s">
        <v>6540</v>
      </c>
      <c r="D5300" s="395">
        <v>1661.11</v>
      </c>
    </row>
    <row r="5301" spans="1:4" ht="15" x14ac:dyDescent="0.25">
      <c r="A5301">
        <v>10504</v>
      </c>
      <c r="B5301" t="s">
        <v>12773</v>
      </c>
      <c r="C5301" t="s">
        <v>6540</v>
      </c>
      <c r="D5301" s="395">
        <v>1942.22</v>
      </c>
    </row>
    <row r="5302" spans="1:4" ht="15" x14ac:dyDescent="0.25">
      <c r="A5302">
        <v>34390</v>
      </c>
      <c r="B5302" t="s">
        <v>12774</v>
      </c>
      <c r="C5302" t="s">
        <v>6540</v>
      </c>
      <c r="D5302" s="394">
        <v>572.44000000000005</v>
      </c>
    </row>
    <row r="5303" spans="1:4" ht="15" x14ac:dyDescent="0.25">
      <c r="A5303">
        <v>34389</v>
      </c>
      <c r="B5303" t="s">
        <v>12775</v>
      </c>
      <c r="C5303" t="s">
        <v>6540</v>
      </c>
      <c r="D5303" s="394">
        <v>178.88</v>
      </c>
    </row>
    <row r="5304" spans="1:4" ht="15" x14ac:dyDescent="0.25">
      <c r="A5304">
        <v>34388</v>
      </c>
      <c r="B5304" t="s">
        <v>12776</v>
      </c>
      <c r="C5304" t="s">
        <v>6540</v>
      </c>
      <c r="D5304" s="394">
        <v>254.23</v>
      </c>
    </row>
    <row r="5305" spans="1:4" ht="15" x14ac:dyDescent="0.25">
      <c r="A5305">
        <v>34387</v>
      </c>
      <c r="B5305" t="s">
        <v>12777</v>
      </c>
      <c r="C5305" t="s">
        <v>6540</v>
      </c>
      <c r="D5305" s="394">
        <v>412.72</v>
      </c>
    </row>
    <row r="5306" spans="1:4" ht="15" x14ac:dyDescent="0.25">
      <c r="A5306">
        <v>11188</v>
      </c>
      <c r="B5306" t="s">
        <v>12778</v>
      </c>
      <c r="C5306" t="s">
        <v>6540</v>
      </c>
      <c r="D5306" s="394">
        <v>204.44</v>
      </c>
    </row>
    <row r="5307" spans="1:4" ht="15" x14ac:dyDescent="0.25">
      <c r="A5307">
        <v>11189</v>
      </c>
      <c r="B5307" t="s">
        <v>12779</v>
      </c>
      <c r="C5307" t="s">
        <v>6540</v>
      </c>
      <c r="D5307" s="394">
        <v>306.66000000000003</v>
      </c>
    </row>
    <row r="5308" spans="1:4" ht="15" x14ac:dyDescent="0.25">
      <c r="A5308">
        <v>21107</v>
      </c>
      <c r="B5308" t="s">
        <v>12780</v>
      </c>
      <c r="C5308" t="s">
        <v>6540</v>
      </c>
      <c r="D5308" s="394">
        <v>220.68</v>
      </c>
    </row>
    <row r="5309" spans="1:4" ht="15" x14ac:dyDescent="0.25">
      <c r="A5309">
        <v>34386</v>
      </c>
      <c r="B5309" t="s">
        <v>12781</v>
      </c>
      <c r="C5309" t="s">
        <v>6540</v>
      </c>
      <c r="D5309" s="394">
        <v>383.33</v>
      </c>
    </row>
    <row r="5310" spans="1:4" ht="15" x14ac:dyDescent="0.25">
      <c r="A5310">
        <v>10490</v>
      </c>
      <c r="B5310" t="s">
        <v>12782</v>
      </c>
      <c r="C5310" t="s">
        <v>6540</v>
      </c>
      <c r="D5310" s="394">
        <v>115</v>
      </c>
    </row>
    <row r="5311" spans="1:4" ht="15" x14ac:dyDescent="0.25">
      <c r="A5311">
        <v>10492</v>
      </c>
      <c r="B5311" t="s">
        <v>12783</v>
      </c>
      <c r="C5311" t="s">
        <v>6540</v>
      </c>
      <c r="D5311" s="394">
        <v>153.33000000000001</v>
      </c>
    </row>
    <row r="5312" spans="1:4" ht="15" x14ac:dyDescent="0.25">
      <c r="A5312">
        <v>10493</v>
      </c>
      <c r="B5312" t="s">
        <v>12784</v>
      </c>
      <c r="C5312" t="s">
        <v>6540</v>
      </c>
      <c r="D5312" s="394">
        <v>178.88</v>
      </c>
    </row>
    <row r="5313" spans="1:4" ht="15" x14ac:dyDescent="0.25">
      <c r="A5313">
        <v>10491</v>
      </c>
      <c r="B5313" t="s">
        <v>12785</v>
      </c>
      <c r="C5313" t="s">
        <v>6540</v>
      </c>
      <c r="D5313" s="394">
        <v>217.22</v>
      </c>
    </row>
    <row r="5314" spans="1:4" ht="15" x14ac:dyDescent="0.25">
      <c r="A5314">
        <v>34385</v>
      </c>
      <c r="B5314" t="s">
        <v>12786</v>
      </c>
      <c r="C5314" t="s">
        <v>6540</v>
      </c>
      <c r="D5314" s="394">
        <v>316.88</v>
      </c>
    </row>
    <row r="5315" spans="1:4" ht="15" x14ac:dyDescent="0.25">
      <c r="A5315">
        <v>10499</v>
      </c>
      <c r="B5315" t="s">
        <v>12787</v>
      </c>
      <c r="C5315" t="s">
        <v>6540</v>
      </c>
      <c r="D5315" s="394">
        <v>127.77</v>
      </c>
    </row>
    <row r="5316" spans="1:4" ht="15" x14ac:dyDescent="0.25">
      <c r="A5316">
        <v>34384</v>
      </c>
      <c r="B5316" t="s">
        <v>12788</v>
      </c>
      <c r="C5316" t="s">
        <v>6540</v>
      </c>
      <c r="D5316" s="394">
        <v>383.33</v>
      </c>
    </row>
    <row r="5317" spans="1:4" ht="15" x14ac:dyDescent="0.25">
      <c r="A5317">
        <v>11185</v>
      </c>
      <c r="B5317" t="s">
        <v>12789</v>
      </c>
      <c r="C5317" t="s">
        <v>6540</v>
      </c>
      <c r="D5317" s="394">
        <v>396.11</v>
      </c>
    </row>
    <row r="5318" spans="1:4" ht="15" x14ac:dyDescent="0.25">
      <c r="A5318">
        <v>10507</v>
      </c>
      <c r="B5318" t="s">
        <v>12790</v>
      </c>
      <c r="C5318" t="s">
        <v>6540</v>
      </c>
      <c r="D5318" s="394">
        <v>268.12</v>
      </c>
    </row>
    <row r="5319" spans="1:4" ht="15" x14ac:dyDescent="0.25">
      <c r="A5319">
        <v>10505</v>
      </c>
      <c r="B5319" t="s">
        <v>12791</v>
      </c>
      <c r="C5319" t="s">
        <v>6540</v>
      </c>
      <c r="D5319" s="394">
        <v>158.21</v>
      </c>
    </row>
    <row r="5320" spans="1:4" ht="15" x14ac:dyDescent="0.25">
      <c r="A5320">
        <v>10506</v>
      </c>
      <c r="B5320" t="s">
        <v>12792</v>
      </c>
      <c r="C5320" t="s">
        <v>6540</v>
      </c>
      <c r="D5320" s="394">
        <v>206.53</v>
      </c>
    </row>
    <row r="5321" spans="1:4" ht="15" x14ac:dyDescent="0.25">
      <c r="A5321">
        <v>5031</v>
      </c>
      <c r="B5321" t="s">
        <v>12793</v>
      </c>
      <c r="C5321" t="s">
        <v>6540</v>
      </c>
      <c r="D5321" s="394">
        <v>290</v>
      </c>
    </row>
    <row r="5322" spans="1:4" ht="15" x14ac:dyDescent="0.25">
      <c r="A5322">
        <v>10502</v>
      </c>
      <c r="B5322" t="s">
        <v>12794</v>
      </c>
      <c r="C5322" t="s">
        <v>6540</v>
      </c>
      <c r="D5322" s="394">
        <v>337.91</v>
      </c>
    </row>
    <row r="5323" spans="1:4" ht="15" x14ac:dyDescent="0.25">
      <c r="A5323">
        <v>10501</v>
      </c>
      <c r="B5323" t="s">
        <v>12795</v>
      </c>
      <c r="C5323" t="s">
        <v>6540</v>
      </c>
      <c r="D5323" s="394">
        <v>190.91</v>
      </c>
    </row>
    <row r="5324" spans="1:4" ht="15" x14ac:dyDescent="0.25">
      <c r="A5324">
        <v>10503</v>
      </c>
      <c r="B5324" t="s">
        <v>12796</v>
      </c>
      <c r="C5324" t="s">
        <v>6540</v>
      </c>
      <c r="D5324" s="394">
        <v>257.92</v>
      </c>
    </row>
    <row r="5325" spans="1:4" ht="15" x14ac:dyDescent="0.25">
      <c r="A5325">
        <v>40270</v>
      </c>
      <c r="B5325" t="s">
        <v>12797</v>
      </c>
      <c r="C5325" t="s">
        <v>6542</v>
      </c>
      <c r="D5325" s="394">
        <v>43.5</v>
      </c>
    </row>
    <row r="5326" spans="1:4" ht="15" x14ac:dyDescent="0.25">
      <c r="A5326">
        <v>20213</v>
      </c>
      <c r="B5326" t="s">
        <v>12798</v>
      </c>
      <c r="C5326" t="s">
        <v>6542</v>
      </c>
      <c r="D5326" s="394">
        <v>11.74</v>
      </c>
    </row>
    <row r="5327" spans="1:4" ht="15" x14ac:dyDescent="0.25">
      <c r="A5327">
        <v>20211</v>
      </c>
      <c r="B5327" t="s">
        <v>12799</v>
      </c>
      <c r="C5327" t="s">
        <v>6542</v>
      </c>
      <c r="D5327" s="394">
        <v>17.34</v>
      </c>
    </row>
    <row r="5328" spans="1:4" ht="15" x14ac:dyDescent="0.25">
      <c r="A5328">
        <v>4472</v>
      </c>
      <c r="B5328" t="s">
        <v>12800</v>
      </c>
      <c r="C5328" t="s">
        <v>6542</v>
      </c>
      <c r="D5328" s="394">
        <v>15.16</v>
      </c>
    </row>
    <row r="5329" spans="1:4" ht="15" x14ac:dyDescent="0.25">
      <c r="A5329">
        <v>35272</v>
      </c>
      <c r="B5329" t="s">
        <v>12801</v>
      </c>
      <c r="C5329" t="s">
        <v>6542</v>
      </c>
      <c r="D5329" s="394">
        <v>19.91</v>
      </c>
    </row>
    <row r="5330" spans="1:4" ht="15" x14ac:dyDescent="0.25">
      <c r="A5330">
        <v>4448</v>
      </c>
      <c r="B5330" t="s">
        <v>12802</v>
      </c>
      <c r="C5330" t="s">
        <v>6542</v>
      </c>
      <c r="D5330" s="394">
        <v>17.18</v>
      </c>
    </row>
    <row r="5331" spans="1:4" ht="15" x14ac:dyDescent="0.25">
      <c r="A5331">
        <v>4425</v>
      </c>
      <c r="B5331" t="s">
        <v>12803</v>
      </c>
      <c r="C5331" t="s">
        <v>6542</v>
      </c>
      <c r="D5331" s="394">
        <v>11.13</v>
      </c>
    </row>
    <row r="5332" spans="1:4" ht="15" x14ac:dyDescent="0.25">
      <c r="A5332">
        <v>4481</v>
      </c>
      <c r="B5332" t="s">
        <v>12804</v>
      </c>
      <c r="C5332" t="s">
        <v>6542</v>
      </c>
      <c r="D5332" s="394">
        <v>20.51</v>
      </c>
    </row>
    <row r="5333" spans="1:4" ht="15" x14ac:dyDescent="0.25">
      <c r="A5333">
        <v>34345</v>
      </c>
      <c r="B5333" t="s">
        <v>12805</v>
      </c>
      <c r="C5333" t="s">
        <v>6541</v>
      </c>
      <c r="D5333" s="394">
        <v>11.45</v>
      </c>
    </row>
    <row r="5334" spans="1:4" ht="15" x14ac:dyDescent="0.25">
      <c r="A5334">
        <v>41096</v>
      </c>
      <c r="B5334" t="s">
        <v>12806</v>
      </c>
      <c r="C5334" t="s">
        <v>6548</v>
      </c>
      <c r="D5334" s="395">
        <v>2003.73</v>
      </c>
    </row>
    <row r="5335" spans="1:4" ht="15" x14ac:dyDescent="0.25">
      <c r="A5335">
        <v>41776</v>
      </c>
      <c r="B5335" t="s">
        <v>12807</v>
      </c>
      <c r="C5335" t="s">
        <v>6541</v>
      </c>
      <c r="D5335" s="394">
        <v>15.68</v>
      </c>
    </row>
    <row r="5336" spans="1:4" ht="15" x14ac:dyDescent="0.25">
      <c r="A5336">
        <v>4487</v>
      </c>
      <c r="B5336" t="s">
        <v>12808</v>
      </c>
      <c r="C5336" t="s">
        <v>6542</v>
      </c>
      <c r="D5336" s="394">
        <v>9.9499999999999993</v>
      </c>
    </row>
    <row r="5337" spans="1:4" ht="15" x14ac:dyDescent="0.25">
      <c r="A5337">
        <v>11157</v>
      </c>
      <c r="B5337" t="s">
        <v>12809</v>
      </c>
      <c r="C5337" t="s">
        <v>6559</v>
      </c>
      <c r="D5337" s="394">
        <v>121.45</v>
      </c>
    </row>
    <row r="5338" spans="1:4" ht="15" x14ac:dyDescent="0.25">
      <c r="A5338" t="s">
        <v>6532</v>
      </c>
      <c r="B5338"/>
      <c r="C5338"/>
      <c r="D5338"/>
    </row>
    <row r="5339" spans="1:4" ht="15" x14ac:dyDescent="0.25">
      <c r="A5339" t="s">
        <v>12810</v>
      </c>
      <c r="B5339"/>
      <c r="C5339"/>
      <c r="D5339"/>
    </row>
    <row r="5340" spans="1:4" x14ac:dyDescent="0.2">
      <c r="A5340" s="245">
        <v>4487</v>
      </c>
      <c r="B5340" s="392" t="s">
        <v>6564</v>
      </c>
      <c r="C5340" s="245" t="s">
        <v>6542</v>
      </c>
      <c r="D5340" s="245">
        <v>9.9499999999999993</v>
      </c>
    </row>
    <row r="5341" spans="1:4" x14ac:dyDescent="0.2">
      <c r="A5341" s="245">
        <v>11157</v>
      </c>
      <c r="B5341" s="392" t="s">
        <v>6565</v>
      </c>
      <c r="C5341" s="245" t="s">
        <v>6559</v>
      </c>
      <c r="D5341" s="245">
        <v>114.57</v>
      </c>
    </row>
    <row r="5342" spans="1:4" x14ac:dyDescent="0.2">
      <c r="A5342" s="245" t="s">
        <v>6532</v>
      </c>
      <c r="B5342" s="392"/>
    </row>
    <row r="5343" spans="1:4" x14ac:dyDescent="0.2">
      <c r="A5343" s="245" t="s">
        <v>6566</v>
      </c>
      <c r="B5343" s="392"/>
    </row>
  </sheetData>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35"/>
  <sheetViews>
    <sheetView showGridLines="0" view="pageBreakPreview" topLeftCell="A27" zoomScale="90" zoomScaleSheetLayoutView="90" workbookViewId="0">
      <selection activeCell="B8" sqref="B8"/>
    </sheetView>
  </sheetViews>
  <sheetFormatPr defaultColWidth="9.140625" defaultRowHeight="12.75" x14ac:dyDescent="0.25"/>
  <cols>
    <col min="1" max="1" width="11.28515625" style="56" customWidth="1"/>
    <col min="2" max="2" width="39.42578125" style="56" customWidth="1"/>
    <col min="3" max="3" width="6.28515625" style="57" bestFit="1" customWidth="1"/>
    <col min="4" max="4" width="6" style="56" customWidth="1"/>
    <col min="5" max="5" width="15.5703125" style="56" customWidth="1"/>
    <col min="6" max="6" width="17.28515625" style="56" customWidth="1"/>
    <col min="7" max="7" width="18.140625" style="56" customWidth="1"/>
    <col min="8" max="8" width="15.5703125" style="56" customWidth="1"/>
    <col min="9" max="9" width="15" style="56" bestFit="1" customWidth="1"/>
    <col min="10" max="10" width="13.28515625" style="56" bestFit="1" customWidth="1"/>
    <col min="11" max="11" width="11.28515625" style="56" bestFit="1" customWidth="1"/>
    <col min="12" max="16384" width="9.140625" style="56"/>
  </cols>
  <sheetData>
    <row r="1" spans="1:14" s="5" customFormat="1" ht="20.100000000000001" hidden="1" customHeight="1" x14ac:dyDescent="0.25">
      <c r="A1" s="58" t="s">
        <v>24</v>
      </c>
      <c r="B1" s="1" t="s">
        <v>0</v>
      </c>
      <c r="C1" s="3"/>
      <c r="D1" s="2"/>
      <c r="E1" s="2"/>
      <c r="F1" s="3"/>
      <c r="G1" s="3"/>
      <c r="H1" s="3"/>
      <c r="I1" s="3"/>
      <c r="J1" s="3"/>
      <c r="K1" s="61"/>
    </row>
    <row r="2" spans="1:14" s="5" customFormat="1" ht="20.100000000000001" hidden="1" customHeight="1" x14ac:dyDescent="0.25">
      <c r="A2" s="59" t="s">
        <v>1</v>
      </c>
      <c r="B2" s="174" t="s">
        <v>2</v>
      </c>
      <c r="C2" s="157"/>
      <c r="D2" s="175"/>
      <c r="E2" s="176"/>
      <c r="F2" s="157"/>
      <c r="G2" s="157"/>
      <c r="H2" s="157"/>
      <c r="I2" s="157"/>
      <c r="J2" s="157"/>
      <c r="K2" s="62"/>
    </row>
    <row r="3" spans="1:14" s="5" customFormat="1" ht="20.100000000000001" hidden="1" customHeight="1" x14ac:dyDescent="0.25">
      <c r="A3" s="59" t="s">
        <v>3</v>
      </c>
      <c r="B3" s="177" t="s">
        <v>4</v>
      </c>
      <c r="C3" s="157"/>
      <c r="D3" s="174"/>
      <c r="E3" s="174"/>
      <c r="F3" s="157"/>
      <c r="G3" s="157"/>
      <c r="H3" s="157"/>
      <c r="I3" s="157"/>
      <c r="J3" s="157"/>
      <c r="K3" s="62"/>
    </row>
    <row r="4" spans="1:14" s="5" customFormat="1" ht="20.100000000000001" hidden="1" customHeight="1" x14ac:dyDescent="0.25">
      <c r="A4" s="59" t="s">
        <v>49</v>
      </c>
      <c r="B4" s="177" t="s">
        <v>50</v>
      </c>
      <c r="C4" s="157"/>
      <c r="D4" s="174"/>
      <c r="E4" s="174"/>
      <c r="F4" s="157"/>
      <c r="G4" s="157"/>
      <c r="H4" s="157"/>
      <c r="I4" s="157"/>
      <c r="J4" s="157"/>
      <c r="K4" s="62"/>
    </row>
    <row r="5" spans="1:14" s="5" customFormat="1" ht="20.100000000000001" hidden="1" customHeight="1" thickBot="1" x14ac:dyDescent="0.3">
      <c r="A5" s="60" t="s">
        <v>5</v>
      </c>
      <c r="B5" s="6" t="s">
        <v>6</v>
      </c>
      <c r="C5" s="8"/>
      <c r="D5" s="7"/>
      <c r="E5" s="7"/>
      <c r="F5" s="8"/>
      <c r="G5" s="8"/>
      <c r="H5" s="8"/>
      <c r="I5" s="8"/>
      <c r="J5" s="8"/>
      <c r="K5" s="63"/>
    </row>
    <row r="6" spans="1:14" s="5" customFormat="1" ht="7.5" customHeight="1" x14ac:dyDescent="0.25">
      <c r="A6" s="482"/>
      <c r="B6" s="3"/>
      <c r="C6" s="3"/>
      <c r="D6" s="3"/>
      <c r="E6" s="3"/>
      <c r="F6" s="3"/>
      <c r="G6" s="3"/>
      <c r="H6" s="3"/>
      <c r="I6" s="3"/>
      <c r="J6" s="3"/>
      <c r="K6" s="61"/>
    </row>
    <row r="7" spans="1:14" s="11" customFormat="1" ht="15.75" x14ac:dyDescent="0.25">
      <c r="A7" s="481" t="s">
        <v>7</v>
      </c>
      <c r="B7" s="483" t="str">
        <f>PO!C1</f>
        <v>Reforma do Centro Médico</v>
      </c>
      <c r="C7" s="484"/>
      <c r="D7" s="151"/>
      <c r="E7" s="151"/>
      <c r="F7" s="151"/>
      <c r="G7" s="151"/>
      <c r="H7" s="484"/>
      <c r="I7" s="484"/>
      <c r="J7" s="484"/>
      <c r="K7" s="169"/>
    </row>
    <row r="8" spans="1:14" s="11" customFormat="1" ht="15" x14ac:dyDescent="0.25">
      <c r="A8" s="481" t="s">
        <v>8</v>
      </c>
      <c r="B8" s="150" t="s">
        <v>6882</v>
      </c>
      <c r="C8" s="484"/>
      <c r="D8" s="151"/>
      <c r="E8" s="152"/>
      <c r="F8" s="484"/>
      <c r="G8" s="151"/>
      <c r="H8" s="484"/>
      <c r="I8" s="484"/>
      <c r="J8" s="484"/>
      <c r="K8" s="169"/>
    </row>
    <row r="9" spans="1:14" s="11" customFormat="1" ht="15" x14ac:dyDescent="0.25">
      <c r="A9" s="481" t="s">
        <v>9</v>
      </c>
      <c r="B9" s="150" t="s">
        <v>10</v>
      </c>
      <c r="C9" s="484"/>
      <c r="D9" s="151"/>
      <c r="E9" s="152"/>
      <c r="F9" s="484"/>
      <c r="G9" s="151"/>
      <c r="H9" s="484"/>
      <c r="I9" s="484"/>
      <c r="J9" s="484"/>
      <c r="K9" s="169"/>
    </row>
    <row r="10" spans="1:14" s="19" customFormat="1" ht="15.75" thickBot="1" x14ac:dyDescent="0.3">
      <c r="A10" s="485" t="s">
        <v>11</v>
      </c>
      <c r="B10" s="155">
        <v>43733</v>
      </c>
      <c r="C10" s="486"/>
      <c r="D10" s="156"/>
      <c r="E10" s="156"/>
      <c r="F10" s="487"/>
      <c r="G10" s="156"/>
      <c r="H10" s="486"/>
      <c r="I10" s="486"/>
      <c r="J10" s="486"/>
      <c r="K10" s="488"/>
      <c r="L10" s="11"/>
      <c r="M10" s="11"/>
      <c r="N10" s="11"/>
    </row>
    <row r="11" spans="1:14" s="19" customFormat="1" ht="9.75" customHeight="1" thickBot="1" x14ac:dyDescent="0.3">
      <c r="A11" s="20"/>
      <c r="B11" s="20"/>
      <c r="C11" s="20"/>
      <c r="D11" s="20"/>
      <c r="E11" s="20"/>
      <c r="F11" s="20"/>
      <c r="G11" s="20"/>
      <c r="H11" s="64"/>
      <c r="I11" s="64"/>
      <c r="J11" s="64"/>
      <c r="K11" s="16"/>
      <c r="L11" s="11"/>
      <c r="M11" s="11"/>
      <c r="N11" s="11"/>
    </row>
    <row r="12" spans="1:14" ht="15" customHeight="1" thickBot="1" x14ac:dyDescent="0.3">
      <c r="A12" s="626" t="s">
        <v>22</v>
      </c>
      <c r="B12" s="627"/>
      <c r="C12" s="627"/>
      <c r="D12" s="627"/>
      <c r="E12" s="627"/>
      <c r="F12" s="627"/>
      <c r="G12" s="627"/>
      <c r="H12" s="627"/>
      <c r="I12" s="627"/>
      <c r="J12" s="627"/>
      <c r="K12" s="628"/>
    </row>
    <row r="13" spans="1:14" ht="13.5" thickBot="1" x14ac:dyDescent="0.3">
      <c r="A13" s="65"/>
      <c r="B13" s="65"/>
      <c r="C13" s="66"/>
      <c r="D13" s="65"/>
      <c r="E13" s="65"/>
      <c r="F13" s="65"/>
      <c r="G13" s="65"/>
      <c r="H13" s="65"/>
      <c r="I13" s="65"/>
      <c r="J13" s="65"/>
      <c r="K13" s="65"/>
    </row>
    <row r="14" spans="1:14" s="386" customFormat="1" ht="25.5" x14ac:dyDescent="0.25">
      <c r="A14" s="629" t="s">
        <v>13</v>
      </c>
      <c r="B14" s="631" t="s">
        <v>25</v>
      </c>
      <c r="C14" s="633" t="s">
        <v>26</v>
      </c>
      <c r="D14" s="631" t="s">
        <v>23</v>
      </c>
      <c r="E14" s="385" t="s">
        <v>7040</v>
      </c>
      <c r="F14" s="385" t="s">
        <v>7042</v>
      </c>
      <c r="G14" s="385" t="s">
        <v>12831</v>
      </c>
      <c r="H14" s="476" t="s">
        <v>12836</v>
      </c>
      <c r="I14" s="398"/>
      <c r="J14" s="398"/>
      <c r="K14" s="618" t="s">
        <v>12868</v>
      </c>
    </row>
    <row r="15" spans="1:14" s="386" customFormat="1" x14ac:dyDescent="0.25">
      <c r="A15" s="630"/>
      <c r="B15" s="632"/>
      <c r="C15" s="634"/>
      <c r="D15" s="632"/>
      <c r="E15" s="478" t="s">
        <v>7041</v>
      </c>
      <c r="F15" s="478" t="s">
        <v>12826</v>
      </c>
      <c r="G15" s="478" t="s">
        <v>6800</v>
      </c>
      <c r="H15" s="477" t="s">
        <v>12837</v>
      </c>
      <c r="I15" s="399"/>
      <c r="J15" s="399"/>
      <c r="K15" s="619"/>
    </row>
    <row r="16" spans="1:14" x14ac:dyDescent="0.25">
      <c r="A16" s="251" t="s">
        <v>6612</v>
      </c>
      <c r="B16" s="250" t="s">
        <v>7056</v>
      </c>
      <c r="C16" s="68">
        <v>1</v>
      </c>
      <c r="D16" s="67" t="s">
        <v>6574</v>
      </c>
      <c r="E16" s="402">
        <v>44.05</v>
      </c>
      <c r="F16" s="400">
        <v>23.1</v>
      </c>
      <c r="G16" s="400">
        <v>27.6</v>
      </c>
      <c r="H16" s="400">
        <v>0</v>
      </c>
      <c r="I16" s="198"/>
      <c r="J16" s="69"/>
      <c r="K16" s="442">
        <f>AVERAGE(E16:G16)</f>
        <v>31.583333333333332</v>
      </c>
    </row>
    <row r="17" spans="1:11" x14ac:dyDescent="0.25">
      <c r="A17" s="251" t="s">
        <v>6613</v>
      </c>
      <c r="B17" s="250" t="s">
        <v>7057</v>
      </c>
      <c r="C17" s="68">
        <v>1</v>
      </c>
      <c r="D17" s="67" t="s">
        <v>6574</v>
      </c>
      <c r="E17" s="402">
        <v>49.58</v>
      </c>
      <c r="F17" s="400">
        <v>47.28</v>
      </c>
      <c r="G17" s="400">
        <v>33.65</v>
      </c>
      <c r="H17" s="400">
        <v>0</v>
      </c>
      <c r="I17" s="198"/>
      <c r="J17" s="69"/>
      <c r="K17" s="442">
        <f>AVERAGE(E17:G17)</f>
        <v>43.50333333333333</v>
      </c>
    </row>
    <row r="18" spans="1:11" x14ac:dyDescent="0.25">
      <c r="A18" s="251" t="s">
        <v>12927</v>
      </c>
      <c r="B18" s="250" t="s">
        <v>7058</v>
      </c>
      <c r="C18" s="68">
        <v>1</v>
      </c>
      <c r="D18" s="67" t="s">
        <v>6574</v>
      </c>
      <c r="E18" s="402">
        <v>86.17</v>
      </c>
      <c r="F18" s="400">
        <v>125.45</v>
      </c>
      <c r="G18" s="400">
        <v>104.17</v>
      </c>
      <c r="H18" s="400">
        <v>0</v>
      </c>
      <c r="I18" s="198"/>
      <c r="J18" s="69"/>
      <c r="K18" s="442">
        <f>AVERAGE(E18:G18)</f>
        <v>105.26333333333334</v>
      </c>
    </row>
    <row r="19" spans="1:11" x14ac:dyDescent="0.25">
      <c r="A19" s="251" t="s">
        <v>12928</v>
      </c>
      <c r="B19" s="250" t="s">
        <v>7059</v>
      </c>
      <c r="C19" s="68">
        <v>1</v>
      </c>
      <c r="D19" s="67" t="s">
        <v>6574</v>
      </c>
      <c r="E19" s="402">
        <v>86.17</v>
      </c>
      <c r="F19" s="400">
        <v>125.45</v>
      </c>
      <c r="G19" s="400">
        <v>104.17</v>
      </c>
      <c r="H19" s="400">
        <v>0</v>
      </c>
      <c r="I19" s="198"/>
      <c r="J19" s="69"/>
      <c r="K19" s="442">
        <f>AVERAGE(E19:G19)</f>
        <v>105.26333333333334</v>
      </c>
    </row>
    <row r="20" spans="1:11" ht="13.5" thickBot="1" x14ac:dyDescent="0.3">
      <c r="A20" s="390" t="s">
        <v>12929</v>
      </c>
      <c r="B20" s="252" t="s">
        <v>7078</v>
      </c>
      <c r="C20" s="180">
        <v>1</v>
      </c>
      <c r="D20" s="181" t="s">
        <v>6574</v>
      </c>
      <c r="E20" s="403">
        <v>119.7</v>
      </c>
      <c r="F20" s="403">
        <v>243.49</v>
      </c>
      <c r="G20" s="403">
        <v>187.5</v>
      </c>
      <c r="H20" s="403">
        <v>139.13999999999999</v>
      </c>
      <c r="I20" s="199"/>
      <c r="J20" s="182"/>
      <c r="K20" s="443">
        <f>AVERAGE(E20:H20)</f>
        <v>172.45750000000001</v>
      </c>
    </row>
    <row r="21" spans="1:11" ht="13.5" thickBot="1" x14ac:dyDescent="0.3"/>
    <row r="22" spans="1:11" ht="25.5" x14ac:dyDescent="0.25">
      <c r="A22" s="620" t="s">
        <v>13</v>
      </c>
      <c r="B22" s="622" t="s">
        <v>25</v>
      </c>
      <c r="C22" s="624" t="s">
        <v>26</v>
      </c>
      <c r="D22" s="622" t="s">
        <v>23</v>
      </c>
      <c r="E22" s="385" t="s">
        <v>7040</v>
      </c>
      <c r="F22" s="385" t="s">
        <v>7042</v>
      </c>
      <c r="G22" s="385" t="s">
        <v>12831</v>
      </c>
      <c r="H22" s="385" t="s">
        <v>12817</v>
      </c>
      <c r="I22" s="322" t="s">
        <v>12832</v>
      </c>
      <c r="J22" s="322" t="s">
        <v>12834</v>
      </c>
      <c r="K22" s="618" t="s">
        <v>12868</v>
      </c>
    </row>
    <row r="23" spans="1:11" x14ac:dyDescent="0.25">
      <c r="A23" s="621"/>
      <c r="B23" s="623"/>
      <c r="C23" s="625"/>
      <c r="D23" s="623"/>
      <c r="E23" s="478" t="s">
        <v>12829</v>
      </c>
      <c r="F23" s="478" t="s">
        <v>12826</v>
      </c>
      <c r="G23" s="478" t="s">
        <v>12830</v>
      </c>
      <c r="H23" s="478" t="s">
        <v>50</v>
      </c>
      <c r="I23" s="477" t="s">
        <v>12833</v>
      </c>
      <c r="J23" s="477" t="s">
        <v>12835</v>
      </c>
      <c r="K23" s="619"/>
    </row>
    <row r="24" spans="1:11" s="65" customFormat="1" x14ac:dyDescent="0.25">
      <c r="A24" s="251" t="s">
        <v>6614</v>
      </c>
      <c r="B24" s="250" t="s">
        <v>7075</v>
      </c>
      <c r="C24" s="68">
        <v>1</v>
      </c>
      <c r="D24" s="67" t="s">
        <v>6574</v>
      </c>
      <c r="E24" s="400">
        <v>29.39</v>
      </c>
      <c r="F24" s="400">
        <f>2.77+9.81</f>
        <v>12.58</v>
      </c>
      <c r="G24" s="400">
        <f>3.5+6.15</f>
        <v>9.65</v>
      </c>
      <c r="H24" s="69">
        <v>0</v>
      </c>
      <c r="I24" s="69">
        <v>35</v>
      </c>
      <c r="J24" s="69">
        <v>0</v>
      </c>
      <c r="K24" s="442">
        <f>AVERAGE(E24:G24,I24)</f>
        <v>21.655000000000001</v>
      </c>
    </row>
    <row r="25" spans="1:11" s="65" customFormat="1" ht="13.5" thickBot="1" x14ac:dyDescent="0.3">
      <c r="A25" s="390" t="s">
        <v>6615</v>
      </c>
      <c r="B25" s="252" t="s">
        <v>7011</v>
      </c>
      <c r="C25" s="180">
        <v>1</v>
      </c>
      <c r="D25" s="181" t="s">
        <v>6574</v>
      </c>
      <c r="E25" s="182">
        <f>7.72+(20*4)</f>
        <v>87.72</v>
      </c>
      <c r="F25" s="401">
        <f>3.62+(9.81*2)</f>
        <v>23.240000000000002</v>
      </c>
      <c r="G25" s="401">
        <f>4+6.15+6.15</f>
        <v>16.3</v>
      </c>
      <c r="H25" s="182">
        <v>0</v>
      </c>
      <c r="I25" s="182">
        <v>65</v>
      </c>
      <c r="J25" s="182">
        <v>0</v>
      </c>
      <c r="K25" s="443">
        <f>AVERAGE(E25:G25,I25)</f>
        <v>48.064999999999998</v>
      </c>
    </row>
    <row r="26" spans="1:11" ht="13.5" thickBot="1" x14ac:dyDescent="0.3"/>
    <row r="27" spans="1:11" ht="25.5" x14ac:dyDescent="0.25">
      <c r="A27" s="620" t="s">
        <v>13</v>
      </c>
      <c r="B27" s="622" t="s">
        <v>25</v>
      </c>
      <c r="C27" s="624" t="s">
        <v>26</v>
      </c>
      <c r="D27" s="622" t="s">
        <v>23</v>
      </c>
      <c r="E27" s="385" t="s">
        <v>7040</v>
      </c>
      <c r="F27" s="385" t="s">
        <v>7042</v>
      </c>
      <c r="G27" s="385" t="s">
        <v>12831</v>
      </c>
      <c r="H27" s="476" t="s">
        <v>12836</v>
      </c>
      <c r="I27" s="476"/>
      <c r="J27" s="476"/>
      <c r="K27" s="618" t="s">
        <v>12868</v>
      </c>
    </row>
    <row r="28" spans="1:11" x14ac:dyDescent="0.25">
      <c r="A28" s="621"/>
      <c r="B28" s="623"/>
      <c r="C28" s="625"/>
      <c r="D28" s="623"/>
      <c r="E28" s="478" t="s">
        <v>12829</v>
      </c>
      <c r="F28" s="478" t="s">
        <v>12826</v>
      </c>
      <c r="G28" s="478" t="s">
        <v>12830</v>
      </c>
      <c r="H28" s="477" t="s">
        <v>12837</v>
      </c>
      <c r="I28" s="477"/>
      <c r="J28" s="477"/>
      <c r="K28" s="619"/>
    </row>
    <row r="29" spans="1:11" x14ac:dyDescent="0.25">
      <c r="A29" s="251" t="s">
        <v>6801</v>
      </c>
      <c r="B29" s="250" t="s">
        <v>7026</v>
      </c>
      <c r="C29" s="68">
        <v>1</v>
      </c>
      <c r="D29" s="67" t="s">
        <v>6574</v>
      </c>
      <c r="E29" s="316">
        <v>46</v>
      </c>
      <c r="F29" s="316">
        <v>42.93</v>
      </c>
      <c r="G29" s="400">
        <v>32.29</v>
      </c>
      <c r="H29" s="400">
        <v>45.09</v>
      </c>
      <c r="I29" s="198"/>
      <c r="J29" s="69"/>
      <c r="K29" s="442">
        <f>AVERAGE(E29:H29)</f>
        <v>41.577500000000001</v>
      </c>
    </row>
    <row r="30" spans="1:11" ht="13.5" thickBot="1" x14ac:dyDescent="0.3">
      <c r="A30" s="390" t="s">
        <v>6802</v>
      </c>
      <c r="B30" s="252" t="s">
        <v>7028</v>
      </c>
      <c r="C30" s="180">
        <v>1</v>
      </c>
      <c r="D30" s="181" t="s">
        <v>6574</v>
      </c>
      <c r="E30" s="403">
        <v>47.64</v>
      </c>
      <c r="F30" s="403">
        <v>0</v>
      </c>
      <c r="G30" s="401">
        <v>45.83</v>
      </c>
      <c r="H30" s="401">
        <v>34.25</v>
      </c>
      <c r="I30" s="199"/>
      <c r="J30" s="182"/>
      <c r="K30" s="443">
        <f>AVERAGE(E30,G30,H30)</f>
        <v>42.573333333333331</v>
      </c>
    </row>
    <row r="31" spans="1:11" ht="13.5" thickBot="1" x14ac:dyDescent="0.3"/>
    <row r="32" spans="1:11" ht="25.5" x14ac:dyDescent="0.25">
      <c r="A32" s="620" t="s">
        <v>13</v>
      </c>
      <c r="B32" s="622" t="s">
        <v>25</v>
      </c>
      <c r="C32" s="624" t="s">
        <v>26</v>
      </c>
      <c r="D32" s="622" t="s">
        <v>23</v>
      </c>
      <c r="E32" s="385" t="s">
        <v>7040</v>
      </c>
      <c r="F32" s="385" t="s">
        <v>7042</v>
      </c>
      <c r="G32" s="385" t="s">
        <v>12831</v>
      </c>
      <c r="H32" s="476"/>
      <c r="I32" s="476"/>
      <c r="J32" s="476"/>
      <c r="K32" s="618" t="s">
        <v>12868</v>
      </c>
    </row>
    <row r="33" spans="1:11" x14ac:dyDescent="0.25">
      <c r="A33" s="621"/>
      <c r="B33" s="623"/>
      <c r="C33" s="625"/>
      <c r="D33" s="623"/>
      <c r="E33" s="478" t="s">
        <v>12829</v>
      </c>
      <c r="F33" s="478" t="s">
        <v>12826</v>
      </c>
      <c r="G33" s="478" t="s">
        <v>12830</v>
      </c>
      <c r="H33" s="477"/>
      <c r="I33" s="477"/>
      <c r="J33" s="477"/>
      <c r="K33" s="619"/>
    </row>
    <row r="34" spans="1:11" ht="51" x14ac:dyDescent="0.25">
      <c r="A34" s="251" t="s">
        <v>6808</v>
      </c>
      <c r="B34" s="250" t="s">
        <v>12827</v>
      </c>
      <c r="C34" s="68">
        <v>1</v>
      </c>
      <c r="D34" s="67" t="s">
        <v>6574</v>
      </c>
      <c r="E34" s="402">
        <v>608.29999999999995</v>
      </c>
      <c r="F34" s="402">
        <v>678.35</v>
      </c>
      <c r="G34" s="400">
        <v>953.13</v>
      </c>
      <c r="H34" s="198"/>
      <c r="I34" s="198"/>
      <c r="J34" s="69"/>
      <c r="K34" s="442">
        <f>AVERAGE(E34:G34)</f>
        <v>746.59333333333336</v>
      </c>
    </row>
    <row r="35" spans="1:11" ht="51.75" thickBot="1" x14ac:dyDescent="0.3">
      <c r="A35" s="390" t="s">
        <v>6809</v>
      </c>
      <c r="B35" s="252" t="s">
        <v>12828</v>
      </c>
      <c r="C35" s="180">
        <v>1</v>
      </c>
      <c r="D35" s="181" t="s">
        <v>6574</v>
      </c>
      <c r="E35" s="403">
        <v>615.66</v>
      </c>
      <c r="F35" s="403">
        <v>454.23</v>
      </c>
      <c r="G35" s="401">
        <v>705.21</v>
      </c>
      <c r="H35" s="199"/>
      <c r="I35" s="199"/>
      <c r="J35" s="182"/>
      <c r="K35" s="443">
        <f>AVERAGE(E35:G35)</f>
        <v>591.69999999999993</v>
      </c>
    </row>
  </sheetData>
  <mergeCells count="21">
    <mergeCell ref="A12:K12"/>
    <mergeCell ref="K14:K15"/>
    <mergeCell ref="A14:A15"/>
    <mergeCell ref="B14:B15"/>
    <mergeCell ref="C14:C15"/>
    <mergeCell ref="D14:D15"/>
    <mergeCell ref="K22:K23"/>
    <mergeCell ref="K27:K28"/>
    <mergeCell ref="K32:K33"/>
    <mergeCell ref="A32:A33"/>
    <mergeCell ref="B32:B33"/>
    <mergeCell ref="C32:C33"/>
    <mergeCell ref="D32:D33"/>
    <mergeCell ref="A22:A23"/>
    <mergeCell ref="B22:B23"/>
    <mergeCell ref="C22:C23"/>
    <mergeCell ref="D22:D23"/>
    <mergeCell ref="A27:A28"/>
    <mergeCell ref="B27:B28"/>
    <mergeCell ref="C27:C28"/>
    <mergeCell ref="D27:D28"/>
  </mergeCells>
  <printOptions horizontalCentered="1"/>
  <pageMargins left="0.51181102362204722" right="0.51181102362204722" top="1.3779527559055118" bottom="0.78740157480314965" header="0.31496062992125984" footer="0.31496062992125984"/>
  <pageSetup paperSize="9" scale="74" orientation="landscape" r:id="rId1"/>
  <headerFooter>
    <oddHeader>&amp;LCNPJ: 27.651.907/0001-77&amp;C&amp;G&amp;RIE: 00000004780094</oddHeader>
    <oddFooter>&amp;CPágina &amp;P de &amp;N</oddFooter>
  </headerFooter>
  <rowBreaks count="1" manualBreakCount="1">
    <brk id="35" max="10"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7"/>
  <sheetViews>
    <sheetView showGridLines="0" view="pageBreakPreview" topLeftCell="A12" zoomScale="90" zoomScaleNormal="70" zoomScaleSheetLayoutView="90" workbookViewId="0">
      <selection activeCell="F29" sqref="F29"/>
    </sheetView>
  </sheetViews>
  <sheetFormatPr defaultRowHeight="15" x14ac:dyDescent="0.2"/>
  <cols>
    <col min="1" max="1" width="13.7109375" style="208" bestFit="1" customWidth="1"/>
    <col min="2" max="2" width="9.140625" style="208"/>
    <col min="3" max="3" width="9.28515625" style="208" customWidth="1"/>
    <col min="4" max="5" width="9.140625" style="208"/>
    <col min="6" max="6" width="9.42578125" style="208" customWidth="1"/>
    <col min="7" max="7" width="3.140625" style="208" customWidth="1"/>
    <col min="8" max="8" width="0.85546875" style="208" customWidth="1"/>
    <col min="9" max="9" width="4.42578125" style="208" customWidth="1"/>
    <col min="10" max="10" width="9.140625" style="208"/>
    <col min="11" max="11" width="38.5703125" style="208" customWidth="1"/>
    <col min="12" max="13" width="9.140625" style="208"/>
    <col min="14" max="14" width="13.42578125" style="208" bestFit="1" customWidth="1"/>
    <col min="15" max="15" width="4.85546875" style="208" customWidth="1"/>
    <col min="16" max="256" width="9.140625" style="208"/>
    <col min="257" max="257" width="13.7109375" style="208" bestFit="1" customWidth="1"/>
    <col min="258" max="258" width="9.140625" style="208"/>
    <col min="259" max="259" width="9.28515625" style="208" customWidth="1"/>
    <col min="260" max="261" width="9.140625" style="208"/>
    <col min="262" max="262" width="9.42578125" style="208" customWidth="1"/>
    <col min="263" max="264" width="9.140625" style="208"/>
    <col min="265" max="265" width="10.28515625" style="208" customWidth="1"/>
    <col min="266" max="266" width="9.140625" style="208"/>
    <col min="267" max="267" width="38.5703125" style="208" customWidth="1"/>
    <col min="268" max="269" width="9.140625" style="208"/>
    <col min="270" max="270" width="13.42578125" style="208" bestFit="1" customWidth="1"/>
    <col min="271" max="512" width="9.140625" style="208"/>
    <col min="513" max="513" width="13.7109375" style="208" bestFit="1" customWidth="1"/>
    <col min="514" max="514" width="9.140625" style="208"/>
    <col min="515" max="515" width="9.28515625" style="208" customWidth="1"/>
    <col min="516" max="517" width="9.140625" style="208"/>
    <col min="518" max="518" width="9.42578125" style="208" customWidth="1"/>
    <col min="519" max="520" width="9.140625" style="208"/>
    <col min="521" max="521" width="10.28515625" style="208" customWidth="1"/>
    <col min="522" max="522" width="9.140625" style="208"/>
    <col min="523" max="523" width="38.5703125" style="208" customWidth="1"/>
    <col min="524" max="525" width="9.140625" style="208"/>
    <col min="526" max="526" width="13.42578125" style="208" bestFit="1" customWidth="1"/>
    <col min="527" max="768" width="9.140625" style="208"/>
    <col min="769" max="769" width="13.7109375" style="208" bestFit="1" customWidth="1"/>
    <col min="770" max="770" width="9.140625" style="208"/>
    <col min="771" max="771" width="9.28515625" style="208" customWidth="1"/>
    <col min="772" max="773" width="9.140625" style="208"/>
    <col min="774" max="774" width="9.42578125" style="208" customWidth="1"/>
    <col min="775" max="776" width="9.140625" style="208"/>
    <col min="777" max="777" width="10.28515625" style="208" customWidth="1"/>
    <col min="778" max="778" width="9.140625" style="208"/>
    <col min="779" max="779" width="38.5703125" style="208" customWidth="1"/>
    <col min="780" max="781" width="9.140625" style="208"/>
    <col min="782" max="782" width="13.42578125" style="208" bestFit="1" customWidth="1"/>
    <col min="783" max="1024" width="9.140625" style="208"/>
    <col min="1025" max="1025" width="13.7109375" style="208" bestFit="1" customWidth="1"/>
    <col min="1026" max="1026" width="9.140625" style="208"/>
    <col min="1027" max="1027" width="9.28515625" style="208" customWidth="1"/>
    <col min="1028" max="1029" width="9.140625" style="208"/>
    <col min="1030" max="1030" width="9.42578125" style="208" customWidth="1"/>
    <col min="1031" max="1032" width="9.140625" style="208"/>
    <col min="1033" max="1033" width="10.28515625" style="208" customWidth="1"/>
    <col min="1034" max="1034" width="9.140625" style="208"/>
    <col min="1035" max="1035" width="38.5703125" style="208" customWidth="1"/>
    <col min="1036" max="1037" width="9.140625" style="208"/>
    <col min="1038" max="1038" width="13.42578125" style="208" bestFit="1" customWidth="1"/>
    <col min="1039" max="1280" width="9.140625" style="208"/>
    <col min="1281" max="1281" width="13.7109375" style="208" bestFit="1" customWidth="1"/>
    <col min="1282" max="1282" width="9.140625" style="208"/>
    <col min="1283" max="1283" width="9.28515625" style="208" customWidth="1"/>
    <col min="1284" max="1285" width="9.140625" style="208"/>
    <col min="1286" max="1286" width="9.42578125" style="208" customWidth="1"/>
    <col min="1287" max="1288" width="9.140625" style="208"/>
    <col min="1289" max="1289" width="10.28515625" style="208" customWidth="1"/>
    <col min="1290" max="1290" width="9.140625" style="208"/>
    <col min="1291" max="1291" width="38.5703125" style="208" customWidth="1"/>
    <col min="1292" max="1293" width="9.140625" style="208"/>
    <col min="1294" max="1294" width="13.42578125" style="208" bestFit="1" customWidth="1"/>
    <col min="1295" max="1536" width="9.140625" style="208"/>
    <col min="1537" max="1537" width="13.7109375" style="208" bestFit="1" customWidth="1"/>
    <col min="1538" max="1538" width="9.140625" style="208"/>
    <col min="1539" max="1539" width="9.28515625" style="208" customWidth="1"/>
    <col min="1540" max="1541" width="9.140625" style="208"/>
    <col min="1542" max="1542" width="9.42578125" style="208" customWidth="1"/>
    <col min="1543" max="1544" width="9.140625" style="208"/>
    <col min="1545" max="1545" width="10.28515625" style="208" customWidth="1"/>
    <col min="1546" max="1546" width="9.140625" style="208"/>
    <col min="1547" max="1547" width="38.5703125" style="208" customWidth="1"/>
    <col min="1548" max="1549" width="9.140625" style="208"/>
    <col min="1550" max="1550" width="13.42578125" style="208" bestFit="1" customWidth="1"/>
    <col min="1551" max="1792" width="9.140625" style="208"/>
    <col min="1793" max="1793" width="13.7109375" style="208" bestFit="1" customWidth="1"/>
    <col min="1794" max="1794" width="9.140625" style="208"/>
    <col min="1795" max="1795" width="9.28515625" style="208" customWidth="1"/>
    <col min="1796" max="1797" width="9.140625" style="208"/>
    <col min="1798" max="1798" width="9.42578125" style="208" customWidth="1"/>
    <col min="1799" max="1800" width="9.140625" style="208"/>
    <col min="1801" max="1801" width="10.28515625" style="208" customWidth="1"/>
    <col min="1802" max="1802" width="9.140625" style="208"/>
    <col min="1803" max="1803" width="38.5703125" style="208" customWidth="1"/>
    <col min="1804" max="1805" width="9.140625" style="208"/>
    <col min="1806" max="1806" width="13.42578125" style="208" bestFit="1" customWidth="1"/>
    <col min="1807" max="2048" width="9.140625" style="208"/>
    <col min="2049" max="2049" width="13.7109375" style="208" bestFit="1" customWidth="1"/>
    <col min="2050" max="2050" width="9.140625" style="208"/>
    <col min="2051" max="2051" width="9.28515625" style="208" customWidth="1"/>
    <col min="2052" max="2053" width="9.140625" style="208"/>
    <col min="2054" max="2054" width="9.42578125" style="208" customWidth="1"/>
    <col min="2055" max="2056" width="9.140625" style="208"/>
    <col min="2057" max="2057" width="10.28515625" style="208" customWidth="1"/>
    <col min="2058" max="2058" width="9.140625" style="208"/>
    <col min="2059" max="2059" width="38.5703125" style="208" customWidth="1"/>
    <col min="2060" max="2061" width="9.140625" style="208"/>
    <col min="2062" max="2062" width="13.42578125" style="208" bestFit="1" customWidth="1"/>
    <col min="2063" max="2304" width="9.140625" style="208"/>
    <col min="2305" max="2305" width="13.7109375" style="208" bestFit="1" customWidth="1"/>
    <col min="2306" max="2306" width="9.140625" style="208"/>
    <col min="2307" max="2307" width="9.28515625" style="208" customWidth="1"/>
    <col min="2308" max="2309" width="9.140625" style="208"/>
    <col min="2310" max="2310" width="9.42578125" style="208" customWidth="1"/>
    <col min="2311" max="2312" width="9.140625" style="208"/>
    <col min="2313" max="2313" width="10.28515625" style="208" customWidth="1"/>
    <col min="2314" max="2314" width="9.140625" style="208"/>
    <col min="2315" max="2315" width="38.5703125" style="208" customWidth="1"/>
    <col min="2316" max="2317" width="9.140625" style="208"/>
    <col min="2318" max="2318" width="13.42578125" style="208" bestFit="1" customWidth="1"/>
    <col min="2319" max="2560" width="9.140625" style="208"/>
    <col min="2561" max="2561" width="13.7109375" style="208" bestFit="1" customWidth="1"/>
    <col min="2562" max="2562" width="9.140625" style="208"/>
    <col min="2563" max="2563" width="9.28515625" style="208" customWidth="1"/>
    <col min="2564" max="2565" width="9.140625" style="208"/>
    <col min="2566" max="2566" width="9.42578125" style="208" customWidth="1"/>
    <col min="2567" max="2568" width="9.140625" style="208"/>
    <col min="2569" max="2569" width="10.28515625" style="208" customWidth="1"/>
    <col min="2570" max="2570" width="9.140625" style="208"/>
    <col min="2571" max="2571" width="38.5703125" style="208" customWidth="1"/>
    <col min="2572" max="2573" width="9.140625" style="208"/>
    <col min="2574" max="2574" width="13.42578125" style="208" bestFit="1" customWidth="1"/>
    <col min="2575" max="2816" width="9.140625" style="208"/>
    <col min="2817" max="2817" width="13.7109375" style="208" bestFit="1" customWidth="1"/>
    <col min="2818" max="2818" width="9.140625" style="208"/>
    <col min="2819" max="2819" width="9.28515625" style="208" customWidth="1"/>
    <col min="2820" max="2821" width="9.140625" style="208"/>
    <col min="2822" max="2822" width="9.42578125" style="208" customWidth="1"/>
    <col min="2823" max="2824" width="9.140625" style="208"/>
    <col min="2825" max="2825" width="10.28515625" style="208" customWidth="1"/>
    <col min="2826" max="2826" width="9.140625" style="208"/>
    <col min="2827" max="2827" width="38.5703125" style="208" customWidth="1"/>
    <col min="2828" max="2829" width="9.140625" style="208"/>
    <col min="2830" max="2830" width="13.42578125" style="208" bestFit="1" customWidth="1"/>
    <col min="2831" max="3072" width="9.140625" style="208"/>
    <col min="3073" max="3073" width="13.7109375" style="208" bestFit="1" customWidth="1"/>
    <col min="3074" max="3074" width="9.140625" style="208"/>
    <col min="3075" max="3075" width="9.28515625" style="208" customWidth="1"/>
    <col min="3076" max="3077" width="9.140625" style="208"/>
    <col min="3078" max="3078" width="9.42578125" style="208" customWidth="1"/>
    <col min="3079" max="3080" width="9.140625" style="208"/>
    <col min="3081" max="3081" width="10.28515625" style="208" customWidth="1"/>
    <col min="3082" max="3082" width="9.140625" style="208"/>
    <col min="3083" max="3083" width="38.5703125" style="208" customWidth="1"/>
    <col min="3084" max="3085" width="9.140625" style="208"/>
    <col min="3086" max="3086" width="13.42578125" style="208" bestFit="1" customWidth="1"/>
    <col min="3087" max="3328" width="9.140625" style="208"/>
    <col min="3329" max="3329" width="13.7109375" style="208" bestFit="1" customWidth="1"/>
    <col min="3330" max="3330" width="9.140625" style="208"/>
    <col min="3331" max="3331" width="9.28515625" style="208" customWidth="1"/>
    <col min="3332" max="3333" width="9.140625" style="208"/>
    <col min="3334" max="3334" width="9.42578125" style="208" customWidth="1"/>
    <col min="3335" max="3336" width="9.140625" style="208"/>
    <col min="3337" max="3337" width="10.28515625" style="208" customWidth="1"/>
    <col min="3338" max="3338" width="9.140625" style="208"/>
    <col min="3339" max="3339" width="38.5703125" style="208" customWidth="1"/>
    <col min="3340" max="3341" width="9.140625" style="208"/>
    <col min="3342" max="3342" width="13.42578125" style="208" bestFit="1" customWidth="1"/>
    <col min="3343" max="3584" width="9.140625" style="208"/>
    <col min="3585" max="3585" width="13.7109375" style="208" bestFit="1" customWidth="1"/>
    <col min="3586" max="3586" width="9.140625" style="208"/>
    <col min="3587" max="3587" width="9.28515625" style="208" customWidth="1"/>
    <col min="3588" max="3589" width="9.140625" style="208"/>
    <col min="3590" max="3590" width="9.42578125" style="208" customWidth="1"/>
    <col min="3591" max="3592" width="9.140625" style="208"/>
    <col min="3593" max="3593" width="10.28515625" style="208" customWidth="1"/>
    <col min="3594" max="3594" width="9.140625" style="208"/>
    <col min="3595" max="3595" width="38.5703125" style="208" customWidth="1"/>
    <col min="3596" max="3597" width="9.140625" style="208"/>
    <col min="3598" max="3598" width="13.42578125" style="208" bestFit="1" customWidth="1"/>
    <col min="3599" max="3840" width="9.140625" style="208"/>
    <col min="3841" max="3841" width="13.7109375" style="208" bestFit="1" customWidth="1"/>
    <col min="3842" max="3842" width="9.140625" style="208"/>
    <col min="3843" max="3843" width="9.28515625" style="208" customWidth="1"/>
    <col min="3844" max="3845" width="9.140625" style="208"/>
    <col min="3846" max="3846" width="9.42578125" style="208" customWidth="1"/>
    <col min="3847" max="3848" width="9.140625" style="208"/>
    <col min="3849" max="3849" width="10.28515625" style="208" customWidth="1"/>
    <col min="3850" max="3850" width="9.140625" style="208"/>
    <col min="3851" max="3851" width="38.5703125" style="208" customWidth="1"/>
    <col min="3852" max="3853" width="9.140625" style="208"/>
    <col min="3854" max="3854" width="13.42578125" style="208" bestFit="1" customWidth="1"/>
    <col min="3855" max="4096" width="9.140625" style="208"/>
    <col min="4097" max="4097" width="13.7109375" style="208" bestFit="1" customWidth="1"/>
    <col min="4098" max="4098" width="9.140625" style="208"/>
    <col min="4099" max="4099" width="9.28515625" style="208" customWidth="1"/>
    <col min="4100" max="4101" width="9.140625" style="208"/>
    <col min="4102" max="4102" width="9.42578125" style="208" customWidth="1"/>
    <col min="4103" max="4104" width="9.140625" style="208"/>
    <col min="4105" max="4105" width="10.28515625" style="208" customWidth="1"/>
    <col min="4106" max="4106" width="9.140625" style="208"/>
    <col min="4107" max="4107" width="38.5703125" style="208" customWidth="1"/>
    <col min="4108" max="4109" width="9.140625" style="208"/>
    <col min="4110" max="4110" width="13.42578125" style="208" bestFit="1" customWidth="1"/>
    <col min="4111" max="4352" width="9.140625" style="208"/>
    <col min="4353" max="4353" width="13.7109375" style="208" bestFit="1" customWidth="1"/>
    <col min="4354" max="4354" width="9.140625" style="208"/>
    <col min="4355" max="4355" width="9.28515625" style="208" customWidth="1"/>
    <col min="4356" max="4357" width="9.140625" style="208"/>
    <col min="4358" max="4358" width="9.42578125" style="208" customWidth="1"/>
    <col min="4359" max="4360" width="9.140625" style="208"/>
    <col min="4361" max="4361" width="10.28515625" style="208" customWidth="1"/>
    <col min="4362" max="4362" width="9.140625" style="208"/>
    <col min="4363" max="4363" width="38.5703125" style="208" customWidth="1"/>
    <col min="4364" max="4365" width="9.140625" style="208"/>
    <col min="4366" max="4366" width="13.42578125" style="208" bestFit="1" customWidth="1"/>
    <col min="4367" max="4608" width="9.140625" style="208"/>
    <col min="4609" max="4609" width="13.7109375" style="208" bestFit="1" customWidth="1"/>
    <col min="4610" max="4610" width="9.140625" style="208"/>
    <col min="4611" max="4611" width="9.28515625" style="208" customWidth="1"/>
    <col min="4612" max="4613" width="9.140625" style="208"/>
    <col min="4614" max="4614" width="9.42578125" style="208" customWidth="1"/>
    <col min="4615" max="4616" width="9.140625" style="208"/>
    <col min="4617" max="4617" width="10.28515625" style="208" customWidth="1"/>
    <col min="4618" max="4618" width="9.140625" style="208"/>
    <col min="4619" max="4619" width="38.5703125" style="208" customWidth="1"/>
    <col min="4620" max="4621" width="9.140625" style="208"/>
    <col min="4622" max="4622" width="13.42578125" style="208" bestFit="1" customWidth="1"/>
    <col min="4623" max="4864" width="9.140625" style="208"/>
    <col min="4865" max="4865" width="13.7109375" style="208" bestFit="1" customWidth="1"/>
    <col min="4866" max="4866" width="9.140625" style="208"/>
    <col min="4867" max="4867" width="9.28515625" style="208" customWidth="1"/>
    <col min="4868" max="4869" width="9.140625" style="208"/>
    <col min="4870" max="4870" width="9.42578125" style="208" customWidth="1"/>
    <col min="4871" max="4872" width="9.140625" style="208"/>
    <col min="4873" max="4873" width="10.28515625" style="208" customWidth="1"/>
    <col min="4874" max="4874" width="9.140625" style="208"/>
    <col min="4875" max="4875" width="38.5703125" style="208" customWidth="1"/>
    <col min="4876" max="4877" width="9.140625" style="208"/>
    <col min="4878" max="4878" width="13.42578125" style="208" bestFit="1" customWidth="1"/>
    <col min="4879" max="5120" width="9.140625" style="208"/>
    <col min="5121" max="5121" width="13.7109375" style="208" bestFit="1" customWidth="1"/>
    <col min="5122" max="5122" width="9.140625" style="208"/>
    <col min="5123" max="5123" width="9.28515625" style="208" customWidth="1"/>
    <col min="5124" max="5125" width="9.140625" style="208"/>
    <col min="5126" max="5126" width="9.42578125" style="208" customWidth="1"/>
    <col min="5127" max="5128" width="9.140625" style="208"/>
    <col min="5129" max="5129" width="10.28515625" style="208" customWidth="1"/>
    <col min="5130" max="5130" width="9.140625" style="208"/>
    <col min="5131" max="5131" width="38.5703125" style="208" customWidth="1"/>
    <col min="5132" max="5133" width="9.140625" style="208"/>
    <col min="5134" max="5134" width="13.42578125" style="208" bestFit="1" customWidth="1"/>
    <col min="5135" max="5376" width="9.140625" style="208"/>
    <col min="5377" max="5377" width="13.7109375" style="208" bestFit="1" customWidth="1"/>
    <col min="5378" max="5378" width="9.140625" style="208"/>
    <col min="5379" max="5379" width="9.28515625" style="208" customWidth="1"/>
    <col min="5380" max="5381" width="9.140625" style="208"/>
    <col min="5382" max="5382" width="9.42578125" style="208" customWidth="1"/>
    <col min="5383" max="5384" width="9.140625" style="208"/>
    <col min="5385" max="5385" width="10.28515625" style="208" customWidth="1"/>
    <col min="5386" max="5386" width="9.140625" style="208"/>
    <col min="5387" max="5387" width="38.5703125" style="208" customWidth="1"/>
    <col min="5388" max="5389" width="9.140625" style="208"/>
    <col min="5390" max="5390" width="13.42578125" style="208" bestFit="1" customWidth="1"/>
    <col min="5391" max="5632" width="9.140625" style="208"/>
    <col min="5633" max="5633" width="13.7109375" style="208" bestFit="1" customWidth="1"/>
    <col min="5634" max="5634" width="9.140625" style="208"/>
    <col min="5635" max="5635" width="9.28515625" style="208" customWidth="1"/>
    <col min="5636" max="5637" width="9.140625" style="208"/>
    <col min="5638" max="5638" width="9.42578125" style="208" customWidth="1"/>
    <col min="5639" max="5640" width="9.140625" style="208"/>
    <col min="5641" max="5641" width="10.28515625" style="208" customWidth="1"/>
    <col min="5642" max="5642" width="9.140625" style="208"/>
    <col min="5643" max="5643" width="38.5703125" style="208" customWidth="1"/>
    <col min="5644" max="5645" width="9.140625" style="208"/>
    <col min="5646" max="5646" width="13.42578125" style="208" bestFit="1" customWidth="1"/>
    <col min="5647" max="5888" width="9.140625" style="208"/>
    <col min="5889" max="5889" width="13.7109375" style="208" bestFit="1" customWidth="1"/>
    <col min="5890" max="5890" width="9.140625" style="208"/>
    <col min="5891" max="5891" width="9.28515625" style="208" customWidth="1"/>
    <col min="5892" max="5893" width="9.140625" style="208"/>
    <col min="5894" max="5894" width="9.42578125" style="208" customWidth="1"/>
    <col min="5895" max="5896" width="9.140625" style="208"/>
    <col min="5897" max="5897" width="10.28515625" style="208" customWidth="1"/>
    <col min="5898" max="5898" width="9.140625" style="208"/>
    <col min="5899" max="5899" width="38.5703125" style="208" customWidth="1"/>
    <col min="5900" max="5901" width="9.140625" style="208"/>
    <col min="5902" max="5902" width="13.42578125" style="208" bestFit="1" customWidth="1"/>
    <col min="5903" max="6144" width="9.140625" style="208"/>
    <col min="6145" max="6145" width="13.7109375" style="208" bestFit="1" customWidth="1"/>
    <col min="6146" max="6146" width="9.140625" style="208"/>
    <col min="6147" max="6147" width="9.28515625" style="208" customWidth="1"/>
    <col min="6148" max="6149" width="9.140625" style="208"/>
    <col min="6150" max="6150" width="9.42578125" style="208" customWidth="1"/>
    <col min="6151" max="6152" width="9.140625" style="208"/>
    <col min="6153" max="6153" width="10.28515625" style="208" customWidth="1"/>
    <col min="6154" max="6154" width="9.140625" style="208"/>
    <col min="6155" max="6155" width="38.5703125" style="208" customWidth="1"/>
    <col min="6156" max="6157" width="9.140625" style="208"/>
    <col min="6158" max="6158" width="13.42578125" style="208" bestFit="1" customWidth="1"/>
    <col min="6159" max="6400" width="9.140625" style="208"/>
    <col min="6401" max="6401" width="13.7109375" style="208" bestFit="1" customWidth="1"/>
    <col min="6402" max="6402" width="9.140625" style="208"/>
    <col min="6403" max="6403" width="9.28515625" style="208" customWidth="1"/>
    <col min="6404" max="6405" width="9.140625" style="208"/>
    <col min="6406" max="6406" width="9.42578125" style="208" customWidth="1"/>
    <col min="6407" max="6408" width="9.140625" style="208"/>
    <col min="6409" max="6409" width="10.28515625" style="208" customWidth="1"/>
    <col min="6410" max="6410" width="9.140625" style="208"/>
    <col min="6411" max="6411" width="38.5703125" style="208" customWidth="1"/>
    <col min="6412" max="6413" width="9.140625" style="208"/>
    <col min="6414" max="6414" width="13.42578125" style="208" bestFit="1" customWidth="1"/>
    <col min="6415" max="6656" width="9.140625" style="208"/>
    <col min="6657" max="6657" width="13.7109375" style="208" bestFit="1" customWidth="1"/>
    <col min="6658" max="6658" width="9.140625" style="208"/>
    <col min="6659" max="6659" width="9.28515625" style="208" customWidth="1"/>
    <col min="6660" max="6661" width="9.140625" style="208"/>
    <col min="6662" max="6662" width="9.42578125" style="208" customWidth="1"/>
    <col min="6663" max="6664" width="9.140625" style="208"/>
    <col min="6665" max="6665" width="10.28515625" style="208" customWidth="1"/>
    <col min="6666" max="6666" width="9.140625" style="208"/>
    <col min="6667" max="6667" width="38.5703125" style="208" customWidth="1"/>
    <col min="6668" max="6669" width="9.140625" style="208"/>
    <col min="6670" max="6670" width="13.42578125" style="208" bestFit="1" customWidth="1"/>
    <col min="6671" max="6912" width="9.140625" style="208"/>
    <col min="6913" max="6913" width="13.7109375" style="208" bestFit="1" customWidth="1"/>
    <col min="6914" max="6914" width="9.140625" style="208"/>
    <col min="6915" max="6915" width="9.28515625" style="208" customWidth="1"/>
    <col min="6916" max="6917" width="9.140625" style="208"/>
    <col min="6918" max="6918" width="9.42578125" style="208" customWidth="1"/>
    <col min="6919" max="6920" width="9.140625" style="208"/>
    <col min="6921" max="6921" width="10.28515625" style="208" customWidth="1"/>
    <col min="6922" max="6922" width="9.140625" style="208"/>
    <col min="6923" max="6923" width="38.5703125" style="208" customWidth="1"/>
    <col min="6924" max="6925" width="9.140625" style="208"/>
    <col min="6926" max="6926" width="13.42578125" style="208" bestFit="1" customWidth="1"/>
    <col min="6927" max="7168" width="9.140625" style="208"/>
    <col min="7169" max="7169" width="13.7109375" style="208" bestFit="1" customWidth="1"/>
    <col min="7170" max="7170" width="9.140625" style="208"/>
    <col min="7171" max="7171" width="9.28515625" style="208" customWidth="1"/>
    <col min="7172" max="7173" width="9.140625" style="208"/>
    <col min="7174" max="7174" width="9.42578125" style="208" customWidth="1"/>
    <col min="7175" max="7176" width="9.140625" style="208"/>
    <col min="7177" max="7177" width="10.28515625" style="208" customWidth="1"/>
    <col min="7178" max="7178" width="9.140625" style="208"/>
    <col min="7179" max="7179" width="38.5703125" style="208" customWidth="1"/>
    <col min="7180" max="7181" width="9.140625" style="208"/>
    <col min="7182" max="7182" width="13.42578125" style="208" bestFit="1" customWidth="1"/>
    <col min="7183" max="7424" width="9.140625" style="208"/>
    <col min="7425" max="7425" width="13.7109375" style="208" bestFit="1" customWidth="1"/>
    <col min="7426" max="7426" width="9.140625" style="208"/>
    <col min="7427" max="7427" width="9.28515625" style="208" customWidth="1"/>
    <col min="7428" max="7429" width="9.140625" style="208"/>
    <col min="7430" max="7430" width="9.42578125" style="208" customWidth="1"/>
    <col min="7431" max="7432" width="9.140625" style="208"/>
    <col min="7433" max="7433" width="10.28515625" style="208" customWidth="1"/>
    <col min="7434" max="7434" width="9.140625" style="208"/>
    <col min="7435" max="7435" width="38.5703125" style="208" customWidth="1"/>
    <col min="7436" max="7437" width="9.140625" style="208"/>
    <col min="7438" max="7438" width="13.42578125" style="208" bestFit="1" customWidth="1"/>
    <col min="7439" max="7680" width="9.140625" style="208"/>
    <col min="7681" max="7681" width="13.7109375" style="208" bestFit="1" customWidth="1"/>
    <col min="7682" max="7682" width="9.140625" style="208"/>
    <col min="7683" max="7683" width="9.28515625" style="208" customWidth="1"/>
    <col min="7684" max="7685" width="9.140625" style="208"/>
    <col min="7686" max="7686" width="9.42578125" style="208" customWidth="1"/>
    <col min="7687" max="7688" width="9.140625" style="208"/>
    <col min="7689" max="7689" width="10.28515625" style="208" customWidth="1"/>
    <col min="7690" max="7690" width="9.140625" style="208"/>
    <col min="7691" max="7691" width="38.5703125" style="208" customWidth="1"/>
    <col min="7692" max="7693" width="9.140625" style="208"/>
    <col min="7694" max="7694" width="13.42578125" style="208" bestFit="1" customWidth="1"/>
    <col min="7695" max="7936" width="9.140625" style="208"/>
    <col min="7937" max="7937" width="13.7109375" style="208" bestFit="1" customWidth="1"/>
    <col min="7938" max="7938" width="9.140625" style="208"/>
    <col min="7939" max="7939" width="9.28515625" style="208" customWidth="1"/>
    <col min="7940" max="7941" width="9.140625" style="208"/>
    <col min="7942" max="7942" width="9.42578125" style="208" customWidth="1"/>
    <col min="7943" max="7944" width="9.140625" style="208"/>
    <col min="7945" max="7945" width="10.28515625" style="208" customWidth="1"/>
    <col min="7946" max="7946" width="9.140625" style="208"/>
    <col min="7947" max="7947" width="38.5703125" style="208" customWidth="1"/>
    <col min="7948" max="7949" width="9.140625" style="208"/>
    <col min="7950" max="7950" width="13.42578125" style="208" bestFit="1" customWidth="1"/>
    <col min="7951" max="8192" width="9.140625" style="208"/>
    <col min="8193" max="8193" width="13.7109375" style="208" bestFit="1" customWidth="1"/>
    <col min="8194" max="8194" width="9.140625" style="208"/>
    <col min="8195" max="8195" width="9.28515625" style="208" customWidth="1"/>
    <col min="8196" max="8197" width="9.140625" style="208"/>
    <col min="8198" max="8198" width="9.42578125" style="208" customWidth="1"/>
    <col min="8199" max="8200" width="9.140625" style="208"/>
    <col min="8201" max="8201" width="10.28515625" style="208" customWidth="1"/>
    <col min="8202" max="8202" width="9.140625" style="208"/>
    <col min="8203" max="8203" width="38.5703125" style="208" customWidth="1"/>
    <col min="8204" max="8205" width="9.140625" style="208"/>
    <col min="8206" max="8206" width="13.42578125" style="208" bestFit="1" customWidth="1"/>
    <col min="8207" max="8448" width="9.140625" style="208"/>
    <col min="8449" max="8449" width="13.7109375" style="208" bestFit="1" customWidth="1"/>
    <col min="8450" max="8450" width="9.140625" style="208"/>
    <col min="8451" max="8451" width="9.28515625" style="208" customWidth="1"/>
    <col min="8452" max="8453" width="9.140625" style="208"/>
    <col min="8454" max="8454" width="9.42578125" style="208" customWidth="1"/>
    <col min="8455" max="8456" width="9.140625" style="208"/>
    <col min="8457" max="8457" width="10.28515625" style="208" customWidth="1"/>
    <col min="8458" max="8458" width="9.140625" style="208"/>
    <col min="8459" max="8459" width="38.5703125" style="208" customWidth="1"/>
    <col min="8460" max="8461" width="9.140625" style="208"/>
    <col min="8462" max="8462" width="13.42578125" style="208" bestFit="1" customWidth="1"/>
    <col min="8463" max="8704" width="9.140625" style="208"/>
    <col min="8705" max="8705" width="13.7109375" style="208" bestFit="1" customWidth="1"/>
    <col min="8706" max="8706" width="9.140625" style="208"/>
    <col min="8707" max="8707" width="9.28515625" style="208" customWidth="1"/>
    <col min="8708" max="8709" width="9.140625" style="208"/>
    <col min="8710" max="8710" width="9.42578125" style="208" customWidth="1"/>
    <col min="8711" max="8712" width="9.140625" style="208"/>
    <col min="8713" max="8713" width="10.28515625" style="208" customWidth="1"/>
    <col min="8714" max="8714" width="9.140625" style="208"/>
    <col min="8715" max="8715" width="38.5703125" style="208" customWidth="1"/>
    <col min="8716" max="8717" width="9.140625" style="208"/>
    <col min="8718" max="8718" width="13.42578125" style="208" bestFit="1" customWidth="1"/>
    <col min="8719" max="8960" width="9.140625" style="208"/>
    <col min="8961" max="8961" width="13.7109375" style="208" bestFit="1" customWidth="1"/>
    <col min="8962" max="8962" width="9.140625" style="208"/>
    <col min="8963" max="8963" width="9.28515625" style="208" customWidth="1"/>
    <col min="8964" max="8965" width="9.140625" style="208"/>
    <col min="8966" max="8966" width="9.42578125" style="208" customWidth="1"/>
    <col min="8967" max="8968" width="9.140625" style="208"/>
    <col min="8969" max="8969" width="10.28515625" style="208" customWidth="1"/>
    <col min="8970" max="8970" width="9.140625" style="208"/>
    <col min="8971" max="8971" width="38.5703125" style="208" customWidth="1"/>
    <col min="8972" max="8973" width="9.140625" style="208"/>
    <col min="8974" max="8974" width="13.42578125" style="208" bestFit="1" customWidth="1"/>
    <col min="8975" max="9216" width="9.140625" style="208"/>
    <col min="9217" max="9217" width="13.7109375" style="208" bestFit="1" customWidth="1"/>
    <col min="9218" max="9218" width="9.140625" style="208"/>
    <col min="9219" max="9219" width="9.28515625" style="208" customWidth="1"/>
    <col min="9220" max="9221" width="9.140625" style="208"/>
    <col min="9222" max="9222" width="9.42578125" style="208" customWidth="1"/>
    <col min="9223" max="9224" width="9.140625" style="208"/>
    <col min="9225" max="9225" width="10.28515625" style="208" customWidth="1"/>
    <col min="9226" max="9226" width="9.140625" style="208"/>
    <col min="9227" max="9227" width="38.5703125" style="208" customWidth="1"/>
    <col min="9228" max="9229" width="9.140625" style="208"/>
    <col min="9230" max="9230" width="13.42578125" style="208" bestFit="1" customWidth="1"/>
    <col min="9231" max="9472" width="9.140625" style="208"/>
    <col min="9473" max="9473" width="13.7109375" style="208" bestFit="1" customWidth="1"/>
    <col min="9474" max="9474" width="9.140625" style="208"/>
    <col min="9475" max="9475" width="9.28515625" style="208" customWidth="1"/>
    <col min="9476" max="9477" width="9.140625" style="208"/>
    <col min="9478" max="9478" width="9.42578125" style="208" customWidth="1"/>
    <col min="9479" max="9480" width="9.140625" style="208"/>
    <col min="9481" max="9481" width="10.28515625" style="208" customWidth="1"/>
    <col min="9482" max="9482" width="9.140625" style="208"/>
    <col min="9483" max="9483" width="38.5703125" style="208" customWidth="1"/>
    <col min="9484" max="9485" width="9.140625" style="208"/>
    <col min="9486" max="9486" width="13.42578125" style="208" bestFit="1" customWidth="1"/>
    <col min="9487" max="9728" width="9.140625" style="208"/>
    <col min="9729" max="9729" width="13.7109375" style="208" bestFit="1" customWidth="1"/>
    <col min="9730" max="9730" width="9.140625" style="208"/>
    <col min="9731" max="9731" width="9.28515625" style="208" customWidth="1"/>
    <col min="9732" max="9733" width="9.140625" style="208"/>
    <col min="9734" max="9734" width="9.42578125" style="208" customWidth="1"/>
    <col min="9735" max="9736" width="9.140625" style="208"/>
    <col min="9737" max="9737" width="10.28515625" style="208" customWidth="1"/>
    <col min="9738" max="9738" width="9.140625" style="208"/>
    <col min="9739" max="9739" width="38.5703125" style="208" customWidth="1"/>
    <col min="9740" max="9741" width="9.140625" style="208"/>
    <col min="9742" max="9742" width="13.42578125" style="208" bestFit="1" customWidth="1"/>
    <col min="9743" max="9984" width="9.140625" style="208"/>
    <col min="9985" max="9985" width="13.7109375" style="208" bestFit="1" customWidth="1"/>
    <col min="9986" max="9986" width="9.140625" style="208"/>
    <col min="9987" max="9987" width="9.28515625" style="208" customWidth="1"/>
    <col min="9988" max="9989" width="9.140625" style="208"/>
    <col min="9990" max="9990" width="9.42578125" style="208" customWidth="1"/>
    <col min="9991" max="9992" width="9.140625" style="208"/>
    <col min="9993" max="9993" width="10.28515625" style="208" customWidth="1"/>
    <col min="9994" max="9994" width="9.140625" style="208"/>
    <col min="9995" max="9995" width="38.5703125" style="208" customWidth="1"/>
    <col min="9996" max="9997" width="9.140625" style="208"/>
    <col min="9998" max="9998" width="13.42578125" style="208" bestFit="1" customWidth="1"/>
    <col min="9999" max="10240" width="9.140625" style="208"/>
    <col min="10241" max="10241" width="13.7109375" style="208" bestFit="1" customWidth="1"/>
    <col min="10242" max="10242" width="9.140625" style="208"/>
    <col min="10243" max="10243" width="9.28515625" style="208" customWidth="1"/>
    <col min="10244" max="10245" width="9.140625" style="208"/>
    <col min="10246" max="10246" width="9.42578125" style="208" customWidth="1"/>
    <col min="10247" max="10248" width="9.140625" style="208"/>
    <col min="10249" max="10249" width="10.28515625" style="208" customWidth="1"/>
    <col min="10250" max="10250" width="9.140625" style="208"/>
    <col min="10251" max="10251" width="38.5703125" style="208" customWidth="1"/>
    <col min="10252" max="10253" width="9.140625" style="208"/>
    <col min="10254" max="10254" width="13.42578125" style="208" bestFit="1" customWidth="1"/>
    <col min="10255" max="10496" width="9.140625" style="208"/>
    <col min="10497" max="10497" width="13.7109375" style="208" bestFit="1" customWidth="1"/>
    <col min="10498" max="10498" width="9.140625" style="208"/>
    <col min="10499" max="10499" width="9.28515625" style="208" customWidth="1"/>
    <col min="10500" max="10501" width="9.140625" style="208"/>
    <col min="10502" max="10502" width="9.42578125" style="208" customWidth="1"/>
    <col min="10503" max="10504" width="9.140625" style="208"/>
    <col min="10505" max="10505" width="10.28515625" style="208" customWidth="1"/>
    <col min="10506" max="10506" width="9.140625" style="208"/>
    <col min="10507" max="10507" width="38.5703125" style="208" customWidth="1"/>
    <col min="10508" max="10509" width="9.140625" style="208"/>
    <col min="10510" max="10510" width="13.42578125" style="208" bestFit="1" customWidth="1"/>
    <col min="10511" max="10752" width="9.140625" style="208"/>
    <col min="10753" max="10753" width="13.7109375" style="208" bestFit="1" customWidth="1"/>
    <col min="10754" max="10754" width="9.140625" style="208"/>
    <col min="10755" max="10755" width="9.28515625" style="208" customWidth="1"/>
    <col min="10756" max="10757" width="9.140625" style="208"/>
    <col min="10758" max="10758" width="9.42578125" style="208" customWidth="1"/>
    <col min="10759" max="10760" width="9.140625" style="208"/>
    <col min="10761" max="10761" width="10.28515625" style="208" customWidth="1"/>
    <col min="10762" max="10762" width="9.140625" style="208"/>
    <col min="10763" max="10763" width="38.5703125" style="208" customWidth="1"/>
    <col min="10764" max="10765" width="9.140625" style="208"/>
    <col min="10766" max="10766" width="13.42578125" style="208" bestFit="1" customWidth="1"/>
    <col min="10767" max="11008" width="9.140625" style="208"/>
    <col min="11009" max="11009" width="13.7109375" style="208" bestFit="1" customWidth="1"/>
    <col min="11010" max="11010" width="9.140625" style="208"/>
    <col min="11011" max="11011" width="9.28515625" style="208" customWidth="1"/>
    <col min="11012" max="11013" width="9.140625" style="208"/>
    <col min="11014" max="11014" width="9.42578125" style="208" customWidth="1"/>
    <col min="11015" max="11016" width="9.140625" style="208"/>
    <col min="11017" max="11017" width="10.28515625" style="208" customWidth="1"/>
    <col min="11018" max="11018" width="9.140625" style="208"/>
    <col min="11019" max="11019" width="38.5703125" style="208" customWidth="1"/>
    <col min="11020" max="11021" width="9.140625" style="208"/>
    <col min="11022" max="11022" width="13.42578125" style="208" bestFit="1" customWidth="1"/>
    <col min="11023" max="11264" width="9.140625" style="208"/>
    <col min="11265" max="11265" width="13.7109375" style="208" bestFit="1" customWidth="1"/>
    <col min="11266" max="11266" width="9.140625" style="208"/>
    <col min="11267" max="11267" width="9.28515625" style="208" customWidth="1"/>
    <col min="11268" max="11269" width="9.140625" style="208"/>
    <col min="11270" max="11270" width="9.42578125" style="208" customWidth="1"/>
    <col min="11271" max="11272" width="9.140625" style="208"/>
    <col min="11273" max="11273" width="10.28515625" style="208" customWidth="1"/>
    <col min="11274" max="11274" width="9.140625" style="208"/>
    <col min="11275" max="11275" width="38.5703125" style="208" customWidth="1"/>
    <col min="11276" max="11277" width="9.140625" style="208"/>
    <col min="11278" max="11278" width="13.42578125" style="208" bestFit="1" customWidth="1"/>
    <col min="11279" max="11520" width="9.140625" style="208"/>
    <col min="11521" max="11521" width="13.7109375" style="208" bestFit="1" customWidth="1"/>
    <col min="11522" max="11522" width="9.140625" style="208"/>
    <col min="11523" max="11523" width="9.28515625" style="208" customWidth="1"/>
    <col min="11524" max="11525" width="9.140625" style="208"/>
    <col min="11526" max="11526" width="9.42578125" style="208" customWidth="1"/>
    <col min="11527" max="11528" width="9.140625" style="208"/>
    <col min="11529" max="11529" width="10.28515625" style="208" customWidth="1"/>
    <col min="11530" max="11530" width="9.140625" style="208"/>
    <col min="11531" max="11531" width="38.5703125" style="208" customWidth="1"/>
    <col min="11532" max="11533" width="9.140625" style="208"/>
    <col min="11534" max="11534" width="13.42578125" style="208" bestFit="1" customWidth="1"/>
    <col min="11535" max="11776" width="9.140625" style="208"/>
    <col min="11777" max="11777" width="13.7109375" style="208" bestFit="1" customWidth="1"/>
    <col min="11778" max="11778" width="9.140625" style="208"/>
    <col min="11779" max="11779" width="9.28515625" style="208" customWidth="1"/>
    <col min="11780" max="11781" width="9.140625" style="208"/>
    <col min="11782" max="11782" width="9.42578125" style="208" customWidth="1"/>
    <col min="11783" max="11784" width="9.140625" style="208"/>
    <col min="11785" max="11785" width="10.28515625" style="208" customWidth="1"/>
    <col min="11786" max="11786" width="9.140625" style="208"/>
    <col min="11787" max="11787" width="38.5703125" style="208" customWidth="1"/>
    <col min="11788" max="11789" width="9.140625" style="208"/>
    <col min="11790" max="11790" width="13.42578125" style="208" bestFit="1" customWidth="1"/>
    <col min="11791" max="12032" width="9.140625" style="208"/>
    <col min="12033" max="12033" width="13.7109375" style="208" bestFit="1" customWidth="1"/>
    <col min="12034" max="12034" width="9.140625" style="208"/>
    <col min="12035" max="12035" width="9.28515625" style="208" customWidth="1"/>
    <col min="12036" max="12037" width="9.140625" style="208"/>
    <col min="12038" max="12038" width="9.42578125" style="208" customWidth="1"/>
    <col min="12039" max="12040" width="9.140625" style="208"/>
    <col min="12041" max="12041" width="10.28515625" style="208" customWidth="1"/>
    <col min="12042" max="12042" width="9.140625" style="208"/>
    <col min="12043" max="12043" width="38.5703125" style="208" customWidth="1"/>
    <col min="12044" max="12045" width="9.140625" style="208"/>
    <col min="12046" max="12046" width="13.42578125" style="208" bestFit="1" customWidth="1"/>
    <col min="12047" max="12288" width="9.140625" style="208"/>
    <col min="12289" max="12289" width="13.7109375" style="208" bestFit="1" customWidth="1"/>
    <col min="12290" max="12290" width="9.140625" style="208"/>
    <col min="12291" max="12291" width="9.28515625" style="208" customWidth="1"/>
    <col min="12292" max="12293" width="9.140625" style="208"/>
    <col min="12294" max="12294" width="9.42578125" style="208" customWidth="1"/>
    <col min="12295" max="12296" width="9.140625" style="208"/>
    <col min="12297" max="12297" width="10.28515625" style="208" customWidth="1"/>
    <col min="12298" max="12298" width="9.140625" style="208"/>
    <col min="12299" max="12299" width="38.5703125" style="208" customWidth="1"/>
    <col min="12300" max="12301" width="9.140625" style="208"/>
    <col min="12302" max="12302" width="13.42578125" style="208" bestFit="1" customWidth="1"/>
    <col min="12303" max="12544" width="9.140625" style="208"/>
    <col min="12545" max="12545" width="13.7109375" style="208" bestFit="1" customWidth="1"/>
    <col min="12546" max="12546" width="9.140625" style="208"/>
    <col min="12547" max="12547" width="9.28515625" style="208" customWidth="1"/>
    <col min="12548" max="12549" width="9.140625" style="208"/>
    <col min="12550" max="12550" width="9.42578125" style="208" customWidth="1"/>
    <col min="12551" max="12552" width="9.140625" style="208"/>
    <col min="12553" max="12553" width="10.28515625" style="208" customWidth="1"/>
    <col min="12554" max="12554" width="9.140625" style="208"/>
    <col min="12555" max="12555" width="38.5703125" style="208" customWidth="1"/>
    <col min="12556" max="12557" width="9.140625" style="208"/>
    <col min="12558" max="12558" width="13.42578125" style="208" bestFit="1" customWidth="1"/>
    <col min="12559" max="12800" width="9.140625" style="208"/>
    <col min="12801" max="12801" width="13.7109375" style="208" bestFit="1" customWidth="1"/>
    <col min="12802" max="12802" width="9.140625" style="208"/>
    <col min="12803" max="12803" width="9.28515625" style="208" customWidth="1"/>
    <col min="12804" max="12805" width="9.140625" style="208"/>
    <col min="12806" max="12806" width="9.42578125" style="208" customWidth="1"/>
    <col min="12807" max="12808" width="9.140625" style="208"/>
    <col min="12809" max="12809" width="10.28515625" style="208" customWidth="1"/>
    <col min="12810" max="12810" width="9.140625" style="208"/>
    <col min="12811" max="12811" width="38.5703125" style="208" customWidth="1"/>
    <col min="12812" max="12813" width="9.140625" style="208"/>
    <col min="12814" max="12814" width="13.42578125" style="208" bestFit="1" customWidth="1"/>
    <col min="12815" max="13056" width="9.140625" style="208"/>
    <col min="13057" max="13057" width="13.7109375" style="208" bestFit="1" customWidth="1"/>
    <col min="13058" max="13058" width="9.140625" style="208"/>
    <col min="13059" max="13059" width="9.28515625" style="208" customWidth="1"/>
    <col min="13060" max="13061" width="9.140625" style="208"/>
    <col min="13062" max="13062" width="9.42578125" style="208" customWidth="1"/>
    <col min="13063" max="13064" width="9.140625" style="208"/>
    <col min="13065" max="13065" width="10.28515625" style="208" customWidth="1"/>
    <col min="13066" max="13066" width="9.140625" style="208"/>
    <col min="13067" max="13067" width="38.5703125" style="208" customWidth="1"/>
    <col min="13068" max="13069" width="9.140625" style="208"/>
    <col min="13070" max="13070" width="13.42578125" style="208" bestFit="1" customWidth="1"/>
    <col min="13071" max="13312" width="9.140625" style="208"/>
    <col min="13313" max="13313" width="13.7109375" style="208" bestFit="1" customWidth="1"/>
    <col min="13314" max="13314" width="9.140625" style="208"/>
    <col min="13315" max="13315" width="9.28515625" style="208" customWidth="1"/>
    <col min="13316" max="13317" width="9.140625" style="208"/>
    <col min="13318" max="13318" width="9.42578125" style="208" customWidth="1"/>
    <col min="13319" max="13320" width="9.140625" style="208"/>
    <col min="13321" max="13321" width="10.28515625" style="208" customWidth="1"/>
    <col min="13322" max="13322" width="9.140625" style="208"/>
    <col min="13323" max="13323" width="38.5703125" style="208" customWidth="1"/>
    <col min="13324" max="13325" width="9.140625" style="208"/>
    <col min="13326" max="13326" width="13.42578125" style="208" bestFit="1" customWidth="1"/>
    <col min="13327" max="13568" width="9.140625" style="208"/>
    <col min="13569" max="13569" width="13.7109375" style="208" bestFit="1" customWidth="1"/>
    <col min="13570" max="13570" width="9.140625" style="208"/>
    <col min="13571" max="13571" width="9.28515625" style="208" customWidth="1"/>
    <col min="13572" max="13573" width="9.140625" style="208"/>
    <col min="13574" max="13574" width="9.42578125" style="208" customWidth="1"/>
    <col min="13575" max="13576" width="9.140625" style="208"/>
    <col min="13577" max="13577" width="10.28515625" style="208" customWidth="1"/>
    <col min="13578" max="13578" width="9.140625" style="208"/>
    <col min="13579" max="13579" width="38.5703125" style="208" customWidth="1"/>
    <col min="13580" max="13581" width="9.140625" style="208"/>
    <col min="13582" max="13582" width="13.42578125" style="208" bestFit="1" customWidth="1"/>
    <col min="13583" max="13824" width="9.140625" style="208"/>
    <col min="13825" max="13825" width="13.7109375" style="208" bestFit="1" customWidth="1"/>
    <col min="13826" max="13826" width="9.140625" style="208"/>
    <col min="13827" max="13827" width="9.28515625" style="208" customWidth="1"/>
    <col min="13828" max="13829" width="9.140625" style="208"/>
    <col min="13830" max="13830" width="9.42578125" style="208" customWidth="1"/>
    <col min="13831" max="13832" width="9.140625" style="208"/>
    <col min="13833" max="13833" width="10.28515625" style="208" customWidth="1"/>
    <col min="13834" max="13834" width="9.140625" style="208"/>
    <col min="13835" max="13835" width="38.5703125" style="208" customWidth="1"/>
    <col min="13836" max="13837" width="9.140625" style="208"/>
    <col min="13838" max="13838" width="13.42578125" style="208" bestFit="1" customWidth="1"/>
    <col min="13839" max="14080" width="9.140625" style="208"/>
    <col min="14081" max="14081" width="13.7109375" style="208" bestFit="1" customWidth="1"/>
    <col min="14082" max="14082" width="9.140625" style="208"/>
    <col min="14083" max="14083" width="9.28515625" style="208" customWidth="1"/>
    <col min="14084" max="14085" width="9.140625" style="208"/>
    <col min="14086" max="14086" width="9.42578125" style="208" customWidth="1"/>
    <col min="14087" max="14088" width="9.140625" style="208"/>
    <col min="14089" max="14089" width="10.28515625" style="208" customWidth="1"/>
    <col min="14090" max="14090" width="9.140625" style="208"/>
    <col min="14091" max="14091" width="38.5703125" style="208" customWidth="1"/>
    <col min="14092" max="14093" width="9.140625" style="208"/>
    <col min="14094" max="14094" width="13.42578125" style="208" bestFit="1" customWidth="1"/>
    <col min="14095" max="14336" width="9.140625" style="208"/>
    <col min="14337" max="14337" width="13.7109375" style="208" bestFit="1" customWidth="1"/>
    <col min="14338" max="14338" width="9.140625" style="208"/>
    <col min="14339" max="14339" width="9.28515625" style="208" customWidth="1"/>
    <col min="14340" max="14341" width="9.140625" style="208"/>
    <col min="14342" max="14342" width="9.42578125" style="208" customWidth="1"/>
    <col min="14343" max="14344" width="9.140625" style="208"/>
    <col min="14345" max="14345" width="10.28515625" style="208" customWidth="1"/>
    <col min="14346" max="14346" width="9.140625" style="208"/>
    <col min="14347" max="14347" width="38.5703125" style="208" customWidth="1"/>
    <col min="14348" max="14349" width="9.140625" style="208"/>
    <col min="14350" max="14350" width="13.42578125" style="208" bestFit="1" customWidth="1"/>
    <col min="14351" max="14592" width="9.140625" style="208"/>
    <col min="14593" max="14593" width="13.7109375" style="208" bestFit="1" customWidth="1"/>
    <col min="14594" max="14594" width="9.140625" style="208"/>
    <col min="14595" max="14595" width="9.28515625" style="208" customWidth="1"/>
    <col min="14596" max="14597" width="9.140625" style="208"/>
    <col min="14598" max="14598" width="9.42578125" style="208" customWidth="1"/>
    <col min="14599" max="14600" width="9.140625" style="208"/>
    <col min="14601" max="14601" width="10.28515625" style="208" customWidth="1"/>
    <col min="14602" max="14602" width="9.140625" style="208"/>
    <col min="14603" max="14603" width="38.5703125" style="208" customWidth="1"/>
    <col min="14604" max="14605" width="9.140625" style="208"/>
    <col min="14606" max="14606" width="13.42578125" style="208" bestFit="1" customWidth="1"/>
    <col min="14607" max="14848" width="9.140625" style="208"/>
    <col min="14849" max="14849" width="13.7109375" style="208" bestFit="1" customWidth="1"/>
    <col min="14850" max="14850" width="9.140625" style="208"/>
    <col min="14851" max="14851" width="9.28515625" style="208" customWidth="1"/>
    <col min="14852" max="14853" width="9.140625" style="208"/>
    <col min="14854" max="14854" width="9.42578125" style="208" customWidth="1"/>
    <col min="14855" max="14856" width="9.140625" style="208"/>
    <col min="14857" max="14857" width="10.28515625" style="208" customWidth="1"/>
    <col min="14858" max="14858" width="9.140625" style="208"/>
    <col min="14859" max="14859" width="38.5703125" style="208" customWidth="1"/>
    <col min="14860" max="14861" width="9.140625" style="208"/>
    <col min="14862" max="14862" width="13.42578125" style="208" bestFit="1" customWidth="1"/>
    <col min="14863" max="15104" width="9.140625" style="208"/>
    <col min="15105" max="15105" width="13.7109375" style="208" bestFit="1" customWidth="1"/>
    <col min="15106" max="15106" width="9.140625" style="208"/>
    <col min="15107" max="15107" width="9.28515625" style="208" customWidth="1"/>
    <col min="15108" max="15109" width="9.140625" style="208"/>
    <col min="15110" max="15110" width="9.42578125" style="208" customWidth="1"/>
    <col min="15111" max="15112" width="9.140625" style="208"/>
    <col min="15113" max="15113" width="10.28515625" style="208" customWidth="1"/>
    <col min="15114" max="15114" width="9.140625" style="208"/>
    <col min="15115" max="15115" width="38.5703125" style="208" customWidth="1"/>
    <col min="15116" max="15117" width="9.140625" style="208"/>
    <col min="15118" max="15118" width="13.42578125" style="208" bestFit="1" customWidth="1"/>
    <col min="15119" max="15360" width="9.140625" style="208"/>
    <col min="15361" max="15361" width="13.7109375" style="208" bestFit="1" customWidth="1"/>
    <col min="15362" max="15362" width="9.140625" style="208"/>
    <col min="15363" max="15363" width="9.28515625" style="208" customWidth="1"/>
    <col min="15364" max="15365" width="9.140625" style="208"/>
    <col min="15366" max="15366" width="9.42578125" style="208" customWidth="1"/>
    <col min="15367" max="15368" width="9.140625" style="208"/>
    <col min="15369" max="15369" width="10.28515625" style="208" customWidth="1"/>
    <col min="15370" max="15370" width="9.140625" style="208"/>
    <col min="15371" max="15371" width="38.5703125" style="208" customWidth="1"/>
    <col min="15372" max="15373" width="9.140625" style="208"/>
    <col min="15374" max="15374" width="13.42578125" style="208" bestFit="1" customWidth="1"/>
    <col min="15375" max="15616" width="9.140625" style="208"/>
    <col min="15617" max="15617" width="13.7109375" style="208" bestFit="1" customWidth="1"/>
    <col min="15618" max="15618" width="9.140625" style="208"/>
    <col min="15619" max="15619" width="9.28515625" style="208" customWidth="1"/>
    <col min="15620" max="15621" width="9.140625" style="208"/>
    <col min="15622" max="15622" width="9.42578125" style="208" customWidth="1"/>
    <col min="15623" max="15624" width="9.140625" style="208"/>
    <col min="15625" max="15625" width="10.28515625" style="208" customWidth="1"/>
    <col min="15626" max="15626" width="9.140625" style="208"/>
    <col min="15627" max="15627" width="38.5703125" style="208" customWidth="1"/>
    <col min="15628" max="15629" width="9.140625" style="208"/>
    <col min="15630" max="15630" width="13.42578125" style="208" bestFit="1" customWidth="1"/>
    <col min="15631" max="15872" width="9.140625" style="208"/>
    <col min="15873" max="15873" width="13.7109375" style="208" bestFit="1" customWidth="1"/>
    <col min="15874" max="15874" width="9.140625" style="208"/>
    <col min="15875" max="15875" width="9.28515625" style="208" customWidth="1"/>
    <col min="15876" max="15877" width="9.140625" style="208"/>
    <col min="15878" max="15878" width="9.42578125" style="208" customWidth="1"/>
    <col min="15879" max="15880" width="9.140625" style="208"/>
    <col min="15881" max="15881" width="10.28515625" style="208" customWidth="1"/>
    <col min="15882" max="15882" width="9.140625" style="208"/>
    <col min="15883" max="15883" width="38.5703125" style="208" customWidth="1"/>
    <col min="15884" max="15885" width="9.140625" style="208"/>
    <col min="15886" max="15886" width="13.42578125" style="208" bestFit="1" customWidth="1"/>
    <col min="15887" max="16128" width="9.140625" style="208"/>
    <col min="16129" max="16129" width="13.7109375" style="208" bestFit="1" customWidth="1"/>
    <col min="16130" max="16130" width="9.140625" style="208"/>
    <col min="16131" max="16131" width="9.28515625" style="208" customWidth="1"/>
    <col min="16132" max="16133" width="9.140625" style="208"/>
    <col min="16134" max="16134" width="9.42578125" style="208" customWidth="1"/>
    <col min="16135" max="16136" width="9.140625" style="208"/>
    <col min="16137" max="16137" width="10.28515625" style="208" customWidth="1"/>
    <col min="16138" max="16138" width="9.140625" style="208"/>
    <col min="16139" max="16139" width="38.5703125" style="208" customWidth="1"/>
    <col min="16140" max="16141" width="9.140625" style="208"/>
    <col min="16142" max="16142" width="13.42578125" style="208" bestFit="1" customWidth="1"/>
    <col min="16143" max="16384" width="9.140625" style="208"/>
  </cols>
  <sheetData>
    <row r="1" spans="1:15" ht="15.75" hidden="1" x14ac:dyDescent="0.25">
      <c r="A1" s="339" t="s">
        <v>24</v>
      </c>
      <c r="B1" s="1" t="s">
        <v>0</v>
      </c>
      <c r="C1" s="340"/>
      <c r="D1" s="341"/>
      <c r="E1" s="340"/>
      <c r="F1" s="342"/>
      <c r="G1" s="342"/>
      <c r="H1" s="340"/>
      <c r="I1" s="205"/>
      <c r="J1" s="206"/>
      <c r="K1" s="207"/>
      <c r="L1" s="205"/>
      <c r="M1" s="205"/>
      <c r="N1" s="205"/>
      <c r="O1" s="343"/>
    </row>
    <row r="2" spans="1:15" ht="15.75" hidden="1" x14ac:dyDescent="0.25">
      <c r="A2" s="344" t="s">
        <v>1</v>
      </c>
      <c r="B2" s="174" t="s">
        <v>2</v>
      </c>
      <c r="C2" s="345"/>
      <c r="D2" s="346"/>
      <c r="E2" s="345"/>
      <c r="F2" s="347"/>
      <c r="G2" s="347"/>
      <c r="H2" s="345"/>
      <c r="I2" s="348"/>
      <c r="J2" s="349"/>
      <c r="K2" s="349"/>
      <c r="L2" s="349"/>
      <c r="M2" s="349"/>
      <c r="N2" s="349"/>
      <c r="O2" s="350"/>
    </row>
    <row r="3" spans="1:15" ht="15.75" hidden="1" x14ac:dyDescent="0.25">
      <c r="A3" s="344" t="s">
        <v>3</v>
      </c>
      <c r="B3" s="174" t="s">
        <v>4</v>
      </c>
      <c r="C3" s="345"/>
      <c r="D3" s="346"/>
      <c r="E3" s="345"/>
      <c r="F3" s="347"/>
      <c r="G3" s="347"/>
      <c r="H3" s="345"/>
      <c r="I3" s="348"/>
      <c r="J3" s="351"/>
      <c r="K3" s="351"/>
      <c r="L3" s="351"/>
      <c r="M3" s="351"/>
      <c r="N3" s="351"/>
      <c r="O3" s="352"/>
    </row>
    <row r="4" spans="1:15" ht="15.75" hidden="1" x14ac:dyDescent="0.25">
      <c r="A4" s="344" t="s">
        <v>49</v>
      </c>
      <c r="B4" s="174" t="s">
        <v>50</v>
      </c>
      <c r="C4" s="345"/>
      <c r="D4" s="346"/>
      <c r="E4" s="345"/>
      <c r="F4" s="347"/>
      <c r="G4" s="347"/>
      <c r="H4" s="345"/>
      <c r="I4" s="348"/>
      <c r="J4" s="351"/>
      <c r="K4" s="351"/>
      <c r="L4" s="351"/>
      <c r="M4" s="351"/>
      <c r="N4" s="351"/>
      <c r="O4" s="352"/>
    </row>
    <row r="5" spans="1:15" ht="15.75" hidden="1" x14ac:dyDescent="0.25">
      <c r="A5" s="344" t="s">
        <v>5</v>
      </c>
      <c r="B5" s="174" t="s">
        <v>6</v>
      </c>
      <c r="C5" s="345"/>
      <c r="D5" s="346"/>
      <c r="E5" s="345"/>
      <c r="F5" s="347"/>
      <c r="G5" s="347"/>
      <c r="H5" s="345"/>
      <c r="I5" s="348"/>
      <c r="J5" s="351"/>
      <c r="K5" s="351"/>
      <c r="L5" s="351"/>
      <c r="M5" s="351"/>
      <c r="N5" s="351"/>
      <c r="O5" s="440"/>
    </row>
    <row r="6" spans="1:15" x14ac:dyDescent="0.2">
      <c r="A6" s="351"/>
      <c r="B6" s="351"/>
      <c r="C6" s="351"/>
      <c r="D6" s="351"/>
      <c r="E6" s="351"/>
      <c r="F6" s="351"/>
      <c r="G6" s="351"/>
      <c r="H6" s="351"/>
      <c r="I6" s="351"/>
      <c r="J6" s="351"/>
      <c r="K6" s="351"/>
      <c r="L6" s="351"/>
      <c r="M6" s="351"/>
      <c r="N6" s="351"/>
      <c r="O6" s="351"/>
    </row>
    <row r="7" spans="1:15" ht="15.75" x14ac:dyDescent="0.25">
      <c r="A7" s="635" t="s">
        <v>54</v>
      </c>
      <c r="B7" s="635"/>
      <c r="C7" s="635"/>
      <c r="D7" s="635"/>
      <c r="E7" s="635"/>
      <c r="F7" s="635"/>
      <c r="G7" s="635"/>
      <c r="H7" s="635"/>
      <c r="I7" s="635"/>
      <c r="J7" s="635"/>
      <c r="K7" s="635"/>
      <c r="L7" s="635"/>
      <c r="M7" s="635"/>
      <c r="N7" s="635"/>
      <c r="O7" s="635"/>
    </row>
    <row r="8" spans="1:15" ht="15.75" x14ac:dyDescent="0.25">
      <c r="A8" s="353"/>
      <c r="B8" s="353"/>
      <c r="C8" s="353"/>
      <c r="D8" s="353"/>
      <c r="E8" s="353"/>
      <c r="F8" s="353"/>
      <c r="G8" s="353"/>
      <c r="H8" s="353"/>
      <c r="I8" s="353"/>
      <c r="J8" s="353"/>
      <c r="K8" s="353"/>
      <c r="L8" s="353"/>
      <c r="M8" s="353"/>
      <c r="N8" s="353"/>
      <c r="O8" s="353"/>
    </row>
    <row r="9" spans="1:15" ht="15.75" x14ac:dyDescent="0.25">
      <c r="A9" s="354" t="s">
        <v>24</v>
      </c>
      <c r="B9" s="355" t="s">
        <v>12869</v>
      </c>
      <c r="C9" s="348"/>
      <c r="D9" s="348"/>
      <c r="E9" s="348"/>
      <c r="F9" s="348"/>
      <c r="G9" s="348"/>
      <c r="H9" s="348"/>
      <c r="I9" s="348"/>
      <c r="J9" s="450"/>
      <c r="K9" s="450"/>
      <c r="L9" s="450"/>
      <c r="M9" s="451" t="s">
        <v>55</v>
      </c>
      <c r="N9" s="446" t="s">
        <v>12863</v>
      </c>
      <c r="O9" s="447"/>
    </row>
    <row r="10" spans="1:15" ht="15.75" x14ac:dyDescent="0.25">
      <c r="A10" s="354" t="s">
        <v>12870</v>
      </c>
      <c r="B10" s="355" t="str">
        <f>PO!C1</f>
        <v>Reforma do Centro Médico</v>
      </c>
      <c r="C10" s="348"/>
      <c r="D10" s="348"/>
      <c r="E10" s="348"/>
      <c r="F10" s="348"/>
      <c r="G10" s="348"/>
      <c r="H10" s="348"/>
      <c r="I10" s="348"/>
      <c r="J10" s="450"/>
      <c r="K10" s="450"/>
      <c r="L10" s="450"/>
      <c r="M10" s="451" t="s">
        <v>56</v>
      </c>
      <c r="N10" s="448">
        <f>PO!K3</f>
        <v>43678</v>
      </c>
      <c r="O10" s="447"/>
    </row>
    <row r="11" spans="1:15" ht="15.75" x14ac:dyDescent="0.25">
      <c r="A11" s="354" t="s">
        <v>12871</v>
      </c>
      <c r="B11" s="355" t="str">
        <f>PO!C2</f>
        <v>BR - 364 - km 17 - Hospital Santa Marcelina</v>
      </c>
      <c r="C11" s="349"/>
      <c r="D11" s="349"/>
      <c r="E11" s="348"/>
      <c r="F11" s="348"/>
      <c r="G11" s="348"/>
      <c r="H11" s="348"/>
      <c r="I11" s="348"/>
      <c r="J11" s="450"/>
      <c r="K11" s="452"/>
      <c r="L11" s="452"/>
      <c r="M11" s="451" t="s">
        <v>57</v>
      </c>
      <c r="N11" s="445">
        <f>PO!C4</f>
        <v>43789</v>
      </c>
      <c r="O11" s="447"/>
    </row>
    <row r="12" spans="1:15" ht="27" customHeight="1" x14ac:dyDescent="0.25">
      <c r="A12" s="354"/>
      <c r="B12" s="355"/>
      <c r="C12" s="349"/>
      <c r="D12" s="349"/>
      <c r="E12" s="348"/>
      <c r="F12" s="348"/>
      <c r="G12" s="348"/>
      <c r="H12" s="348"/>
      <c r="I12" s="348"/>
      <c r="J12" s="450"/>
      <c r="K12" s="452"/>
      <c r="L12" s="452"/>
      <c r="M12" s="453" t="str">
        <f>PO!J4</f>
        <v>Encargos sociais sobre mão-de-obra:</v>
      </c>
      <c r="N12" s="638" t="str">
        <f>PO!K4</f>
        <v>85,64% H- 47,57% Mês</v>
      </c>
      <c r="O12" s="638"/>
    </row>
    <row r="13" spans="1:15" ht="16.5" customHeight="1" x14ac:dyDescent="0.25">
      <c r="A13" s="354"/>
      <c r="B13" s="349"/>
      <c r="C13" s="349"/>
      <c r="D13" s="349"/>
      <c r="E13" s="348"/>
      <c r="F13" s="348"/>
      <c r="G13" s="348"/>
      <c r="H13" s="348"/>
      <c r="I13" s="348"/>
      <c r="J13" s="637" t="s">
        <v>12867</v>
      </c>
      <c r="K13" s="637"/>
      <c r="L13" s="637"/>
      <c r="M13" s="637"/>
      <c r="N13" s="449">
        <v>0.97489999999999999</v>
      </c>
      <c r="O13" s="447"/>
    </row>
    <row r="14" spans="1:15" x14ac:dyDescent="0.2">
      <c r="A14" s="441"/>
      <c r="B14" s="441"/>
      <c r="C14" s="441"/>
      <c r="D14" s="441"/>
      <c r="E14" s="441"/>
      <c r="F14" s="441"/>
      <c r="G14" s="441"/>
      <c r="H14" s="441"/>
      <c r="I14" s="441"/>
      <c r="J14" s="441"/>
      <c r="K14" s="441"/>
      <c r="L14" s="441"/>
      <c r="M14" s="441"/>
      <c r="N14" s="441"/>
      <c r="O14" s="441"/>
    </row>
    <row r="16" spans="1:15" x14ac:dyDescent="0.2">
      <c r="A16" s="208">
        <v>1</v>
      </c>
      <c r="B16" s="208" t="s">
        <v>58</v>
      </c>
      <c r="F16" s="356">
        <v>0.03</v>
      </c>
      <c r="I16" s="210"/>
    </row>
    <row r="17" spans="1:13" x14ac:dyDescent="0.2">
      <c r="A17" s="208">
        <v>2</v>
      </c>
      <c r="B17" s="208" t="s">
        <v>59</v>
      </c>
      <c r="F17" s="356">
        <v>8.0000000000000002E-3</v>
      </c>
    </row>
    <row r="18" spans="1:13" x14ac:dyDescent="0.2">
      <c r="A18" s="208">
        <v>3</v>
      </c>
      <c r="B18" s="208" t="s">
        <v>60</v>
      </c>
      <c r="F18" s="356">
        <v>9.7000000000000003E-3</v>
      </c>
    </row>
    <row r="19" spans="1:13" x14ac:dyDescent="0.2">
      <c r="A19" s="208">
        <v>4</v>
      </c>
      <c r="B19" s="208" t="s">
        <v>61</v>
      </c>
      <c r="F19" s="356">
        <v>5.8999999999999999E-3</v>
      </c>
    </row>
    <row r="20" spans="1:13" x14ac:dyDescent="0.2">
      <c r="A20" s="208">
        <v>5</v>
      </c>
      <c r="B20" s="208" t="s">
        <v>62</v>
      </c>
      <c r="F20" s="356">
        <v>6.1600000000000002E-2</v>
      </c>
    </row>
    <row r="21" spans="1:13" x14ac:dyDescent="0.2">
      <c r="A21" s="208">
        <v>6</v>
      </c>
      <c r="B21" s="209" t="s">
        <v>63</v>
      </c>
      <c r="F21" s="357"/>
      <c r="K21" s="358"/>
      <c r="L21" s="358"/>
      <c r="M21" s="358"/>
    </row>
    <row r="22" spans="1:13" x14ac:dyDescent="0.2">
      <c r="A22" s="212" t="s">
        <v>64</v>
      </c>
      <c r="B22" s="208" t="s">
        <v>65</v>
      </c>
      <c r="F22" s="356">
        <v>0.03</v>
      </c>
      <c r="K22" s="358"/>
      <c r="L22" s="358"/>
      <c r="M22" s="358"/>
    </row>
    <row r="23" spans="1:13" x14ac:dyDescent="0.2">
      <c r="A23" s="212" t="s">
        <v>66</v>
      </c>
      <c r="B23" s="208" t="s">
        <v>67</v>
      </c>
      <c r="E23" s="357"/>
      <c r="F23" s="356">
        <v>6.4999999999999997E-3</v>
      </c>
      <c r="J23" s="358"/>
      <c r="K23" s="358"/>
      <c r="L23" s="358"/>
      <c r="M23" s="358"/>
    </row>
    <row r="24" spans="1:13" x14ac:dyDescent="0.2">
      <c r="A24" s="212" t="s">
        <v>68</v>
      </c>
      <c r="B24" s="348" t="s">
        <v>69</v>
      </c>
      <c r="D24" s="348"/>
      <c r="E24" s="348"/>
      <c r="F24" s="356">
        <v>2.5000000000000001E-2</v>
      </c>
      <c r="J24" s="358"/>
      <c r="K24" s="358"/>
      <c r="L24" s="358"/>
      <c r="M24" s="358"/>
    </row>
    <row r="25" spans="1:13" ht="15" customHeight="1" x14ac:dyDescent="0.2">
      <c r="A25" s="212" t="s">
        <v>12865</v>
      </c>
      <c r="B25" s="636" t="s">
        <v>12866</v>
      </c>
      <c r="C25" s="636"/>
      <c r="D25" s="636"/>
      <c r="E25" s="636"/>
      <c r="F25" s="356">
        <v>4.4999999999999998E-2</v>
      </c>
      <c r="J25" s="358"/>
      <c r="K25" s="358"/>
      <c r="L25" s="358"/>
      <c r="M25" s="358"/>
    </row>
    <row r="26" spans="1:13" x14ac:dyDescent="0.2">
      <c r="A26" s="212"/>
      <c r="B26" s="636"/>
      <c r="C26" s="636"/>
      <c r="D26" s="636"/>
      <c r="E26" s="636"/>
      <c r="J26" s="358"/>
      <c r="K26" s="358"/>
      <c r="L26" s="358"/>
      <c r="M26" s="358"/>
    </row>
    <row r="27" spans="1:13" x14ac:dyDescent="0.2">
      <c r="A27" s="212"/>
      <c r="B27" s="430"/>
      <c r="C27" s="430"/>
      <c r="D27" s="430"/>
      <c r="E27" s="430"/>
      <c r="F27" s="356">
        <f>F22+F23+F24+F25</f>
        <v>0.1065</v>
      </c>
      <c r="J27" s="358"/>
      <c r="K27" s="358"/>
      <c r="L27" s="358"/>
      <c r="M27" s="358"/>
    </row>
    <row r="28" spans="1:13" x14ac:dyDescent="0.2">
      <c r="A28" s="212"/>
      <c r="B28" s="348"/>
      <c r="C28" s="348"/>
      <c r="D28" s="348"/>
      <c r="E28" s="348"/>
      <c r="F28" s="357"/>
      <c r="J28" s="358"/>
      <c r="K28" s="358"/>
      <c r="L28" s="358"/>
      <c r="M28" s="358"/>
    </row>
    <row r="29" spans="1:13" ht="15.75" x14ac:dyDescent="0.25">
      <c r="B29" s="213" t="s">
        <v>70</v>
      </c>
      <c r="F29" s="359">
        <f>ROUND(((((1+F16+F17+F18+0)*(1+F19)*(1+F20))/(1-F27)))-1,4)</f>
        <v>0.25219999999999998</v>
      </c>
      <c r="J29" s="358"/>
      <c r="K29" s="358"/>
      <c r="L29" s="358"/>
      <c r="M29" s="358"/>
    </row>
    <row r="30" spans="1:13" x14ac:dyDescent="0.2">
      <c r="F30" s="357"/>
      <c r="J30" s="358"/>
      <c r="K30" s="358"/>
      <c r="L30" s="358"/>
      <c r="M30" s="358"/>
    </row>
    <row r="31" spans="1:13" ht="15.75" x14ac:dyDescent="0.25">
      <c r="B31" s="213" t="s">
        <v>71</v>
      </c>
      <c r="F31" s="357"/>
      <c r="J31" s="358"/>
      <c r="K31" s="358"/>
      <c r="L31" s="358"/>
    </row>
    <row r="32" spans="1:13" x14ac:dyDescent="0.2">
      <c r="B32" s="208" t="s">
        <v>72</v>
      </c>
      <c r="F32" s="357"/>
      <c r="J32" s="358"/>
      <c r="K32" s="358"/>
      <c r="L32" s="358"/>
    </row>
    <row r="33" spans="2:10" x14ac:dyDescent="0.2">
      <c r="B33" s="208" t="s">
        <v>73</v>
      </c>
    </row>
    <row r="34" spans="2:10" x14ac:dyDescent="0.2">
      <c r="B34" s="208" t="s">
        <v>74</v>
      </c>
    </row>
    <row r="35" spans="2:10" x14ac:dyDescent="0.2">
      <c r="B35" s="208" t="s">
        <v>75</v>
      </c>
    </row>
    <row r="36" spans="2:10" x14ac:dyDescent="0.2">
      <c r="B36" s="360" t="s">
        <v>76</v>
      </c>
      <c r="C36" s="358"/>
      <c r="D36" s="358"/>
      <c r="E36" s="358"/>
      <c r="F36" s="358"/>
      <c r="G36" s="358"/>
      <c r="H36" s="358"/>
      <c r="I36" s="358"/>
      <c r="J36" s="358"/>
    </row>
    <row r="37" spans="2:10" x14ac:dyDescent="0.2">
      <c r="B37" s="208" t="s">
        <v>77</v>
      </c>
    </row>
  </sheetData>
  <mergeCells count="4">
    <mergeCell ref="A7:O7"/>
    <mergeCell ref="B25:E26"/>
    <mergeCell ref="J13:M13"/>
    <mergeCell ref="N12:O12"/>
  </mergeCells>
  <pageMargins left="0.51181102362204722" right="0.51181102362204722" top="1.4566929133858268" bottom="0.78740157480314965" header="0.55118110236220474" footer="0.31496062992125984"/>
  <pageSetup paperSize="9" scale="60" orientation="portrait" r:id="rId1"/>
  <headerFooter>
    <oddHeader>&amp;LCNPJ: 27.651.907/0001-77&amp;C&amp;G&amp;RIE: 00000004780094</oddHeader>
    <oddFooter>&amp;CPágina &amp;P de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49"/>
  <sheetViews>
    <sheetView view="pageBreakPreview" zoomScale="80" zoomScaleNormal="70" zoomScaleSheetLayoutView="80" workbookViewId="0">
      <selection activeCell="D23" sqref="D23"/>
    </sheetView>
  </sheetViews>
  <sheetFormatPr defaultRowHeight="15.75" x14ac:dyDescent="0.25"/>
  <cols>
    <col min="1" max="1" width="12.5703125" style="211" customWidth="1"/>
    <col min="2" max="2" width="32" style="211" customWidth="1"/>
    <col min="3" max="3" width="15.7109375" style="211" bestFit="1" customWidth="1"/>
    <col min="4" max="5" width="17" style="211" bestFit="1" customWidth="1"/>
    <col min="6" max="6" width="16.5703125" style="211" customWidth="1"/>
    <col min="7" max="7" width="16.42578125" style="211" customWidth="1"/>
    <col min="8" max="8" width="9.5703125" style="211" customWidth="1"/>
    <col min="9" max="9" width="17.85546875" style="211" bestFit="1" customWidth="1"/>
    <col min="10" max="10" width="14.28515625" style="214" customWidth="1"/>
    <col min="11" max="11" width="16.140625" style="214" customWidth="1"/>
    <col min="12" max="23" width="8.85546875" style="211" customWidth="1"/>
    <col min="24" max="255" width="9.140625" style="211"/>
    <col min="256" max="256" width="14.5703125" style="211" bestFit="1" customWidth="1"/>
    <col min="257" max="257" width="73.7109375" style="211" customWidth="1"/>
    <col min="258" max="262" width="12.7109375" style="211" customWidth="1"/>
    <col min="263" max="263" width="13.140625" style="211" customWidth="1"/>
    <col min="264" max="264" width="12.42578125" style="211" customWidth="1"/>
    <col min="265" max="265" width="12.7109375" style="211" customWidth="1"/>
    <col min="266" max="266" width="14.28515625" style="211" customWidth="1"/>
    <col min="267" max="267" width="16.140625" style="211" customWidth="1"/>
    <col min="268" max="279" width="8.85546875" style="211" customWidth="1"/>
    <col min="280" max="511" width="9.140625" style="211"/>
    <col min="512" max="512" width="14.5703125" style="211" bestFit="1" customWidth="1"/>
    <col min="513" max="513" width="73.7109375" style="211" customWidth="1"/>
    <col min="514" max="518" width="12.7109375" style="211" customWidth="1"/>
    <col min="519" max="519" width="13.140625" style="211" customWidth="1"/>
    <col min="520" max="520" width="12.42578125" style="211" customWidth="1"/>
    <col min="521" max="521" width="12.7109375" style="211" customWidth="1"/>
    <col min="522" max="522" width="14.28515625" style="211" customWidth="1"/>
    <col min="523" max="523" width="16.140625" style="211" customWidth="1"/>
    <col min="524" max="535" width="8.85546875" style="211" customWidth="1"/>
    <col min="536" max="767" width="9.140625" style="211"/>
    <col min="768" max="768" width="14.5703125" style="211" bestFit="1" customWidth="1"/>
    <col min="769" max="769" width="73.7109375" style="211" customWidth="1"/>
    <col min="770" max="774" width="12.7109375" style="211" customWidth="1"/>
    <col min="775" max="775" width="13.140625" style="211" customWidth="1"/>
    <col min="776" max="776" width="12.42578125" style="211" customWidth="1"/>
    <col min="777" max="777" width="12.7109375" style="211" customWidth="1"/>
    <col min="778" max="778" width="14.28515625" style="211" customWidth="1"/>
    <col min="779" max="779" width="16.140625" style="211" customWidth="1"/>
    <col min="780" max="791" width="8.85546875" style="211" customWidth="1"/>
    <col min="792" max="1023" width="9.140625" style="211"/>
    <col min="1024" max="1024" width="14.5703125" style="211" bestFit="1" customWidth="1"/>
    <col min="1025" max="1025" width="73.7109375" style="211" customWidth="1"/>
    <col min="1026" max="1030" width="12.7109375" style="211" customWidth="1"/>
    <col min="1031" max="1031" width="13.140625" style="211" customWidth="1"/>
    <col min="1032" max="1032" width="12.42578125" style="211" customWidth="1"/>
    <col min="1033" max="1033" width="12.7109375" style="211" customWidth="1"/>
    <col min="1034" max="1034" width="14.28515625" style="211" customWidth="1"/>
    <col min="1035" max="1035" width="16.140625" style="211" customWidth="1"/>
    <col min="1036" max="1047" width="8.85546875" style="211" customWidth="1"/>
    <col min="1048" max="1279" width="9.140625" style="211"/>
    <col min="1280" max="1280" width="14.5703125" style="211" bestFit="1" customWidth="1"/>
    <col min="1281" max="1281" width="73.7109375" style="211" customWidth="1"/>
    <col min="1282" max="1286" width="12.7109375" style="211" customWidth="1"/>
    <col min="1287" max="1287" width="13.140625" style="211" customWidth="1"/>
    <col min="1288" max="1288" width="12.42578125" style="211" customWidth="1"/>
    <col min="1289" max="1289" width="12.7109375" style="211" customWidth="1"/>
    <col min="1290" max="1290" width="14.28515625" style="211" customWidth="1"/>
    <col min="1291" max="1291" width="16.140625" style="211" customWidth="1"/>
    <col min="1292" max="1303" width="8.85546875" style="211" customWidth="1"/>
    <col min="1304" max="1535" width="9.140625" style="211"/>
    <col min="1536" max="1536" width="14.5703125" style="211" bestFit="1" customWidth="1"/>
    <col min="1537" max="1537" width="73.7109375" style="211" customWidth="1"/>
    <col min="1538" max="1542" width="12.7109375" style="211" customWidth="1"/>
    <col min="1543" max="1543" width="13.140625" style="211" customWidth="1"/>
    <col min="1544" max="1544" width="12.42578125" style="211" customWidth="1"/>
    <col min="1545" max="1545" width="12.7109375" style="211" customWidth="1"/>
    <col min="1546" max="1546" width="14.28515625" style="211" customWidth="1"/>
    <col min="1547" max="1547" width="16.140625" style="211" customWidth="1"/>
    <col min="1548" max="1559" width="8.85546875" style="211" customWidth="1"/>
    <col min="1560" max="1791" width="9.140625" style="211"/>
    <col min="1792" max="1792" width="14.5703125" style="211" bestFit="1" customWidth="1"/>
    <col min="1793" max="1793" width="73.7109375" style="211" customWidth="1"/>
    <col min="1794" max="1798" width="12.7109375" style="211" customWidth="1"/>
    <col min="1799" max="1799" width="13.140625" style="211" customWidth="1"/>
    <col min="1800" max="1800" width="12.42578125" style="211" customWidth="1"/>
    <col min="1801" max="1801" width="12.7109375" style="211" customWidth="1"/>
    <col min="1802" max="1802" width="14.28515625" style="211" customWidth="1"/>
    <col min="1803" max="1803" width="16.140625" style="211" customWidth="1"/>
    <col min="1804" max="1815" width="8.85546875" style="211" customWidth="1"/>
    <col min="1816" max="2047" width="9.140625" style="211"/>
    <col min="2048" max="2048" width="14.5703125" style="211" bestFit="1" customWidth="1"/>
    <col min="2049" max="2049" width="73.7109375" style="211" customWidth="1"/>
    <col min="2050" max="2054" width="12.7109375" style="211" customWidth="1"/>
    <col min="2055" max="2055" width="13.140625" style="211" customWidth="1"/>
    <col min="2056" max="2056" width="12.42578125" style="211" customWidth="1"/>
    <col min="2057" max="2057" width="12.7109375" style="211" customWidth="1"/>
    <col min="2058" max="2058" width="14.28515625" style="211" customWidth="1"/>
    <col min="2059" max="2059" width="16.140625" style="211" customWidth="1"/>
    <col min="2060" max="2071" width="8.85546875" style="211" customWidth="1"/>
    <col min="2072" max="2303" width="9.140625" style="211"/>
    <col min="2304" max="2304" width="14.5703125" style="211" bestFit="1" customWidth="1"/>
    <col min="2305" max="2305" width="73.7109375" style="211" customWidth="1"/>
    <col min="2306" max="2310" width="12.7109375" style="211" customWidth="1"/>
    <col min="2311" max="2311" width="13.140625" style="211" customWidth="1"/>
    <col min="2312" max="2312" width="12.42578125" style="211" customWidth="1"/>
    <col min="2313" max="2313" width="12.7109375" style="211" customWidth="1"/>
    <col min="2314" max="2314" width="14.28515625" style="211" customWidth="1"/>
    <col min="2315" max="2315" width="16.140625" style="211" customWidth="1"/>
    <col min="2316" max="2327" width="8.85546875" style="211" customWidth="1"/>
    <col min="2328" max="2559" width="9.140625" style="211"/>
    <col min="2560" max="2560" width="14.5703125" style="211" bestFit="1" customWidth="1"/>
    <col min="2561" max="2561" width="73.7109375" style="211" customWidth="1"/>
    <col min="2562" max="2566" width="12.7109375" style="211" customWidth="1"/>
    <col min="2567" max="2567" width="13.140625" style="211" customWidth="1"/>
    <col min="2568" max="2568" width="12.42578125" style="211" customWidth="1"/>
    <col min="2569" max="2569" width="12.7109375" style="211" customWidth="1"/>
    <col min="2570" max="2570" width="14.28515625" style="211" customWidth="1"/>
    <col min="2571" max="2571" width="16.140625" style="211" customWidth="1"/>
    <col min="2572" max="2583" width="8.85546875" style="211" customWidth="1"/>
    <col min="2584" max="2815" width="9.140625" style="211"/>
    <col min="2816" max="2816" width="14.5703125" style="211" bestFit="1" customWidth="1"/>
    <col min="2817" max="2817" width="73.7109375" style="211" customWidth="1"/>
    <col min="2818" max="2822" width="12.7109375" style="211" customWidth="1"/>
    <col min="2823" max="2823" width="13.140625" style="211" customWidth="1"/>
    <col min="2824" max="2824" width="12.42578125" style="211" customWidth="1"/>
    <col min="2825" max="2825" width="12.7109375" style="211" customWidth="1"/>
    <col min="2826" max="2826" width="14.28515625" style="211" customWidth="1"/>
    <col min="2827" max="2827" width="16.140625" style="211" customWidth="1"/>
    <col min="2828" max="2839" width="8.85546875" style="211" customWidth="1"/>
    <col min="2840" max="3071" width="9.140625" style="211"/>
    <col min="3072" max="3072" width="14.5703125" style="211" bestFit="1" customWidth="1"/>
    <col min="3073" max="3073" width="73.7109375" style="211" customWidth="1"/>
    <col min="3074" max="3078" width="12.7109375" style="211" customWidth="1"/>
    <col min="3079" max="3079" width="13.140625" style="211" customWidth="1"/>
    <col min="3080" max="3080" width="12.42578125" style="211" customWidth="1"/>
    <col min="3081" max="3081" width="12.7109375" style="211" customWidth="1"/>
    <col min="3082" max="3082" width="14.28515625" style="211" customWidth="1"/>
    <col min="3083" max="3083" width="16.140625" style="211" customWidth="1"/>
    <col min="3084" max="3095" width="8.85546875" style="211" customWidth="1"/>
    <col min="3096" max="3327" width="9.140625" style="211"/>
    <col min="3328" max="3328" width="14.5703125" style="211" bestFit="1" customWidth="1"/>
    <col min="3329" max="3329" width="73.7109375" style="211" customWidth="1"/>
    <col min="3330" max="3334" width="12.7109375" style="211" customWidth="1"/>
    <col min="3335" max="3335" width="13.140625" style="211" customWidth="1"/>
    <col min="3336" max="3336" width="12.42578125" style="211" customWidth="1"/>
    <col min="3337" max="3337" width="12.7109375" style="211" customWidth="1"/>
    <col min="3338" max="3338" width="14.28515625" style="211" customWidth="1"/>
    <col min="3339" max="3339" width="16.140625" style="211" customWidth="1"/>
    <col min="3340" max="3351" width="8.85546875" style="211" customWidth="1"/>
    <col min="3352" max="3583" width="9.140625" style="211"/>
    <col min="3584" max="3584" width="14.5703125" style="211" bestFit="1" customWidth="1"/>
    <col min="3585" max="3585" width="73.7109375" style="211" customWidth="1"/>
    <col min="3586" max="3590" width="12.7109375" style="211" customWidth="1"/>
    <col min="3591" max="3591" width="13.140625" style="211" customWidth="1"/>
    <col min="3592" max="3592" width="12.42578125" style="211" customWidth="1"/>
    <col min="3593" max="3593" width="12.7109375" style="211" customWidth="1"/>
    <col min="3594" max="3594" width="14.28515625" style="211" customWidth="1"/>
    <col min="3595" max="3595" width="16.140625" style="211" customWidth="1"/>
    <col min="3596" max="3607" width="8.85546875" style="211" customWidth="1"/>
    <col min="3608" max="3839" width="9.140625" style="211"/>
    <col min="3840" max="3840" width="14.5703125" style="211" bestFit="1" customWidth="1"/>
    <col min="3841" max="3841" width="73.7109375" style="211" customWidth="1"/>
    <col min="3842" max="3846" width="12.7109375" style="211" customWidth="1"/>
    <col min="3847" max="3847" width="13.140625" style="211" customWidth="1"/>
    <col min="3848" max="3848" width="12.42578125" style="211" customWidth="1"/>
    <col min="3849" max="3849" width="12.7109375" style="211" customWidth="1"/>
    <col min="3850" max="3850" width="14.28515625" style="211" customWidth="1"/>
    <col min="3851" max="3851" width="16.140625" style="211" customWidth="1"/>
    <col min="3852" max="3863" width="8.85546875" style="211" customWidth="1"/>
    <col min="3864" max="4095" width="9.140625" style="211"/>
    <col min="4096" max="4096" width="14.5703125" style="211" bestFit="1" customWidth="1"/>
    <col min="4097" max="4097" width="73.7109375" style="211" customWidth="1"/>
    <col min="4098" max="4102" width="12.7109375" style="211" customWidth="1"/>
    <col min="4103" max="4103" width="13.140625" style="211" customWidth="1"/>
    <col min="4104" max="4104" width="12.42578125" style="211" customWidth="1"/>
    <col min="4105" max="4105" width="12.7109375" style="211" customWidth="1"/>
    <col min="4106" max="4106" width="14.28515625" style="211" customWidth="1"/>
    <col min="4107" max="4107" width="16.140625" style="211" customWidth="1"/>
    <col min="4108" max="4119" width="8.85546875" style="211" customWidth="1"/>
    <col min="4120" max="4351" width="9.140625" style="211"/>
    <col min="4352" max="4352" width="14.5703125" style="211" bestFit="1" customWidth="1"/>
    <col min="4353" max="4353" width="73.7109375" style="211" customWidth="1"/>
    <col min="4354" max="4358" width="12.7109375" style="211" customWidth="1"/>
    <col min="4359" max="4359" width="13.140625" style="211" customWidth="1"/>
    <col min="4360" max="4360" width="12.42578125" style="211" customWidth="1"/>
    <col min="4361" max="4361" width="12.7109375" style="211" customWidth="1"/>
    <col min="4362" max="4362" width="14.28515625" style="211" customWidth="1"/>
    <col min="4363" max="4363" width="16.140625" style="211" customWidth="1"/>
    <col min="4364" max="4375" width="8.85546875" style="211" customWidth="1"/>
    <col min="4376" max="4607" width="9.140625" style="211"/>
    <col min="4608" max="4608" width="14.5703125" style="211" bestFit="1" customWidth="1"/>
    <col min="4609" max="4609" width="73.7109375" style="211" customWidth="1"/>
    <col min="4610" max="4614" width="12.7109375" style="211" customWidth="1"/>
    <col min="4615" max="4615" width="13.140625" style="211" customWidth="1"/>
    <col min="4616" max="4616" width="12.42578125" style="211" customWidth="1"/>
    <col min="4617" max="4617" width="12.7109375" style="211" customWidth="1"/>
    <col min="4618" max="4618" width="14.28515625" style="211" customWidth="1"/>
    <col min="4619" max="4619" width="16.140625" style="211" customWidth="1"/>
    <col min="4620" max="4631" width="8.85546875" style="211" customWidth="1"/>
    <col min="4632" max="4863" width="9.140625" style="211"/>
    <col min="4864" max="4864" width="14.5703125" style="211" bestFit="1" customWidth="1"/>
    <col min="4865" max="4865" width="73.7109375" style="211" customWidth="1"/>
    <col min="4866" max="4870" width="12.7109375" style="211" customWidth="1"/>
    <col min="4871" max="4871" width="13.140625" style="211" customWidth="1"/>
    <col min="4872" max="4872" width="12.42578125" style="211" customWidth="1"/>
    <col min="4873" max="4873" width="12.7109375" style="211" customWidth="1"/>
    <col min="4874" max="4874" width="14.28515625" style="211" customWidth="1"/>
    <col min="4875" max="4875" width="16.140625" style="211" customWidth="1"/>
    <col min="4876" max="4887" width="8.85546875" style="211" customWidth="1"/>
    <col min="4888" max="5119" width="9.140625" style="211"/>
    <col min="5120" max="5120" width="14.5703125" style="211" bestFit="1" customWidth="1"/>
    <col min="5121" max="5121" width="73.7109375" style="211" customWidth="1"/>
    <col min="5122" max="5126" width="12.7109375" style="211" customWidth="1"/>
    <col min="5127" max="5127" width="13.140625" style="211" customWidth="1"/>
    <col min="5128" max="5128" width="12.42578125" style="211" customWidth="1"/>
    <col min="5129" max="5129" width="12.7109375" style="211" customWidth="1"/>
    <col min="5130" max="5130" width="14.28515625" style="211" customWidth="1"/>
    <col min="5131" max="5131" width="16.140625" style="211" customWidth="1"/>
    <col min="5132" max="5143" width="8.85546875" style="211" customWidth="1"/>
    <col min="5144" max="5375" width="9.140625" style="211"/>
    <col min="5376" max="5376" width="14.5703125" style="211" bestFit="1" customWidth="1"/>
    <col min="5377" max="5377" width="73.7109375" style="211" customWidth="1"/>
    <col min="5378" max="5382" width="12.7109375" style="211" customWidth="1"/>
    <col min="5383" max="5383" width="13.140625" style="211" customWidth="1"/>
    <col min="5384" max="5384" width="12.42578125" style="211" customWidth="1"/>
    <col min="5385" max="5385" width="12.7109375" style="211" customWidth="1"/>
    <col min="5386" max="5386" width="14.28515625" style="211" customWidth="1"/>
    <col min="5387" max="5387" width="16.140625" style="211" customWidth="1"/>
    <col min="5388" max="5399" width="8.85546875" style="211" customWidth="1"/>
    <col min="5400" max="5631" width="9.140625" style="211"/>
    <col min="5632" max="5632" width="14.5703125" style="211" bestFit="1" customWidth="1"/>
    <col min="5633" max="5633" width="73.7109375" style="211" customWidth="1"/>
    <col min="5634" max="5638" width="12.7109375" style="211" customWidth="1"/>
    <col min="5639" max="5639" width="13.140625" style="211" customWidth="1"/>
    <col min="5640" max="5640" width="12.42578125" style="211" customWidth="1"/>
    <col min="5641" max="5641" width="12.7109375" style="211" customWidth="1"/>
    <col min="5642" max="5642" width="14.28515625" style="211" customWidth="1"/>
    <col min="5643" max="5643" width="16.140625" style="211" customWidth="1"/>
    <col min="5644" max="5655" width="8.85546875" style="211" customWidth="1"/>
    <col min="5656" max="5887" width="9.140625" style="211"/>
    <col min="5888" max="5888" width="14.5703125" style="211" bestFit="1" customWidth="1"/>
    <col min="5889" max="5889" width="73.7109375" style="211" customWidth="1"/>
    <col min="5890" max="5894" width="12.7109375" style="211" customWidth="1"/>
    <col min="5895" max="5895" width="13.140625" style="211" customWidth="1"/>
    <col min="5896" max="5896" width="12.42578125" style="211" customWidth="1"/>
    <col min="5897" max="5897" width="12.7109375" style="211" customWidth="1"/>
    <col min="5898" max="5898" width="14.28515625" style="211" customWidth="1"/>
    <col min="5899" max="5899" width="16.140625" style="211" customWidth="1"/>
    <col min="5900" max="5911" width="8.85546875" style="211" customWidth="1"/>
    <col min="5912" max="6143" width="9.140625" style="211"/>
    <col min="6144" max="6144" width="14.5703125" style="211" bestFit="1" customWidth="1"/>
    <col min="6145" max="6145" width="73.7109375" style="211" customWidth="1"/>
    <col min="6146" max="6150" width="12.7109375" style="211" customWidth="1"/>
    <col min="6151" max="6151" width="13.140625" style="211" customWidth="1"/>
    <col min="6152" max="6152" width="12.42578125" style="211" customWidth="1"/>
    <col min="6153" max="6153" width="12.7109375" style="211" customWidth="1"/>
    <col min="6154" max="6154" width="14.28515625" style="211" customWidth="1"/>
    <col min="6155" max="6155" width="16.140625" style="211" customWidth="1"/>
    <col min="6156" max="6167" width="8.85546875" style="211" customWidth="1"/>
    <col min="6168" max="6399" width="9.140625" style="211"/>
    <col min="6400" max="6400" width="14.5703125" style="211" bestFit="1" customWidth="1"/>
    <col min="6401" max="6401" width="73.7109375" style="211" customWidth="1"/>
    <col min="6402" max="6406" width="12.7109375" style="211" customWidth="1"/>
    <col min="6407" max="6407" width="13.140625" style="211" customWidth="1"/>
    <col min="6408" max="6408" width="12.42578125" style="211" customWidth="1"/>
    <col min="6409" max="6409" width="12.7109375" style="211" customWidth="1"/>
    <col min="6410" max="6410" width="14.28515625" style="211" customWidth="1"/>
    <col min="6411" max="6411" width="16.140625" style="211" customWidth="1"/>
    <col min="6412" max="6423" width="8.85546875" style="211" customWidth="1"/>
    <col min="6424" max="6655" width="9.140625" style="211"/>
    <col min="6656" max="6656" width="14.5703125" style="211" bestFit="1" customWidth="1"/>
    <col min="6657" max="6657" width="73.7109375" style="211" customWidth="1"/>
    <col min="6658" max="6662" width="12.7109375" style="211" customWidth="1"/>
    <col min="6663" max="6663" width="13.140625" style="211" customWidth="1"/>
    <col min="6664" max="6664" width="12.42578125" style="211" customWidth="1"/>
    <col min="6665" max="6665" width="12.7109375" style="211" customWidth="1"/>
    <col min="6666" max="6666" width="14.28515625" style="211" customWidth="1"/>
    <col min="6667" max="6667" width="16.140625" style="211" customWidth="1"/>
    <col min="6668" max="6679" width="8.85546875" style="211" customWidth="1"/>
    <col min="6680" max="6911" width="9.140625" style="211"/>
    <col min="6912" max="6912" width="14.5703125" style="211" bestFit="1" customWidth="1"/>
    <col min="6913" max="6913" width="73.7109375" style="211" customWidth="1"/>
    <col min="6914" max="6918" width="12.7109375" style="211" customWidth="1"/>
    <col min="6919" max="6919" width="13.140625" style="211" customWidth="1"/>
    <col min="6920" max="6920" width="12.42578125" style="211" customWidth="1"/>
    <col min="6921" max="6921" width="12.7109375" style="211" customWidth="1"/>
    <col min="6922" max="6922" width="14.28515625" style="211" customWidth="1"/>
    <col min="6923" max="6923" width="16.140625" style="211" customWidth="1"/>
    <col min="6924" max="6935" width="8.85546875" style="211" customWidth="1"/>
    <col min="6936" max="7167" width="9.140625" style="211"/>
    <col min="7168" max="7168" width="14.5703125" style="211" bestFit="1" customWidth="1"/>
    <col min="7169" max="7169" width="73.7109375" style="211" customWidth="1"/>
    <col min="7170" max="7174" width="12.7109375" style="211" customWidth="1"/>
    <col min="7175" max="7175" width="13.140625" style="211" customWidth="1"/>
    <col min="7176" max="7176" width="12.42578125" style="211" customWidth="1"/>
    <col min="7177" max="7177" width="12.7109375" style="211" customWidth="1"/>
    <col min="7178" max="7178" width="14.28515625" style="211" customWidth="1"/>
    <col min="7179" max="7179" width="16.140625" style="211" customWidth="1"/>
    <col min="7180" max="7191" width="8.85546875" style="211" customWidth="1"/>
    <col min="7192" max="7423" width="9.140625" style="211"/>
    <col min="7424" max="7424" width="14.5703125" style="211" bestFit="1" customWidth="1"/>
    <col min="7425" max="7425" width="73.7109375" style="211" customWidth="1"/>
    <col min="7426" max="7430" width="12.7109375" style="211" customWidth="1"/>
    <col min="7431" max="7431" width="13.140625" style="211" customWidth="1"/>
    <col min="7432" max="7432" width="12.42578125" style="211" customWidth="1"/>
    <col min="7433" max="7433" width="12.7109375" style="211" customWidth="1"/>
    <col min="7434" max="7434" width="14.28515625" style="211" customWidth="1"/>
    <col min="7435" max="7435" width="16.140625" style="211" customWidth="1"/>
    <col min="7436" max="7447" width="8.85546875" style="211" customWidth="1"/>
    <col min="7448" max="7679" width="9.140625" style="211"/>
    <col min="7680" max="7680" width="14.5703125" style="211" bestFit="1" customWidth="1"/>
    <col min="7681" max="7681" width="73.7109375" style="211" customWidth="1"/>
    <col min="7682" max="7686" width="12.7109375" style="211" customWidth="1"/>
    <col min="7687" max="7687" width="13.140625" style="211" customWidth="1"/>
    <col min="7688" max="7688" width="12.42578125" style="211" customWidth="1"/>
    <col min="7689" max="7689" width="12.7109375" style="211" customWidth="1"/>
    <col min="7690" max="7690" width="14.28515625" style="211" customWidth="1"/>
    <col min="7691" max="7691" width="16.140625" style="211" customWidth="1"/>
    <col min="7692" max="7703" width="8.85546875" style="211" customWidth="1"/>
    <col min="7704" max="7935" width="9.140625" style="211"/>
    <col min="7936" max="7936" width="14.5703125" style="211" bestFit="1" customWidth="1"/>
    <col min="7937" max="7937" width="73.7109375" style="211" customWidth="1"/>
    <col min="7938" max="7942" width="12.7109375" style="211" customWidth="1"/>
    <col min="7943" max="7943" width="13.140625" style="211" customWidth="1"/>
    <col min="7944" max="7944" width="12.42578125" style="211" customWidth="1"/>
    <col min="7945" max="7945" width="12.7109375" style="211" customWidth="1"/>
    <col min="7946" max="7946" width="14.28515625" style="211" customWidth="1"/>
    <col min="7947" max="7947" width="16.140625" style="211" customWidth="1"/>
    <col min="7948" max="7959" width="8.85546875" style="211" customWidth="1"/>
    <col min="7960" max="8191" width="9.140625" style="211"/>
    <col min="8192" max="8192" width="14.5703125" style="211" bestFit="1" customWidth="1"/>
    <col min="8193" max="8193" width="73.7109375" style="211" customWidth="1"/>
    <col min="8194" max="8198" width="12.7109375" style="211" customWidth="1"/>
    <col min="8199" max="8199" width="13.140625" style="211" customWidth="1"/>
    <col min="8200" max="8200" width="12.42578125" style="211" customWidth="1"/>
    <col min="8201" max="8201" width="12.7109375" style="211" customWidth="1"/>
    <col min="8202" max="8202" width="14.28515625" style="211" customWidth="1"/>
    <col min="8203" max="8203" width="16.140625" style="211" customWidth="1"/>
    <col min="8204" max="8215" width="8.85546875" style="211" customWidth="1"/>
    <col min="8216" max="8447" width="9.140625" style="211"/>
    <col min="8448" max="8448" width="14.5703125" style="211" bestFit="1" customWidth="1"/>
    <col min="8449" max="8449" width="73.7109375" style="211" customWidth="1"/>
    <col min="8450" max="8454" width="12.7109375" style="211" customWidth="1"/>
    <col min="8455" max="8455" width="13.140625" style="211" customWidth="1"/>
    <col min="8456" max="8456" width="12.42578125" style="211" customWidth="1"/>
    <col min="8457" max="8457" width="12.7109375" style="211" customWidth="1"/>
    <col min="8458" max="8458" width="14.28515625" style="211" customWidth="1"/>
    <col min="8459" max="8459" width="16.140625" style="211" customWidth="1"/>
    <col min="8460" max="8471" width="8.85546875" style="211" customWidth="1"/>
    <col min="8472" max="8703" width="9.140625" style="211"/>
    <col min="8704" max="8704" width="14.5703125" style="211" bestFit="1" customWidth="1"/>
    <col min="8705" max="8705" width="73.7109375" style="211" customWidth="1"/>
    <col min="8706" max="8710" width="12.7109375" style="211" customWidth="1"/>
    <col min="8711" max="8711" width="13.140625" style="211" customWidth="1"/>
    <col min="8712" max="8712" width="12.42578125" style="211" customWidth="1"/>
    <col min="8713" max="8713" width="12.7109375" style="211" customWidth="1"/>
    <col min="8714" max="8714" width="14.28515625" style="211" customWidth="1"/>
    <col min="8715" max="8715" width="16.140625" style="211" customWidth="1"/>
    <col min="8716" max="8727" width="8.85546875" style="211" customWidth="1"/>
    <col min="8728" max="8959" width="9.140625" style="211"/>
    <col min="8960" max="8960" width="14.5703125" style="211" bestFit="1" customWidth="1"/>
    <col min="8961" max="8961" width="73.7109375" style="211" customWidth="1"/>
    <col min="8962" max="8966" width="12.7109375" style="211" customWidth="1"/>
    <col min="8967" max="8967" width="13.140625" style="211" customWidth="1"/>
    <col min="8968" max="8968" width="12.42578125" style="211" customWidth="1"/>
    <col min="8969" max="8969" width="12.7109375" style="211" customWidth="1"/>
    <col min="8970" max="8970" width="14.28515625" style="211" customWidth="1"/>
    <col min="8971" max="8971" width="16.140625" style="211" customWidth="1"/>
    <col min="8972" max="8983" width="8.85546875" style="211" customWidth="1"/>
    <col min="8984" max="9215" width="9.140625" style="211"/>
    <col min="9216" max="9216" width="14.5703125" style="211" bestFit="1" customWidth="1"/>
    <col min="9217" max="9217" width="73.7109375" style="211" customWidth="1"/>
    <col min="9218" max="9222" width="12.7109375" style="211" customWidth="1"/>
    <col min="9223" max="9223" width="13.140625" style="211" customWidth="1"/>
    <col min="9224" max="9224" width="12.42578125" style="211" customWidth="1"/>
    <col min="9225" max="9225" width="12.7109375" style="211" customWidth="1"/>
    <col min="9226" max="9226" width="14.28515625" style="211" customWidth="1"/>
    <col min="9227" max="9227" width="16.140625" style="211" customWidth="1"/>
    <col min="9228" max="9239" width="8.85546875" style="211" customWidth="1"/>
    <col min="9240" max="9471" width="9.140625" style="211"/>
    <col min="9472" max="9472" width="14.5703125" style="211" bestFit="1" customWidth="1"/>
    <col min="9473" max="9473" width="73.7109375" style="211" customWidth="1"/>
    <col min="9474" max="9478" width="12.7109375" style="211" customWidth="1"/>
    <col min="9479" max="9479" width="13.140625" style="211" customWidth="1"/>
    <col min="9480" max="9480" width="12.42578125" style="211" customWidth="1"/>
    <col min="9481" max="9481" width="12.7109375" style="211" customWidth="1"/>
    <col min="9482" max="9482" width="14.28515625" style="211" customWidth="1"/>
    <col min="9483" max="9483" width="16.140625" style="211" customWidth="1"/>
    <col min="9484" max="9495" width="8.85546875" style="211" customWidth="1"/>
    <col min="9496" max="9727" width="9.140625" style="211"/>
    <col min="9728" max="9728" width="14.5703125" style="211" bestFit="1" customWidth="1"/>
    <col min="9729" max="9729" width="73.7109375" style="211" customWidth="1"/>
    <col min="9730" max="9734" width="12.7109375" style="211" customWidth="1"/>
    <col min="9735" max="9735" width="13.140625" style="211" customWidth="1"/>
    <col min="9736" max="9736" width="12.42578125" style="211" customWidth="1"/>
    <col min="9737" max="9737" width="12.7109375" style="211" customWidth="1"/>
    <col min="9738" max="9738" width="14.28515625" style="211" customWidth="1"/>
    <col min="9739" max="9739" width="16.140625" style="211" customWidth="1"/>
    <col min="9740" max="9751" width="8.85546875" style="211" customWidth="1"/>
    <col min="9752" max="9983" width="9.140625" style="211"/>
    <col min="9984" max="9984" width="14.5703125" style="211" bestFit="1" customWidth="1"/>
    <col min="9985" max="9985" width="73.7109375" style="211" customWidth="1"/>
    <col min="9986" max="9990" width="12.7109375" style="211" customWidth="1"/>
    <col min="9991" max="9991" width="13.140625" style="211" customWidth="1"/>
    <col min="9992" max="9992" width="12.42578125" style="211" customWidth="1"/>
    <col min="9993" max="9993" width="12.7109375" style="211" customWidth="1"/>
    <col min="9994" max="9994" width="14.28515625" style="211" customWidth="1"/>
    <col min="9995" max="9995" width="16.140625" style="211" customWidth="1"/>
    <col min="9996" max="10007" width="8.85546875" style="211" customWidth="1"/>
    <col min="10008" max="10239" width="9.140625" style="211"/>
    <col min="10240" max="10240" width="14.5703125" style="211" bestFit="1" customWidth="1"/>
    <col min="10241" max="10241" width="73.7109375" style="211" customWidth="1"/>
    <col min="10242" max="10246" width="12.7109375" style="211" customWidth="1"/>
    <col min="10247" max="10247" width="13.140625" style="211" customWidth="1"/>
    <col min="10248" max="10248" width="12.42578125" style="211" customWidth="1"/>
    <col min="10249" max="10249" width="12.7109375" style="211" customWidth="1"/>
    <col min="10250" max="10250" width="14.28515625" style="211" customWidth="1"/>
    <col min="10251" max="10251" width="16.140625" style="211" customWidth="1"/>
    <col min="10252" max="10263" width="8.85546875" style="211" customWidth="1"/>
    <col min="10264" max="10495" width="9.140625" style="211"/>
    <col min="10496" max="10496" width="14.5703125" style="211" bestFit="1" customWidth="1"/>
    <col min="10497" max="10497" width="73.7109375" style="211" customWidth="1"/>
    <col min="10498" max="10502" width="12.7109375" style="211" customWidth="1"/>
    <col min="10503" max="10503" width="13.140625" style="211" customWidth="1"/>
    <col min="10504" max="10504" width="12.42578125" style="211" customWidth="1"/>
    <col min="10505" max="10505" width="12.7109375" style="211" customWidth="1"/>
    <col min="10506" max="10506" width="14.28515625" style="211" customWidth="1"/>
    <col min="10507" max="10507" width="16.140625" style="211" customWidth="1"/>
    <col min="10508" max="10519" width="8.85546875" style="211" customWidth="1"/>
    <col min="10520" max="10751" width="9.140625" style="211"/>
    <col min="10752" max="10752" width="14.5703125" style="211" bestFit="1" customWidth="1"/>
    <col min="10753" max="10753" width="73.7109375" style="211" customWidth="1"/>
    <col min="10754" max="10758" width="12.7109375" style="211" customWidth="1"/>
    <col min="10759" max="10759" width="13.140625" style="211" customWidth="1"/>
    <col min="10760" max="10760" width="12.42578125" style="211" customWidth="1"/>
    <col min="10761" max="10761" width="12.7109375" style="211" customWidth="1"/>
    <col min="10762" max="10762" width="14.28515625" style="211" customWidth="1"/>
    <col min="10763" max="10763" width="16.140625" style="211" customWidth="1"/>
    <col min="10764" max="10775" width="8.85546875" style="211" customWidth="1"/>
    <col min="10776" max="11007" width="9.140625" style="211"/>
    <col min="11008" max="11008" width="14.5703125" style="211" bestFit="1" customWidth="1"/>
    <col min="11009" max="11009" width="73.7109375" style="211" customWidth="1"/>
    <col min="11010" max="11014" width="12.7109375" style="211" customWidth="1"/>
    <col min="11015" max="11015" width="13.140625" style="211" customWidth="1"/>
    <col min="11016" max="11016" width="12.42578125" style="211" customWidth="1"/>
    <col min="11017" max="11017" width="12.7109375" style="211" customWidth="1"/>
    <col min="11018" max="11018" width="14.28515625" style="211" customWidth="1"/>
    <col min="11019" max="11019" width="16.140625" style="211" customWidth="1"/>
    <col min="11020" max="11031" width="8.85546875" style="211" customWidth="1"/>
    <col min="11032" max="11263" width="9.140625" style="211"/>
    <col min="11264" max="11264" width="14.5703125" style="211" bestFit="1" customWidth="1"/>
    <col min="11265" max="11265" width="73.7109375" style="211" customWidth="1"/>
    <col min="11266" max="11270" width="12.7109375" style="211" customWidth="1"/>
    <col min="11271" max="11271" width="13.140625" style="211" customWidth="1"/>
    <col min="11272" max="11272" width="12.42578125" style="211" customWidth="1"/>
    <col min="11273" max="11273" width="12.7109375" style="211" customWidth="1"/>
    <col min="11274" max="11274" width="14.28515625" style="211" customWidth="1"/>
    <col min="11275" max="11275" width="16.140625" style="211" customWidth="1"/>
    <col min="11276" max="11287" width="8.85546875" style="211" customWidth="1"/>
    <col min="11288" max="11519" width="9.140625" style="211"/>
    <col min="11520" max="11520" width="14.5703125" style="211" bestFit="1" customWidth="1"/>
    <col min="11521" max="11521" width="73.7109375" style="211" customWidth="1"/>
    <col min="11522" max="11526" width="12.7109375" style="211" customWidth="1"/>
    <col min="11527" max="11527" width="13.140625" style="211" customWidth="1"/>
    <col min="11528" max="11528" width="12.42578125" style="211" customWidth="1"/>
    <col min="11529" max="11529" width="12.7109375" style="211" customWidth="1"/>
    <col min="11530" max="11530" width="14.28515625" style="211" customWidth="1"/>
    <col min="11531" max="11531" width="16.140625" style="211" customWidth="1"/>
    <col min="11532" max="11543" width="8.85546875" style="211" customWidth="1"/>
    <col min="11544" max="11775" width="9.140625" style="211"/>
    <col min="11776" max="11776" width="14.5703125" style="211" bestFit="1" customWidth="1"/>
    <col min="11777" max="11777" width="73.7109375" style="211" customWidth="1"/>
    <col min="11778" max="11782" width="12.7109375" style="211" customWidth="1"/>
    <col min="11783" max="11783" width="13.140625" style="211" customWidth="1"/>
    <col min="11784" max="11784" width="12.42578125" style="211" customWidth="1"/>
    <col min="11785" max="11785" width="12.7109375" style="211" customWidth="1"/>
    <col min="11786" max="11786" width="14.28515625" style="211" customWidth="1"/>
    <col min="11787" max="11787" width="16.140625" style="211" customWidth="1"/>
    <col min="11788" max="11799" width="8.85546875" style="211" customWidth="1"/>
    <col min="11800" max="12031" width="9.140625" style="211"/>
    <col min="12032" max="12032" width="14.5703125" style="211" bestFit="1" customWidth="1"/>
    <col min="12033" max="12033" width="73.7109375" style="211" customWidth="1"/>
    <col min="12034" max="12038" width="12.7109375" style="211" customWidth="1"/>
    <col min="12039" max="12039" width="13.140625" style="211" customWidth="1"/>
    <col min="12040" max="12040" width="12.42578125" style="211" customWidth="1"/>
    <col min="12041" max="12041" width="12.7109375" style="211" customWidth="1"/>
    <col min="12042" max="12042" width="14.28515625" style="211" customWidth="1"/>
    <col min="12043" max="12043" width="16.140625" style="211" customWidth="1"/>
    <col min="12044" max="12055" width="8.85546875" style="211" customWidth="1"/>
    <col min="12056" max="12287" width="9.140625" style="211"/>
    <col min="12288" max="12288" width="14.5703125" style="211" bestFit="1" customWidth="1"/>
    <col min="12289" max="12289" width="73.7109375" style="211" customWidth="1"/>
    <col min="12290" max="12294" width="12.7109375" style="211" customWidth="1"/>
    <col min="12295" max="12295" width="13.140625" style="211" customWidth="1"/>
    <col min="12296" max="12296" width="12.42578125" style="211" customWidth="1"/>
    <col min="12297" max="12297" width="12.7109375" style="211" customWidth="1"/>
    <col min="12298" max="12298" width="14.28515625" style="211" customWidth="1"/>
    <col min="12299" max="12299" width="16.140625" style="211" customWidth="1"/>
    <col min="12300" max="12311" width="8.85546875" style="211" customWidth="1"/>
    <col min="12312" max="12543" width="9.140625" style="211"/>
    <col min="12544" max="12544" width="14.5703125" style="211" bestFit="1" customWidth="1"/>
    <col min="12545" max="12545" width="73.7109375" style="211" customWidth="1"/>
    <col min="12546" max="12550" width="12.7109375" style="211" customWidth="1"/>
    <col min="12551" max="12551" width="13.140625" style="211" customWidth="1"/>
    <col min="12552" max="12552" width="12.42578125" style="211" customWidth="1"/>
    <col min="12553" max="12553" width="12.7109375" style="211" customWidth="1"/>
    <col min="12554" max="12554" width="14.28515625" style="211" customWidth="1"/>
    <col min="12555" max="12555" width="16.140625" style="211" customWidth="1"/>
    <col min="12556" max="12567" width="8.85546875" style="211" customWidth="1"/>
    <col min="12568" max="12799" width="9.140625" style="211"/>
    <col min="12800" max="12800" width="14.5703125" style="211" bestFit="1" customWidth="1"/>
    <col min="12801" max="12801" width="73.7109375" style="211" customWidth="1"/>
    <col min="12802" max="12806" width="12.7109375" style="211" customWidth="1"/>
    <col min="12807" max="12807" width="13.140625" style="211" customWidth="1"/>
    <col min="12808" max="12808" width="12.42578125" style="211" customWidth="1"/>
    <col min="12809" max="12809" width="12.7109375" style="211" customWidth="1"/>
    <col min="12810" max="12810" width="14.28515625" style="211" customWidth="1"/>
    <col min="12811" max="12811" width="16.140625" style="211" customWidth="1"/>
    <col min="12812" max="12823" width="8.85546875" style="211" customWidth="1"/>
    <col min="12824" max="13055" width="9.140625" style="211"/>
    <col min="13056" max="13056" width="14.5703125" style="211" bestFit="1" customWidth="1"/>
    <col min="13057" max="13057" width="73.7109375" style="211" customWidth="1"/>
    <col min="13058" max="13062" width="12.7109375" style="211" customWidth="1"/>
    <col min="13063" max="13063" width="13.140625" style="211" customWidth="1"/>
    <col min="13064" max="13064" width="12.42578125" style="211" customWidth="1"/>
    <col min="13065" max="13065" width="12.7109375" style="211" customWidth="1"/>
    <col min="13066" max="13066" width="14.28515625" style="211" customWidth="1"/>
    <col min="13067" max="13067" width="16.140625" style="211" customWidth="1"/>
    <col min="13068" max="13079" width="8.85546875" style="211" customWidth="1"/>
    <col min="13080" max="13311" width="9.140625" style="211"/>
    <col min="13312" max="13312" width="14.5703125" style="211" bestFit="1" customWidth="1"/>
    <col min="13313" max="13313" width="73.7109375" style="211" customWidth="1"/>
    <col min="13314" max="13318" width="12.7109375" style="211" customWidth="1"/>
    <col min="13319" max="13319" width="13.140625" style="211" customWidth="1"/>
    <col min="13320" max="13320" width="12.42578125" style="211" customWidth="1"/>
    <col min="13321" max="13321" width="12.7109375" style="211" customWidth="1"/>
    <col min="13322" max="13322" width="14.28515625" style="211" customWidth="1"/>
    <col min="13323" max="13323" width="16.140625" style="211" customWidth="1"/>
    <col min="13324" max="13335" width="8.85546875" style="211" customWidth="1"/>
    <col min="13336" max="13567" width="9.140625" style="211"/>
    <col min="13568" max="13568" width="14.5703125" style="211" bestFit="1" customWidth="1"/>
    <col min="13569" max="13569" width="73.7109375" style="211" customWidth="1"/>
    <col min="13570" max="13574" width="12.7109375" style="211" customWidth="1"/>
    <col min="13575" max="13575" width="13.140625" style="211" customWidth="1"/>
    <col min="13576" max="13576" width="12.42578125" style="211" customWidth="1"/>
    <col min="13577" max="13577" width="12.7109375" style="211" customWidth="1"/>
    <col min="13578" max="13578" width="14.28515625" style="211" customWidth="1"/>
    <col min="13579" max="13579" width="16.140625" style="211" customWidth="1"/>
    <col min="13580" max="13591" width="8.85546875" style="211" customWidth="1"/>
    <col min="13592" max="13823" width="9.140625" style="211"/>
    <col min="13824" max="13824" width="14.5703125" style="211" bestFit="1" customWidth="1"/>
    <col min="13825" max="13825" width="73.7109375" style="211" customWidth="1"/>
    <col min="13826" max="13830" width="12.7109375" style="211" customWidth="1"/>
    <col min="13831" max="13831" width="13.140625" style="211" customWidth="1"/>
    <col min="13832" max="13832" width="12.42578125" style="211" customWidth="1"/>
    <col min="13833" max="13833" width="12.7109375" style="211" customWidth="1"/>
    <col min="13834" max="13834" width="14.28515625" style="211" customWidth="1"/>
    <col min="13835" max="13835" width="16.140625" style="211" customWidth="1"/>
    <col min="13836" max="13847" width="8.85546875" style="211" customWidth="1"/>
    <col min="13848" max="14079" width="9.140625" style="211"/>
    <col min="14080" max="14080" width="14.5703125" style="211" bestFit="1" customWidth="1"/>
    <col min="14081" max="14081" width="73.7109375" style="211" customWidth="1"/>
    <col min="14082" max="14086" width="12.7109375" style="211" customWidth="1"/>
    <col min="14087" max="14087" width="13.140625" style="211" customWidth="1"/>
    <col min="14088" max="14088" width="12.42578125" style="211" customWidth="1"/>
    <col min="14089" max="14089" width="12.7109375" style="211" customWidth="1"/>
    <col min="14090" max="14090" width="14.28515625" style="211" customWidth="1"/>
    <col min="14091" max="14091" width="16.140625" style="211" customWidth="1"/>
    <col min="14092" max="14103" width="8.85546875" style="211" customWidth="1"/>
    <col min="14104" max="14335" width="9.140625" style="211"/>
    <col min="14336" max="14336" width="14.5703125" style="211" bestFit="1" customWidth="1"/>
    <col min="14337" max="14337" width="73.7109375" style="211" customWidth="1"/>
    <col min="14338" max="14342" width="12.7109375" style="211" customWidth="1"/>
    <col min="14343" max="14343" width="13.140625" style="211" customWidth="1"/>
    <col min="14344" max="14344" width="12.42578125" style="211" customWidth="1"/>
    <col min="14345" max="14345" width="12.7109375" style="211" customWidth="1"/>
    <col min="14346" max="14346" width="14.28515625" style="211" customWidth="1"/>
    <col min="14347" max="14347" width="16.140625" style="211" customWidth="1"/>
    <col min="14348" max="14359" width="8.85546875" style="211" customWidth="1"/>
    <col min="14360" max="14591" width="9.140625" style="211"/>
    <col min="14592" max="14592" width="14.5703125" style="211" bestFit="1" customWidth="1"/>
    <col min="14593" max="14593" width="73.7109375" style="211" customWidth="1"/>
    <col min="14594" max="14598" width="12.7109375" style="211" customWidth="1"/>
    <col min="14599" max="14599" width="13.140625" style="211" customWidth="1"/>
    <col min="14600" max="14600" width="12.42578125" style="211" customWidth="1"/>
    <col min="14601" max="14601" width="12.7109375" style="211" customWidth="1"/>
    <col min="14602" max="14602" width="14.28515625" style="211" customWidth="1"/>
    <col min="14603" max="14603" width="16.140625" style="211" customWidth="1"/>
    <col min="14604" max="14615" width="8.85546875" style="211" customWidth="1"/>
    <col min="14616" max="14847" width="9.140625" style="211"/>
    <col min="14848" max="14848" width="14.5703125" style="211" bestFit="1" customWidth="1"/>
    <col min="14849" max="14849" width="73.7109375" style="211" customWidth="1"/>
    <col min="14850" max="14854" width="12.7109375" style="211" customWidth="1"/>
    <col min="14855" max="14855" width="13.140625" style="211" customWidth="1"/>
    <col min="14856" max="14856" width="12.42578125" style="211" customWidth="1"/>
    <col min="14857" max="14857" width="12.7109375" style="211" customWidth="1"/>
    <col min="14858" max="14858" width="14.28515625" style="211" customWidth="1"/>
    <col min="14859" max="14859" width="16.140625" style="211" customWidth="1"/>
    <col min="14860" max="14871" width="8.85546875" style="211" customWidth="1"/>
    <col min="14872" max="15103" width="9.140625" style="211"/>
    <col min="15104" max="15104" width="14.5703125" style="211" bestFit="1" customWidth="1"/>
    <col min="15105" max="15105" width="73.7109375" style="211" customWidth="1"/>
    <col min="15106" max="15110" width="12.7109375" style="211" customWidth="1"/>
    <col min="15111" max="15111" width="13.140625" style="211" customWidth="1"/>
    <col min="15112" max="15112" width="12.42578125" style="211" customWidth="1"/>
    <col min="15113" max="15113" width="12.7109375" style="211" customWidth="1"/>
    <col min="15114" max="15114" width="14.28515625" style="211" customWidth="1"/>
    <col min="15115" max="15115" width="16.140625" style="211" customWidth="1"/>
    <col min="15116" max="15127" width="8.85546875" style="211" customWidth="1"/>
    <col min="15128" max="15359" width="9.140625" style="211"/>
    <col min="15360" max="15360" width="14.5703125" style="211" bestFit="1" customWidth="1"/>
    <col min="15361" max="15361" width="73.7109375" style="211" customWidth="1"/>
    <col min="15362" max="15366" width="12.7109375" style="211" customWidth="1"/>
    <col min="15367" max="15367" width="13.140625" style="211" customWidth="1"/>
    <col min="15368" max="15368" width="12.42578125" style="211" customWidth="1"/>
    <col min="15369" max="15369" width="12.7109375" style="211" customWidth="1"/>
    <col min="15370" max="15370" width="14.28515625" style="211" customWidth="1"/>
    <col min="15371" max="15371" width="16.140625" style="211" customWidth="1"/>
    <col min="15372" max="15383" width="8.85546875" style="211" customWidth="1"/>
    <col min="15384" max="15615" width="9.140625" style="211"/>
    <col min="15616" max="15616" width="14.5703125" style="211" bestFit="1" customWidth="1"/>
    <col min="15617" max="15617" width="73.7109375" style="211" customWidth="1"/>
    <col min="15618" max="15622" width="12.7109375" style="211" customWidth="1"/>
    <col min="15623" max="15623" width="13.140625" style="211" customWidth="1"/>
    <col min="15624" max="15624" width="12.42578125" style="211" customWidth="1"/>
    <col min="15625" max="15625" width="12.7109375" style="211" customWidth="1"/>
    <col min="15626" max="15626" width="14.28515625" style="211" customWidth="1"/>
    <col min="15627" max="15627" width="16.140625" style="211" customWidth="1"/>
    <col min="15628" max="15639" width="8.85546875" style="211" customWidth="1"/>
    <col min="15640" max="15871" width="9.140625" style="211"/>
    <col min="15872" max="15872" width="14.5703125" style="211" bestFit="1" customWidth="1"/>
    <col min="15873" max="15873" width="73.7109375" style="211" customWidth="1"/>
    <col min="15874" max="15878" width="12.7109375" style="211" customWidth="1"/>
    <col min="15879" max="15879" width="13.140625" style="211" customWidth="1"/>
    <col min="15880" max="15880" width="12.42578125" style="211" customWidth="1"/>
    <col min="15881" max="15881" width="12.7109375" style="211" customWidth="1"/>
    <col min="15882" max="15882" width="14.28515625" style="211" customWidth="1"/>
    <col min="15883" max="15883" width="16.140625" style="211" customWidth="1"/>
    <col min="15884" max="15895" width="8.85546875" style="211" customWidth="1"/>
    <col min="15896" max="16127" width="9.140625" style="211"/>
    <col min="16128" max="16128" width="14.5703125" style="211" bestFit="1" customWidth="1"/>
    <col min="16129" max="16129" width="73.7109375" style="211" customWidth="1"/>
    <col min="16130" max="16134" width="12.7109375" style="211" customWidth="1"/>
    <col min="16135" max="16135" width="13.140625" style="211" customWidth="1"/>
    <col min="16136" max="16136" width="12.42578125" style="211" customWidth="1"/>
    <col min="16137" max="16137" width="12.7109375" style="211" customWidth="1"/>
    <col min="16138" max="16138" width="14.28515625" style="211" customWidth="1"/>
    <col min="16139" max="16139" width="16.140625" style="211" customWidth="1"/>
    <col min="16140" max="16151" width="8.85546875" style="211" customWidth="1"/>
    <col min="16152" max="16384" width="9.140625" style="211"/>
  </cols>
  <sheetData>
    <row r="1" spans="1:23" x14ac:dyDescent="0.25">
      <c r="A1" s="458"/>
      <c r="B1" s="458"/>
      <c r="C1" s="458"/>
      <c r="D1" s="458"/>
      <c r="E1" s="458"/>
      <c r="F1" s="458"/>
      <c r="G1" s="458"/>
      <c r="H1" s="458"/>
    </row>
    <row r="2" spans="1:23" x14ac:dyDescent="0.25">
      <c r="A2" s="645" t="s">
        <v>78</v>
      </c>
      <c r="B2" s="645"/>
      <c r="C2" s="565"/>
      <c r="D2" s="454"/>
      <c r="E2" s="454"/>
      <c r="F2" s="455" t="str">
        <f>PO!K1</f>
        <v>Tabela SINAPI DESONERADO</v>
      </c>
      <c r="G2" s="437"/>
      <c r="H2" s="565"/>
    </row>
    <row r="3" spans="1:23" x14ac:dyDescent="0.25">
      <c r="A3" s="435" t="s">
        <v>7</v>
      </c>
      <c r="B3" s="436" t="str">
        <f>PO!C1</f>
        <v>Reforma do Centro Médico</v>
      </c>
      <c r="C3" s="437"/>
      <c r="D3" s="455"/>
      <c r="E3" s="455"/>
      <c r="F3" s="456">
        <f>PO!K3</f>
        <v>43678</v>
      </c>
      <c r="G3" s="437"/>
      <c r="H3" s="437"/>
    </row>
    <row r="4" spans="1:23" x14ac:dyDescent="0.25">
      <c r="A4" s="435" t="s">
        <v>8</v>
      </c>
      <c r="B4" s="436" t="str">
        <f>PO!C2</f>
        <v>BR - 364 - km 17 - Hospital Santa Marcelina</v>
      </c>
      <c r="C4" s="438"/>
      <c r="D4" s="454"/>
      <c r="E4" s="454"/>
      <c r="F4" s="457">
        <f>PO!K2</f>
        <v>43722</v>
      </c>
      <c r="G4" s="437"/>
      <c r="H4" s="437"/>
    </row>
    <row r="5" spans="1:23" x14ac:dyDescent="0.25">
      <c r="A5" s="435" t="s">
        <v>155</v>
      </c>
      <c r="B5" s="439">
        <f>PO!C4</f>
        <v>43789</v>
      </c>
      <c r="C5" s="437"/>
      <c r="D5" s="454"/>
      <c r="E5" s="454"/>
      <c r="F5" s="457" t="str">
        <f>PO!K4</f>
        <v>85,64% H- 47,57% Mês</v>
      </c>
      <c r="G5" s="437"/>
      <c r="H5" s="437"/>
      <c r="I5" s="375"/>
    </row>
    <row r="6" spans="1:23" x14ac:dyDescent="0.25">
      <c r="A6" s="435"/>
      <c r="B6" s="439"/>
      <c r="C6" s="437"/>
      <c r="D6" s="637" t="s">
        <v>12867</v>
      </c>
      <c r="E6" s="637"/>
      <c r="F6" s="459">
        <v>0.97489999999999999</v>
      </c>
      <c r="G6" s="437"/>
      <c r="H6" s="437"/>
      <c r="I6" s="375"/>
    </row>
    <row r="7" spans="1:23" ht="16.5" customHeight="1" thickBot="1" x14ac:dyDescent="0.3">
      <c r="A7" s="435"/>
      <c r="B7" s="436"/>
      <c r="C7" s="438"/>
      <c r="D7" s="566"/>
      <c r="E7" s="566"/>
      <c r="F7" s="566"/>
      <c r="G7" s="566"/>
      <c r="H7" s="437"/>
    </row>
    <row r="8" spans="1:23" s="215" customFormat="1" x14ac:dyDescent="0.25">
      <c r="A8" s="648" t="s">
        <v>79</v>
      </c>
      <c r="B8" s="650" t="s">
        <v>80</v>
      </c>
      <c r="C8" s="658" t="s">
        <v>81</v>
      </c>
      <c r="D8" s="659"/>
      <c r="E8" s="659"/>
      <c r="F8" s="660"/>
      <c r="G8" s="646" t="s">
        <v>82</v>
      </c>
      <c r="H8" s="647"/>
      <c r="I8" s="211"/>
      <c r="J8" s="214"/>
      <c r="K8" s="214"/>
      <c r="L8" s="211"/>
      <c r="M8" s="211"/>
      <c r="N8" s="211"/>
      <c r="O8" s="211"/>
      <c r="P8" s="211"/>
      <c r="Q8" s="211"/>
      <c r="R8" s="211"/>
      <c r="S8" s="211"/>
      <c r="T8" s="211"/>
      <c r="U8" s="211"/>
      <c r="V8" s="211"/>
      <c r="W8" s="211"/>
    </row>
    <row r="9" spans="1:23" s="216" customFormat="1" ht="16.5" thickBot="1" x14ac:dyDescent="0.3">
      <c r="A9" s="649"/>
      <c r="B9" s="651"/>
      <c r="C9" s="465">
        <v>30</v>
      </c>
      <c r="D9" s="466">
        <v>60</v>
      </c>
      <c r="E9" s="466">
        <v>90</v>
      </c>
      <c r="F9" s="466">
        <v>120</v>
      </c>
      <c r="G9" s="467" t="s">
        <v>83</v>
      </c>
      <c r="H9" s="468" t="s">
        <v>84</v>
      </c>
      <c r="I9" s="211"/>
      <c r="J9" s="214"/>
      <c r="K9" s="214"/>
      <c r="L9" s="211"/>
      <c r="M9" s="211"/>
      <c r="N9" s="211"/>
      <c r="O9" s="211"/>
      <c r="P9" s="211"/>
      <c r="Q9" s="211"/>
      <c r="R9" s="211"/>
      <c r="S9" s="211"/>
      <c r="T9" s="211"/>
      <c r="U9" s="211"/>
      <c r="V9" s="211"/>
      <c r="W9" s="211"/>
    </row>
    <row r="10" spans="1:23" s="216" customFormat="1" x14ac:dyDescent="0.25">
      <c r="A10" s="652" t="str">
        <f>PO!A8</f>
        <v>1.0</v>
      </c>
      <c r="B10" s="654" t="str">
        <f>VLOOKUP(A10,PO!$A$8:$E$398,4,FALSE)</f>
        <v>ADMINISTRAÇÃO E CONTROLE</v>
      </c>
      <c r="C10" s="464">
        <v>0.15</v>
      </c>
      <c r="D10" s="464">
        <v>0.3</v>
      </c>
      <c r="E10" s="464">
        <v>0.3</v>
      </c>
      <c r="F10" s="464">
        <v>0.25</v>
      </c>
      <c r="G10" s="665">
        <f>VLOOKUP(A10,PO!$A$8:$K$398,11,FALSE)</f>
        <v>26951.16</v>
      </c>
      <c r="H10" s="656">
        <f>G10/$G$44</f>
        <v>5.3532276000853064E-2</v>
      </c>
      <c r="I10" s="396"/>
      <c r="J10" s="211"/>
      <c r="K10" s="214"/>
      <c r="L10" s="211"/>
      <c r="M10" s="211"/>
      <c r="N10" s="211"/>
      <c r="O10" s="211"/>
      <c r="P10" s="211"/>
      <c r="Q10" s="211"/>
      <c r="R10" s="211"/>
      <c r="S10" s="211"/>
      <c r="T10" s="211"/>
      <c r="U10" s="211"/>
      <c r="V10" s="211"/>
      <c r="W10" s="211"/>
    </row>
    <row r="11" spans="1:23" s="216" customFormat="1" x14ac:dyDescent="0.25">
      <c r="A11" s="653"/>
      <c r="B11" s="655"/>
      <c r="C11" s="362">
        <f>C10*$G$10</f>
        <v>4042.674</v>
      </c>
      <c r="D11" s="362">
        <f>D10*$G$10</f>
        <v>8085.348</v>
      </c>
      <c r="E11" s="362">
        <f>E10*$G$10</f>
        <v>8085.348</v>
      </c>
      <c r="F11" s="362">
        <f>F10*$G$10</f>
        <v>6737.79</v>
      </c>
      <c r="G11" s="666"/>
      <c r="H11" s="657"/>
      <c r="I11" s="374">
        <f>SUM(C11:F11)</f>
        <v>26951.160000000003</v>
      </c>
      <c r="J11" t="b">
        <f>I11=G10</f>
        <v>1</v>
      </c>
      <c r="K11" s="214"/>
      <c r="L11" s="211"/>
      <c r="M11" s="211"/>
      <c r="N11" s="211"/>
      <c r="O11" s="211"/>
      <c r="P11" s="211"/>
      <c r="Q11" s="211"/>
      <c r="R11" s="211"/>
      <c r="S11" s="211"/>
      <c r="T11" s="211"/>
      <c r="U11" s="211"/>
      <c r="V11" s="211"/>
      <c r="W11" s="211"/>
    </row>
    <row r="12" spans="1:23" s="216" customFormat="1" x14ac:dyDescent="0.25">
      <c r="A12" s="652" t="str">
        <f>PO!A12</f>
        <v>2.0</v>
      </c>
      <c r="B12" s="654" t="str">
        <f>VLOOKUP(A12,PO!$A$8:$E$398,4,FALSE)</f>
        <v>PROGRAMAS DE PREVENÇAÕ DE RISCOS</v>
      </c>
      <c r="C12" s="464">
        <v>1</v>
      </c>
      <c r="D12" s="464"/>
      <c r="E12" s="464"/>
      <c r="F12" s="464"/>
      <c r="G12" s="665">
        <f>VLOOKUP(A12,PO!$A$8:$K$398,11,FALSE)</f>
        <v>5657.61</v>
      </c>
      <c r="H12" s="656">
        <f>G12/$G$44</f>
        <v>1.1237540054869113E-2</v>
      </c>
      <c r="I12" s="374"/>
      <c r="J12"/>
      <c r="K12" s="214"/>
      <c r="L12" s="211"/>
      <c r="M12" s="211"/>
      <c r="N12" s="211"/>
      <c r="O12" s="211"/>
      <c r="P12" s="211"/>
      <c r="Q12" s="211"/>
      <c r="R12" s="211"/>
      <c r="S12" s="211"/>
      <c r="T12" s="211"/>
      <c r="U12" s="211"/>
      <c r="V12" s="211"/>
      <c r="W12" s="211"/>
    </row>
    <row r="13" spans="1:23" s="216" customFormat="1" x14ac:dyDescent="0.25">
      <c r="A13" s="653"/>
      <c r="B13" s="655"/>
      <c r="C13" s="362">
        <f>C12*G12</f>
        <v>5657.61</v>
      </c>
      <c r="D13" s="362"/>
      <c r="E13" s="362"/>
      <c r="F13" s="362"/>
      <c r="G13" s="666"/>
      <c r="H13" s="657"/>
      <c r="I13" s="374">
        <f t="shared" ref="I13" si="0">SUM(C13:F13)</f>
        <v>5657.61</v>
      </c>
      <c r="J13" t="b">
        <f t="shared" ref="J13" si="1">I13=G12</f>
        <v>1</v>
      </c>
      <c r="K13" s="214"/>
      <c r="L13" s="211"/>
      <c r="M13" s="211"/>
      <c r="N13" s="211"/>
      <c r="O13" s="211"/>
      <c r="P13" s="211"/>
      <c r="Q13" s="211"/>
      <c r="R13" s="211"/>
      <c r="S13" s="211"/>
      <c r="T13" s="211"/>
      <c r="U13" s="211"/>
      <c r="V13" s="211"/>
      <c r="W13" s="211"/>
    </row>
    <row r="14" spans="1:23" s="216" customFormat="1" x14ac:dyDescent="0.25">
      <c r="A14" s="661" t="str">
        <f>PO!A17</f>
        <v>3.0</v>
      </c>
      <c r="B14" s="654" t="str">
        <f>VLOOKUP(A14,PO!$A$8:$E$398,4,FALSE)</f>
        <v>SERVIÇOS PRELIMINARES</v>
      </c>
      <c r="C14" s="361">
        <v>1</v>
      </c>
      <c r="D14" s="363"/>
      <c r="E14" s="363"/>
      <c r="F14" s="363"/>
      <c r="G14" s="665">
        <f>VLOOKUP(A14,PO!$A$8:$K$398,11,FALSE)</f>
        <v>24604.92</v>
      </c>
      <c r="H14" s="663">
        <f>G14/$G$44</f>
        <v>4.8872010274099868E-2</v>
      </c>
      <c r="I14" s="374"/>
      <c r="J14"/>
      <c r="K14" s="214"/>
      <c r="L14" s="211"/>
      <c r="M14" s="211"/>
      <c r="N14" s="211"/>
      <c r="O14" s="211"/>
      <c r="P14" s="211"/>
      <c r="Q14" s="211"/>
      <c r="R14" s="211"/>
      <c r="S14" s="211"/>
      <c r="T14" s="211"/>
      <c r="U14" s="211"/>
      <c r="V14" s="211"/>
      <c r="W14" s="211"/>
    </row>
    <row r="15" spans="1:23" s="216" customFormat="1" x14ac:dyDescent="0.25">
      <c r="A15" s="662"/>
      <c r="B15" s="655"/>
      <c r="C15" s="364">
        <f>C14*G14</f>
        <v>24604.92</v>
      </c>
      <c r="D15" s="364"/>
      <c r="E15" s="364"/>
      <c r="F15" s="364"/>
      <c r="G15" s="666"/>
      <c r="H15" s="664"/>
      <c r="I15" s="374">
        <f>SUM(C15:F15)</f>
        <v>24604.92</v>
      </c>
      <c r="J15" t="b">
        <f>I15=G14</f>
        <v>1</v>
      </c>
      <c r="K15" s="214"/>
      <c r="L15" s="211"/>
      <c r="M15" s="211"/>
      <c r="N15" s="211"/>
      <c r="O15" s="211"/>
      <c r="P15" s="211"/>
      <c r="Q15" s="211"/>
      <c r="R15" s="211"/>
      <c r="S15" s="211"/>
      <c r="T15" s="211"/>
      <c r="U15" s="211"/>
      <c r="V15" s="211"/>
      <c r="W15" s="211"/>
    </row>
    <row r="16" spans="1:23" s="216" customFormat="1" x14ac:dyDescent="0.25">
      <c r="A16" s="667" t="str">
        <f>PO!A46</f>
        <v>4.0</v>
      </c>
      <c r="B16" s="654" t="str">
        <f>VLOOKUP(A16,PO!$A$8:$E$398,4,FALSE)</f>
        <v>CANTEIRO DE OBRAS</v>
      </c>
      <c r="C16" s="361">
        <v>1</v>
      </c>
      <c r="D16" s="365"/>
      <c r="E16" s="365"/>
      <c r="F16" s="365"/>
      <c r="G16" s="665">
        <f>VLOOKUP(A16,PO!$A$8:$K$398,11,FALSE)</f>
        <v>10705.96</v>
      </c>
      <c r="H16" s="668">
        <f>G16/$G$44</f>
        <v>2.1264925352901056E-2</v>
      </c>
      <c r="I16" s="374"/>
      <c r="J16"/>
      <c r="K16" s="214"/>
      <c r="L16" s="211"/>
      <c r="M16" s="211"/>
      <c r="N16" s="211"/>
      <c r="O16" s="211"/>
      <c r="P16" s="211"/>
      <c r="Q16" s="211"/>
      <c r="R16" s="211"/>
      <c r="S16" s="211"/>
      <c r="T16" s="211"/>
      <c r="U16" s="211"/>
      <c r="V16" s="211"/>
      <c r="W16" s="211"/>
    </row>
    <row r="17" spans="1:23" s="216" customFormat="1" x14ac:dyDescent="0.25">
      <c r="A17" s="653"/>
      <c r="B17" s="655"/>
      <c r="C17" s="362">
        <f>C16*G16</f>
        <v>10705.96</v>
      </c>
      <c r="D17" s="362"/>
      <c r="E17" s="362"/>
      <c r="F17" s="362"/>
      <c r="G17" s="666"/>
      <c r="H17" s="657"/>
      <c r="I17" s="374">
        <f>SUM(C17:F17)</f>
        <v>10705.96</v>
      </c>
      <c r="J17" t="b">
        <f>I17=G16</f>
        <v>1</v>
      </c>
      <c r="K17" s="214"/>
      <c r="L17" s="211"/>
      <c r="M17" s="211"/>
      <c r="N17" s="211"/>
      <c r="O17" s="211"/>
      <c r="P17" s="211"/>
      <c r="Q17" s="211"/>
      <c r="R17" s="211"/>
      <c r="S17" s="211"/>
      <c r="T17" s="211"/>
      <c r="U17" s="211"/>
      <c r="V17" s="211"/>
      <c r="W17" s="211"/>
    </row>
    <row r="18" spans="1:23" s="216" customFormat="1" x14ac:dyDescent="0.25">
      <c r="A18" s="661" t="str">
        <f>PO!A52</f>
        <v>5.0</v>
      </c>
      <c r="B18" s="654" t="str">
        <f>VLOOKUP(A18,PO!$A$8:$E$398,4,FALSE)</f>
        <v>INFRAESTRUTURA</v>
      </c>
      <c r="C18" s="361">
        <v>1</v>
      </c>
      <c r="D18" s="363"/>
      <c r="E18" s="363"/>
      <c r="F18" s="363"/>
      <c r="G18" s="665">
        <f>VLOOKUP(A18,PO!$A$8:$K$398,11,FALSE)</f>
        <v>25364.69</v>
      </c>
      <c r="H18" s="663">
        <f>G18/$G$44</f>
        <v>5.0381118503102562E-2</v>
      </c>
      <c r="I18" s="374"/>
      <c r="J18"/>
      <c r="K18" s="214"/>
      <c r="L18" s="211"/>
      <c r="M18" s="211"/>
      <c r="N18" s="211"/>
      <c r="O18" s="211"/>
      <c r="P18" s="211"/>
      <c r="Q18" s="211"/>
      <c r="R18" s="211"/>
      <c r="S18" s="211"/>
      <c r="T18" s="211"/>
      <c r="U18" s="211"/>
      <c r="V18" s="211"/>
      <c r="W18" s="211"/>
    </row>
    <row r="19" spans="1:23" s="216" customFormat="1" x14ac:dyDescent="0.25">
      <c r="A19" s="662"/>
      <c r="B19" s="655"/>
      <c r="C19" s="364">
        <f>C18*G18</f>
        <v>25364.69</v>
      </c>
      <c r="D19" s="364"/>
      <c r="E19" s="364"/>
      <c r="F19" s="364"/>
      <c r="G19" s="666"/>
      <c r="H19" s="664"/>
      <c r="I19" s="374">
        <f>SUM(C19:F19)</f>
        <v>25364.69</v>
      </c>
      <c r="J19" t="b">
        <f>I19=G18</f>
        <v>1</v>
      </c>
      <c r="K19" s="214"/>
      <c r="L19" s="211"/>
      <c r="M19" s="211"/>
      <c r="N19" s="211"/>
      <c r="O19" s="211"/>
      <c r="P19" s="211"/>
      <c r="Q19" s="211"/>
      <c r="R19" s="211"/>
      <c r="S19" s="211"/>
      <c r="T19" s="211"/>
      <c r="U19" s="211"/>
      <c r="V19" s="211"/>
      <c r="W19" s="211"/>
    </row>
    <row r="20" spans="1:23" s="216" customFormat="1" x14ac:dyDescent="0.25">
      <c r="A20" s="667" t="str">
        <f>PO!A91</f>
        <v>6.0</v>
      </c>
      <c r="B20" s="654" t="str">
        <f>VLOOKUP(A20,PO!$A$8:$E$398,4,FALSE)</f>
        <v>SUPERESTRUTURA</v>
      </c>
      <c r="C20" s="361">
        <v>0.1</v>
      </c>
      <c r="D20" s="361">
        <v>0.9</v>
      </c>
      <c r="E20" s="365"/>
      <c r="F20" s="365"/>
      <c r="G20" s="665">
        <f>VLOOKUP(A20,PO!$A$8:$K$398,11,FALSE)</f>
        <v>25562.57</v>
      </c>
      <c r="H20" s="668">
        <f>G20/$G$44</f>
        <v>5.0774161577131612E-2</v>
      </c>
      <c r="I20" s="374"/>
      <c r="J20"/>
      <c r="K20" s="214"/>
      <c r="L20" s="211"/>
      <c r="M20" s="211"/>
      <c r="N20" s="211"/>
      <c r="O20" s="211"/>
      <c r="P20" s="211"/>
      <c r="Q20" s="211"/>
      <c r="R20" s="211"/>
      <c r="S20" s="211"/>
      <c r="T20" s="211"/>
      <c r="U20" s="211"/>
      <c r="V20" s="211"/>
      <c r="W20" s="211"/>
    </row>
    <row r="21" spans="1:23" s="216" customFormat="1" x14ac:dyDescent="0.25">
      <c r="A21" s="653"/>
      <c r="B21" s="655"/>
      <c r="C21" s="362">
        <f>C20*$G$20</f>
        <v>2556.2570000000001</v>
      </c>
      <c r="D21" s="362">
        <f>D20*$G$20</f>
        <v>23006.313000000002</v>
      </c>
      <c r="E21" s="362"/>
      <c r="F21" s="362"/>
      <c r="G21" s="666"/>
      <c r="H21" s="657"/>
      <c r="I21" s="374">
        <f>SUM(C21:F21)</f>
        <v>25562.570000000003</v>
      </c>
      <c r="J21" t="b">
        <f>I21=G20</f>
        <v>1</v>
      </c>
      <c r="K21" s="214"/>
      <c r="L21" s="217"/>
      <c r="M21" s="211"/>
      <c r="N21" s="211"/>
      <c r="O21" s="211"/>
      <c r="P21" s="211"/>
      <c r="Q21" s="211"/>
      <c r="R21" s="211"/>
      <c r="S21" s="211"/>
      <c r="T21" s="211"/>
      <c r="U21" s="211"/>
      <c r="V21" s="211"/>
      <c r="W21" s="211"/>
    </row>
    <row r="22" spans="1:23" s="216" customFormat="1" x14ac:dyDescent="0.25">
      <c r="A22" s="661" t="str">
        <f>PO!A117</f>
        <v>7.0</v>
      </c>
      <c r="B22" s="654" t="str">
        <f>VLOOKUP(A22,PO!$A$8:$E$398,4,FALSE)</f>
        <v>PAREDES E DIVISÓRIAS</v>
      </c>
      <c r="C22" s="361">
        <v>0.4</v>
      </c>
      <c r="D22" s="361">
        <v>0.4</v>
      </c>
      <c r="E22" s="361">
        <v>0.2</v>
      </c>
      <c r="F22" s="363"/>
      <c r="G22" s="665">
        <f>VLOOKUP(A22,PO!$A$8:$K$398,11,FALSE)</f>
        <v>36519.06</v>
      </c>
      <c r="H22" s="663">
        <f>G22/$G$44</f>
        <v>7.2536707110629484E-2</v>
      </c>
      <c r="I22" s="374"/>
      <c r="J22"/>
      <c r="K22" s="214"/>
      <c r="L22" s="211"/>
      <c r="M22" s="211"/>
      <c r="N22" s="211"/>
      <c r="O22" s="211"/>
      <c r="P22" s="211"/>
      <c r="Q22" s="211"/>
      <c r="R22" s="211"/>
      <c r="S22" s="211"/>
      <c r="T22" s="211"/>
      <c r="U22" s="211"/>
      <c r="V22" s="211"/>
      <c r="W22" s="211"/>
    </row>
    <row r="23" spans="1:23" s="216" customFormat="1" x14ac:dyDescent="0.25">
      <c r="A23" s="662"/>
      <c r="B23" s="655"/>
      <c r="C23" s="364">
        <f>C22*$G$22</f>
        <v>14607.624</v>
      </c>
      <c r="D23" s="364">
        <f>D22*$G$22</f>
        <v>14607.624</v>
      </c>
      <c r="E23" s="364">
        <f>E22*$G$22</f>
        <v>7303.8119999999999</v>
      </c>
      <c r="F23" s="364"/>
      <c r="G23" s="666"/>
      <c r="H23" s="664"/>
      <c r="I23" s="374">
        <f>SUM(C23:F23)</f>
        <v>36519.06</v>
      </c>
      <c r="J23" t="b">
        <f>I23=G22</f>
        <v>1</v>
      </c>
      <c r="K23" s="214"/>
      <c r="L23" s="211"/>
      <c r="M23" s="211"/>
      <c r="N23" s="211"/>
      <c r="O23" s="211"/>
      <c r="P23" s="211"/>
      <c r="Q23" s="211"/>
      <c r="R23" s="211"/>
      <c r="S23" s="211"/>
      <c r="T23" s="211"/>
      <c r="U23" s="211"/>
      <c r="V23" s="211"/>
      <c r="W23" s="211"/>
    </row>
    <row r="24" spans="1:23" s="216" customFormat="1" x14ac:dyDescent="0.25">
      <c r="A24" s="667" t="str">
        <f>PO!A125</f>
        <v>8.0</v>
      </c>
      <c r="B24" s="654" t="str">
        <f>VLOOKUP(A24,PO!$A$8:$E$398,4,FALSE)</f>
        <v>COBERTURA</v>
      </c>
      <c r="D24" s="361">
        <v>0.3</v>
      </c>
      <c r="E24" s="361">
        <v>0.4</v>
      </c>
      <c r="F24" s="361">
        <v>0.3</v>
      </c>
      <c r="G24" s="665">
        <f>VLOOKUP(A24,PO!$A$8:$K$398,11,FALSE)</f>
        <v>115907.49000000002</v>
      </c>
      <c r="H24" s="669">
        <f>G24/$G$44</f>
        <v>0.23022355049823892</v>
      </c>
      <c r="I24" s="374"/>
      <c r="J24"/>
      <c r="K24" s="214"/>
      <c r="L24" s="211"/>
      <c r="M24" s="211"/>
      <c r="N24" s="211"/>
      <c r="O24" s="211"/>
      <c r="P24" s="211"/>
      <c r="Q24" s="211"/>
      <c r="R24" s="211"/>
      <c r="S24" s="211"/>
      <c r="T24" s="211"/>
      <c r="U24" s="211"/>
      <c r="V24" s="211"/>
      <c r="W24" s="211"/>
    </row>
    <row r="25" spans="1:23" s="216" customFormat="1" x14ac:dyDescent="0.25">
      <c r="A25" s="653"/>
      <c r="B25" s="655"/>
      <c r="D25" s="362">
        <f>D24*$G$24</f>
        <v>34772.247000000003</v>
      </c>
      <c r="E25" s="362">
        <f>E24*$G$24</f>
        <v>46362.996000000014</v>
      </c>
      <c r="F25" s="362">
        <f>F24*$G$24</f>
        <v>34772.247000000003</v>
      </c>
      <c r="G25" s="666"/>
      <c r="H25" s="657"/>
      <c r="I25" s="374">
        <f>SUM(C25:F25)</f>
        <v>115907.49000000002</v>
      </c>
      <c r="J25" t="b">
        <f>I25=G24</f>
        <v>1</v>
      </c>
      <c r="K25" s="214"/>
      <c r="L25" s="211"/>
      <c r="M25" s="211"/>
      <c r="N25" s="211"/>
      <c r="O25" s="211"/>
      <c r="P25" s="211"/>
      <c r="Q25" s="211"/>
      <c r="R25" s="211"/>
      <c r="S25" s="211"/>
      <c r="T25" s="211"/>
      <c r="U25" s="211"/>
      <c r="V25" s="211"/>
      <c r="W25" s="211"/>
    </row>
    <row r="26" spans="1:23" s="216" customFormat="1" x14ac:dyDescent="0.25">
      <c r="A26" s="661" t="str">
        <f>PO!A143</f>
        <v>9.0</v>
      </c>
      <c r="B26" s="654" t="str">
        <f>VLOOKUP(A26,PO!$A$8:$E$398,4,FALSE)</f>
        <v>PISO</v>
      </c>
      <c r="C26" s="363"/>
      <c r="D26" s="361">
        <v>0.3</v>
      </c>
      <c r="E26" s="361">
        <v>0.4</v>
      </c>
      <c r="F26" s="361">
        <v>0.3</v>
      </c>
      <c r="G26" s="665">
        <f>VLOOKUP(A26,PO!$A$8:$K$398,11,FALSE)</f>
        <v>40367.96</v>
      </c>
      <c r="H26" s="663">
        <f>G26/$G$44</f>
        <v>8.018166106065179E-2</v>
      </c>
      <c r="I26" s="374"/>
      <c r="J26"/>
      <c r="K26" s="214"/>
      <c r="L26" s="211"/>
      <c r="M26" s="211"/>
      <c r="N26" s="211"/>
      <c r="O26" s="211"/>
      <c r="P26" s="211"/>
      <c r="Q26" s="211"/>
      <c r="R26" s="211"/>
      <c r="S26" s="211"/>
      <c r="T26" s="211"/>
      <c r="U26" s="211"/>
      <c r="V26" s="211"/>
      <c r="W26" s="211"/>
    </row>
    <row r="27" spans="1:23" s="216" customFormat="1" x14ac:dyDescent="0.25">
      <c r="A27" s="662"/>
      <c r="B27" s="655"/>
      <c r="C27" s="364"/>
      <c r="D27" s="364">
        <f>D26*$G$26</f>
        <v>12110.387999999999</v>
      </c>
      <c r="E27" s="364">
        <f>E26*$G$26</f>
        <v>16147.184000000001</v>
      </c>
      <c r="F27" s="364">
        <f>F26*$G$26</f>
        <v>12110.387999999999</v>
      </c>
      <c r="G27" s="666"/>
      <c r="H27" s="664"/>
      <c r="I27" s="374">
        <f>SUM(C27:F27)</f>
        <v>40367.96</v>
      </c>
      <c r="J27" t="b">
        <f>I27=G26</f>
        <v>1</v>
      </c>
      <c r="K27" s="214"/>
      <c r="L27" s="211"/>
      <c r="M27" s="211"/>
      <c r="N27" s="211"/>
      <c r="O27" s="211"/>
      <c r="P27" s="211"/>
      <c r="Q27" s="211"/>
      <c r="R27" s="211"/>
      <c r="S27" s="211"/>
      <c r="T27" s="211"/>
      <c r="U27" s="211"/>
      <c r="V27" s="211"/>
      <c r="W27" s="211"/>
    </row>
    <row r="28" spans="1:23" s="216" customFormat="1" x14ac:dyDescent="0.25">
      <c r="A28" s="667" t="str">
        <f>PO!A163</f>
        <v>10.0</v>
      </c>
      <c r="B28" s="654" t="str">
        <f>VLOOKUP(A28,PO!$A$8:$E$398,4,FALSE)</f>
        <v>REVESTIMENTO E TRATAMENTO PAREDES</v>
      </c>
      <c r="C28" s="365"/>
      <c r="D28" s="361">
        <v>0.3</v>
      </c>
      <c r="E28" s="361">
        <v>0.5</v>
      </c>
      <c r="F28" s="361">
        <v>0.2</v>
      </c>
      <c r="G28" s="665">
        <f>VLOOKUP(A28,PO!$A$8:$K$398,11,FALSE)</f>
        <v>38976.129999999997</v>
      </c>
      <c r="H28" s="668">
        <f>G28/$G$44</f>
        <v>7.7417111122680016E-2</v>
      </c>
      <c r="I28" s="374"/>
      <c r="J28"/>
      <c r="K28" s="214"/>
      <c r="L28" s="211"/>
      <c r="M28" s="211"/>
      <c r="N28" s="211"/>
      <c r="O28" s="211"/>
      <c r="P28" s="211"/>
      <c r="Q28" s="211"/>
      <c r="R28" s="211"/>
      <c r="S28" s="211"/>
      <c r="T28" s="211"/>
      <c r="U28" s="211"/>
      <c r="V28" s="211"/>
      <c r="W28" s="211"/>
    </row>
    <row r="29" spans="1:23" s="216" customFormat="1" x14ac:dyDescent="0.25">
      <c r="A29" s="653"/>
      <c r="B29" s="655"/>
      <c r="C29" s="362"/>
      <c r="D29" s="362">
        <f>D28*G28</f>
        <v>11692.838999999998</v>
      </c>
      <c r="E29" s="362">
        <f>E28*G28</f>
        <v>19488.064999999999</v>
      </c>
      <c r="F29" s="362">
        <f>F28*$G$28</f>
        <v>7795.2259999999997</v>
      </c>
      <c r="G29" s="666"/>
      <c r="H29" s="657"/>
      <c r="I29" s="374">
        <f>SUM(C29:F29)</f>
        <v>38976.129999999997</v>
      </c>
      <c r="J29" t="b">
        <f>I29=G28</f>
        <v>1</v>
      </c>
      <c r="K29" s="214"/>
      <c r="L29" s="211"/>
      <c r="M29" s="211"/>
      <c r="N29" s="211"/>
      <c r="O29" s="211"/>
      <c r="P29" s="211"/>
      <c r="Q29" s="211"/>
      <c r="R29" s="211"/>
      <c r="S29" s="211"/>
      <c r="T29" s="211"/>
      <c r="U29" s="211"/>
      <c r="V29" s="211"/>
      <c r="W29" s="211"/>
    </row>
    <row r="30" spans="1:23" s="216" customFormat="1" ht="15.75" customHeight="1" x14ac:dyDescent="0.25">
      <c r="A30" s="661" t="str">
        <f>PO!A174</f>
        <v>11.0</v>
      </c>
      <c r="B30" s="654" t="str">
        <f>VLOOKUP(A30,PO!$A$8:$E$398,4,FALSE)</f>
        <v>ESQUADRIAS E PORTAS</v>
      </c>
      <c r="C30" s="363"/>
      <c r="D30" s="361">
        <v>0.1</v>
      </c>
      <c r="E30" s="361">
        <v>0.3</v>
      </c>
      <c r="F30" s="361">
        <v>0.6</v>
      </c>
      <c r="G30" s="665">
        <f>VLOOKUP(A30,PO!$A$8:$K$398,11,FALSE)</f>
        <v>28186.84</v>
      </c>
      <c r="H30" s="663">
        <f>G30/$G$44</f>
        <v>5.5986669904816162E-2</v>
      </c>
      <c r="I30" s="374"/>
      <c r="J30"/>
      <c r="K30" s="214"/>
      <c r="L30" s="211"/>
      <c r="M30" s="211"/>
      <c r="N30" s="211"/>
      <c r="O30" s="211"/>
      <c r="P30" s="211"/>
      <c r="Q30" s="211"/>
      <c r="R30" s="211"/>
      <c r="S30" s="211"/>
      <c r="T30" s="211"/>
      <c r="U30" s="211"/>
      <c r="V30" s="211"/>
      <c r="W30" s="211"/>
    </row>
    <row r="31" spans="1:23" s="216" customFormat="1" x14ac:dyDescent="0.25">
      <c r="A31" s="662"/>
      <c r="B31" s="655"/>
      <c r="C31" s="364"/>
      <c r="D31" s="364">
        <f>D30*$G$30</f>
        <v>2818.6840000000002</v>
      </c>
      <c r="E31" s="364">
        <f>E30*$G$30</f>
        <v>8456.0519999999997</v>
      </c>
      <c r="F31" s="364">
        <f>F30*$G$30</f>
        <v>16912.103999999999</v>
      </c>
      <c r="G31" s="666"/>
      <c r="H31" s="664"/>
      <c r="I31" s="374">
        <f>SUM(C31:F31)</f>
        <v>28186.84</v>
      </c>
      <c r="J31" t="b">
        <f>I31=G30</f>
        <v>1</v>
      </c>
      <c r="K31" s="214"/>
      <c r="L31" s="211"/>
      <c r="M31" s="211"/>
      <c r="N31" s="211"/>
      <c r="O31" s="211"/>
      <c r="P31" s="211"/>
      <c r="Q31" s="211"/>
      <c r="R31" s="211"/>
      <c r="S31" s="211"/>
      <c r="T31" s="211"/>
      <c r="U31" s="211"/>
      <c r="V31" s="211"/>
      <c r="W31" s="211"/>
    </row>
    <row r="32" spans="1:23" s="216" customFormat="1" x14ac:dyDescent="0.25">
      <c r="A32" s="667" t="str">
        <f>PO!A191</f>
        <v>12.0</v>
      </c>
      <c r="B32" s="654" t="str">
        <f>VLOOKUP(A32,PO!$A$8:$E$398,4,FALSE)</f>
        <v>PINTURA</v>
      </c>
      <c r="C32" s="365"/>
      <c r="D32" s="365"/>
      <c r="E32" s="365"/>
      <c r="F32" s="361">
        <v>1</v>
      </c>
      <c r="G32" s="665">
        <f>VLOOKUP(A32,PO!$A$8:$K$398,11,FALSE)</f>
        <v>14789.340000000002</v>
      </c>
      <c r="H32" s="668">
        <f>G32/$G$44</f>
        <v>2.9375619852743121E-2</v>
      </c>
      <c r="I32" s="374"/>
      <c r="J32"/>
      <c r="K32" s="214"/>
      <c r="L32" s="211"/>
      <c r="M32" s="211"/>
      <c r="N32" s="211"/>
      <c r="O32" s="211"/>
      <c r="P32" s="211"/>
      <c r="Q32" s="211"/>
      <c r="R32" s="211"/>
      <c r="S32" s="211"/>
      <c r="T32" s="211"/>
      <c r="U32" s="211"/>
      <c r="V32" s="211"/>
      <c r="W32" s="211"/>
    </row>
    <row r="33" spans="1:23" s="216" customFormat="1" x14ac:dyDescent="0.25">
      <c r="A33" s="653"/>
      <c r="B33" s="655"/>
      <c r="C33" s="362"/>
      <c r="D33" s="362"/>
      <c r="E33" s="362"/>
      <c r="F33" s="362">
        <f>F32*G32</f>
        <v>14789.340000000002</v>
      </c>
      <c r="G33" s="666"/>
      <c r="H33" s="670"/>
      <c r="I33" s="374">
        <f>SUM(C33:F33)</f>
        <v>14789.340000000002</v>
      </c>
      <c r="J33" t="b">
        <f>I33=G32</f>
        <v>1</v>
      </c>
      <c r="K33" s="214"/>
      <c r="L33" s="211"/>
      <c r="M33" s="211"/>
      <c r="N33" s="211"/>
      <c r="O33" s="211"/>
      <c r="P33" s="211"/>
      <c r="Q33" s="211"/>
      <c r="R33" s="211"/>
      <c r="S33" s="211"/>
      <c r="T33" s="211"/>
      <c r="U33" s="211"/>
      <c r="V33" s="211"/>
      <c r="W33" s="211"/>
    </row>
    <row r="34" spans="1:23" s="216" customFormat="1" x14ac:dyDescent="0.25">
      <c r="A34" s="661" t="str">
        <f>PO!A198</f>
        <v>13.0</v>
      </c>
      <c r="B34" s="654" t="str">
        <f>VLOOKUP(A34,PO!$A$8:$E$398,4,FALSE)</f>
        <v>INSTALAÇÕES HIDROSSANITÁRIAS</v>
      </c>
      <c r="C34" s="363"/>
      <c r="D34" s="361">
        <v>0.5</v>
      </c>
      <c r="E34" s="361">
        <v>0.5</v>
      </c>
      <c r="F34" s="363"/>
      <c r="G34" s="665">
        <f>VLOOKUP(A34,PO!$A$8:$K$398,11,FALSE)</f>
        <v>29641.21</v>
      </c>
      <c r="H34" s="663">
        <f>G34/$G$44</f>
        <v>5.8875441157977826E-2</v>
      </c>
      <c r="I34" s="374"/>
      <c r="J34"/>
      <c r="K34" s="214"/>
      <c r="L34" s="211"/>
      <c r="M34" s="211"/>
      <c r="N34" s="211"/>
      <c r="O34" s="211"/>
      <c r="P34" s="211"/>
      <c r="Q34" s="211"/>
      <c r="R34" s="211"/>
      <c r="S34" s="211"/>
      <c r="T34" s="211"/>
      <c r="U34" s="211"/>
      <c r="V34" s="211"/>
      <c r="W34" s="211"/>
    </row>
    <row r="35" spans="1:23" s="216" customFormat="1" x14ac:dyDescent="0.25">
      <c r="A35" s="662"/>
      <c r="B35" s="655"/>
      <c r="C35" s="364"/>
      <c r="D35" s="364">
        <f>D34*$G$34</f>
        <v>14820.605</v>
      </c>
      <c r="E35" s="364">
        <f>E34*$G$34</f>
        <v>14820.605</v>
      </c>
      <c r="F35" s="364"/>
      <c r="G35" s="666"/>
      <c r="H35" s="671"/>
      <c r="I35" s="374">
        <f>SUM(C35:F35)</f>
        <v>29641.21</v>
      </c>
      <c r="J35" t="b">
        <f>I35=G34</f>
        <v>1</v>
      </c>
      <c r="K35" s="214"/>
      <c r="L35" s="211"/>
      <c r="M35" s="211"/>
      <c r="N35" s="211"/>
      <c r="O35" s="211"/>
      <c r="P35" s="211"/>
      <c r="Q35" s="211"/>
      <c r="R35" s="211"/>
      <c r="S35" s="211"/>
      <c r="T35" s="211"/>
      <c r="U35" s="211"/>
      <c r="V35" s="211"/>
      <c r="W35" s="211"/>
    </row>
    <row r="36" spans="1:23" s="216" customFormat="1" ht="15.75" customHeight="1" x14ac:dyDescent="0.25">
      <c r="A36" s="667" t="str">
        <f>PO!A277</f>
        <v>14.0</v>
      </c>
      <c r="B36" s="654" t="str">
        <f>VLOOKUP(A36,PO!$A$8:$E$398,4,FALSE)</f>
        <v xml:space="preserve">DRENAGEM </v>
      </c>
      <c r="C36" s="365"/>
      <c r="D36" s="365"/>
      <c r="E36" s="361">
        <v>0.35</v>
      </c>
      <c r="F36" s="361">
        <v>0.65</v>
      </c>
      <c r="G36" s="665">
        <f>VLOOKUP(A36,PO!$A$8:$K$398,11,FALSE)</f>
        <v>7355.36</v>
      </c>
      <c r="H36" s="668">
        <f>G36/$G$44</f>
        <v>1.460972965934062E-2</v>
      </c>
      <c r="I36" s="374"/>
      <c r="J36"/>
      <c r="K36" s="214"/>
      <c r="L36" s="211"/>
      <c r="M36" s="211"/>
      <c r="N36" s="211"/>
      <c r="O36" s="211"/>
      <c r="P36" s="211"/>
      <c r="Q36" s="211"/>
      <c r="R36" s="211"/>
      <c r="S36" s="211"/>
      <c r="T36" s="211"/>
      <c r="U36" s="211"/>
      <c r="V36" s="211"/>
      <c r="W36" s="211"/>
    </row>
    <row r="37" spans="1:23" s="216" customFormat="1" x14ac:dyDescent="0.25">
      <c r="A37" s="653"/>
      <c r="B37" s="655"/>
      <c r="C37" s="362"/>
      <c r="D37" s="362"/>
      <c r="E37" s="362">
        <f>E36*$G$36</f>
        <v>2574.3759999999997</v>
      </c>
      <c r="F37" s="362">
        <f>F36*$G$36</f>
        <v>4780.9840000000004</v>
      </c>
      <c r="G37" s="666"/>
      <c r="H37" s="670"/>
      <c r="I37" s="374">
        <f>SUM(C37:F37)</f>
        <v>7355.3600000000006</v>
      </c>
      <c r="J37" t="b">
        <f>I37=G36</f>
        <v>1</v>
      </c>
      <c r="K37" s="214"/>
      <c r="L37" s="211"/>
      <c r="M37" s="211"/>
      <c r="N37" s="211"/>
      <c r="O37" s="211"/>
      <c r="P37" s="211"/>
      <c r="Q37" s="211"/>
      <c r="R37" s="211"/>
      <c r="S37" s="211"/>
      <c r="T37" s="211"/>
      <c r="U37" s="211"/>
      <c r="V37" s="211"/>
      <c r="W37" s="211"/>
    </row>
    <row r="38" spans="1:23" s="216" customFormat="1" x14ac:dyDescent="0.25">
      <c r="A38" s="661" t="str">
        <f>PO!A305</f>
        <v>15.0</v>
      </c>
      <c r="B38" s="654" t="str">
        <f>VLOOKUP(A38,PO!$A$8:$E$398,4,FALSE)</f>
        <v>INSTALAÇÕES ELÉTRICAS</v>
      </c>
      <c r="C38" s="363"/>
      <c r="D38" s="361">
        <v>0.2</v>
      </c>
      <c r="E38" s="361">
        <v>0.3</v>
      </c>
      <c r="F38" s="361">
        <v>0.5</v>
      </c>
      <c r="G38" s="665">
        <f>VLOOKUP(A38,PO!$A$8:$K$398,11,FALSE)</f>
        <v>61114.34</v>
      </c>
      <c r="H38" s="663">
        <f>G38/$G$44</f>
        <v>0.12138956974356481</v>
      </c>
      <c r="I38" s="374"/>
      <c r="J38"/>
      <c r="K38" s="214"/>
      <c r="L38" s="211"/>
      <c r="M38" s="211"/>
      <c r="N38" s="211"/>
      <c r="O38" s="211"/>
      <c r="P38" s="211"/>
      <c r="Q38" s="211"/>
      <c r="R38" s="211"/>
      <c r="S38" s="211"/>
      <c r="T38" s="211"/>
      <c r="U38" s="211"/>
      <c r="V38" s="211"/>
      <c r="W38" s="211"/>
    </row>
    <row r="39" spans="1:23" s="216" customFormat="1" x14ac:dyDescent="0.25">
      <c r="A39" s="662"/>
      <c r="B39" s="655"/>
      <c r="C39" s="364"/>
      <c r="D39" s="364">
        <f>D38*$G$38</f>
        <v>12222.868</v>
      </c>
      <c r="E39" s="364">
        <f>E38*$G$38</f>
        <v>18334.302</v>
      </c>
      <c r="F39" s="364">
        <f t="shared" ref="F39" si="2">F38*$G$38</f>
        <v>30557.17</v>
      </c>
      <c r="G39" s="666"/>
      <c r="H39" s="671"/>
      <c r="I39" s="374">
        <f>SUM(C39:F39)</f>
        <v>61114.34</v>
      </c>
      <c r="J39" t="b">
        <f>I39=G38</f>
        <v>1</v>
      </c>
      <c r="K39" s="214"/>
      <c r="L39" s="211"/>
      <c r="M39" s="211"/>
      <c r="N39" s="211"/>
      <c r="O39" s="211"/>
      <c r="P39" s="211"/>
      <c r="Q39" s="211"/>
      <c r="R39" s="211"/>
      <c r="S39" s="211"/>
      <c r="T39" s="211"/>
      <c r="U39" s="211"/>
      <c r="V39" s="211"/>
      <c r="W39" s="211"/>
    </row>
    <row r="40" spans="1:23" s="216" customFormat="1" x14ac:dyDescent="0.25">
      <c r="A40" s="667" t="str">
        <f>PO!A381</f>
        <v>16.0</v>
      </c>
      <c r="B40" s="654" t="str">
        <f>VLOOKUP(A40,PO!$A$8:$E$398,4,FALSE)</f>
        <v>INSTALAÇÃO DE REDE LÓGICA</v>
      </c>
      <c r="C40" s="365"/>
      <c r="D40" s="365"/>
      <c r="E40" s="365"/>
      <c r="F40" s="361">
        <v>1</v>
      </c>
      <c r="G40" s="665">
        <f>VLOOKUP(A40,PO!$A$8:$K$398,11,FALSE)</f>
        <v>8521.6200000000008</v>
      </c>
      <c r="H40" s="668">
        <f>G40/$G$44</f>
        <v>1.6926236711681038E-2</v>
      </c>
      <c r="I40" s="374"/>
      <c r="J40"/>
      <c r="K40" s="214"/>
      <c r="L40" s="211"/>
      <c r="M40" s="211"/>
      <c r="N40" s="211"/>
      <c r="O40" s="211"/>
      <c r="P40" s="211"/>
      <c r="Q40" s="211"/>
      <c r="R40" s="211"/>
      <c r="S40" s="211"/>
      <c r="T40" s="211"/>
      <c r="U40" s="211"/>
      <c r="V40" s="211"/>
      <c r="W40" s="211"/>
    </row>
    <row r="41" spans="1:23" s="216" customFormat="1" x14ac:dyDescent="0.25">
      <c r="A41" s="653"/>
      <c r="B41" s="655"/>
      <c r="C41" s="362"/>
      <c r="D41" s="362"/>
      <c r="E41" s="362"/>
      <c r="F41" s="362">
        <f>F40*G40</f>
        <v>8521.6200000000008</v>
      </c>
      <c r="G41" s="666"/>
      <c r="H41" s="670"/>
      <c r="I41" s="374">
        <f>SUM(C41:F41)</f>
        <v>8521.6200000000008</v>
      </c>
      <c r="J41" t="b">
        <f>I41=G40</f>
        <v>1</v>
      </c>
      <c r="K41" s="214"/>
      <c r="L41" s="211"/>
      <c r="M41" s="211"/>
      <c r="N41" s="211"/>
      <c r="O41" s="211"/>
      <c r="P41" s="211"/>
      <c r="Q41" s="211"/>
      <c r="R41" s="211"/>
      <c r="S41" s="211"/>
      <c r="T41" s="211"/>
      <c r="U41" s="211"/>
      <c r="V41" s="211"/>
      <c r="W41" s="211"/>
    </row>
    <row r="42" spans="1:23" s="216" customFormat="1" ht="15.75" customHeight="1" x14ac:dyDescent="0.25">
      <c r="A42" s="661" t="str">
        <f>PO!A396</f>
        <v>17.0</v>
      </c>
      <c r="B42" s="654" t="str">
        <f>VLOOKUP(A42,PO!$A$8:$E$398,4,FALSE)</f>
        <v>SERVIÇOS DIVERSOS</v>
      </c>
      <c r="C42" s="363"/>
      <c r="D42" s="363"/>
      <c r="E42" s="363"/>
      <c r="F42" s="361">
        <v>1</v>
      </c>
      <c r="G42" s="665">
        <f>VLOOKUP(A42,PO!$A$8:$K$398,11,FALSE)</f>
        <v>3230.01</v>
      </c>
      <c r="H42" s="663">
        <f>G42/$G$44</f>
        <v>6.4156714147188994E-3</v>
      </c>
      <c r="I42" s="374"/>
      <c r="J42"/>
      <c r="K42" s="214"/>
      <c r="L42" s="211"/>
      <c r="M42" s="211"/>
      <c r="N42" s="211"/>
      <c r="O42" s="211"/>
      <c r="P42" s="211"/>
      <c r="Q42" s="211"/>
      <c r="R42" s="211"/>
      <c r="S42" s="211"/>
      <c r="T42" s="211"/>
      <c r="U42" s="211"/>
      <c r="V42" s="211"/>
      <c r="W42" s="211"/>
    </row>
    <row r="43" spans="1:23" s="216" customFormat="1" x14ac:dyDescent="0.25">
      <c r="A43" s="662"/>
      <c r="B43" s="655"/>
      <c r="C43" s="364"/>
      <c r="D43" s="364"/>
      <c r="E43" s="364"/>
      <c r="F43" s="364">
        <f>F42*G42</f>
        <v>3230.01</v>
      </c>
      <c r="G43" s="666"/>
      <c r="H43" s="664"/>
      <c r="I43" s="374">
        <f>SUM(C43:F43)</f>
        <v>3230.01</v>
      </c>
      <c r="J43" t="b">
        <f>I43=G42</f>
        <v>1</v>
      </c>
      <c r="K43" s="214"/>
      <c r="L43" s="211"/>
      <c r="M43" s="211"/>
      <c r="N43" s="211"/>
      <c r="O43" s="211"/>
      <c r="P43" s="211"/>
      <c r="Q43" s="211"/>
      <c r="R43" s="211"/>
      <c r="S43" s="211"/>
      <c r="T43" s="211"/>
      <c r="U43" s="211"/>
      <c r="V43" s="211"/>
      <c r="W43" s="211"/>
    </row>
    <row r="44" spans="1:23" s="216" customFormat="1" x14ac:dyDescent="0.25">
      <c r="A44" s="674" t="s">
        <v>12988</v>
      </c>
      <c r="B44" s="675"/>
      <c r="C44" s="366">
        <f t="shared" ref="C44:F44" si="3">C11+C15+C17+C19+C21+C23+C27+C29+C31+C35+C41+C25+C37+C39+C33+C43</f>
        <v>81882.124999999985</v>
      </c>
      <c r="D44" s="366">
        <f t="shared" si="3"/>
        <v>134136.916</v>
      </c>
      <c r="E44" s="366">
        <f t="shared" si="3"/>
        <v>141572.74000000002</v>
      </c>
      <c r="F44" s="469">
        <f t="shared" si="3"/>
        <v>140206.87900000002</v>
      </c>
      <c r="G44" s="639">
        <f>ROUND(SUM(G10:G43),2)</f>
        <v>503456.27</v>
      </c>
      <c r="H44" s="641">
        <f>SUM(H10:H43)</f>
        <v>1.0000000000000002</v>
      </c>
      <c r="I44" s="211"/>
      <c r="J44" s="217"/>
      <c r="K44" s="214"/>
      <c r="L44" s="211"/>
      <c r="M44" s="211"/>
      <c r="N44" s="211"/>
      <c r="O44" s="211"/>
      <c r="P44" s="211"/>
      <c r="Q44" s="211"/>
      <c r="R44" s="211"/>
      <c r="S44" s="211"/>
      <c r="T44" s="211"/>
      <c r="U44" s="211"/>
      <c r="V44" s="211"/>
      <c r="W44" s="211"/>
    </row>
    <row r="45" spans="1:23" s="216" customFormat="1" x14ac:dyDescent="0.25">
      <c r="A45" s="674" t="s">
        <v>12989</v>
      </c>
      <c r="B45" s="675"/>
      <c r="C45" s="366">
        <f>C44</f>
        <v>81882.124999999985</v>
      </c>
      <c r="D45" s="367">
        <f>C45+D44</f>
        <v>216019.04099999997</v>
      </c>
      <c r="E45" s="367">
        <f t="shared" ref="E45" si="4">D45+E44</f>
        <v>357591.78099999996</v>
      </c>
      <c r="F45" s="470">
        <f>F44+E45</f>
        <v>497798.66</v>
      </c>
      <c r="G45" s="640"/>
      <c r="H45" s="642"/>
      <c r="I45" s="211"/>
      <c r="J45" s="214"/>
      <c r="K45" s="214"/>
      <c r="L45" s="211"/>
      <c r="M45" s="211"/>
      <c r="N45" s="211"/>
      <c r="O45" s="211"/>
      <c r="P45" s="211"/>
      <c r="Q45" s="211"/>
      <c r="R45" s="211"/>
      <c r="S45" s="211"/>
      <c r="T45" s="211"/>
      <c r="U45" s="211"/>
      <c r="V45" s="211"/>
      <c r="W45" s="211"/>
    </row>
    <row r="46" spans="1:23" s="216" customFormat="1" x14ac:dyDescent="0.25">
      <c r="A46" s="674" t="s">
        <v>6884</v>
      </c>
      <c r="B46" s="675"/>
      <c r="C46" s="368">
        <f>C44/$G$44</f>
        <v>0.16263999453219638</v>
      </c>
      <c r="D46" s="368">
        <f>D44/$G$44</f>
        <v>0.26643210938658085</v>
      </c>
      <c r="E46" s="368">
        <f>E44/$G$44</f>
        <v>0.28120166226155058</v>
      </c>
      <c r="F46" s="471">
        <f>F44/$G$44</f>
        <v>0.27848869376480306</v>
      </c>
      <c r="G46" s="643">
        <f>H44</f>
        <v>1.0000000000000002</v>
      </c>
      <c r="H46" s="460"/>
      <c r="I46" s="211"/>
      <c r="J46" s="218"/>
      <c r="K46" s="214"/>
      <c r="L46" s="211"/>
      <c r="M46" s="211"/>
      <c r="N46" s="211"/>
      <c r="O46" s="211"/>
      <c r="P46" s="211"/>
      <c r="Q46" s="211"/>
      <c r="R46" s="211"/>
      <c r="S46" s="211"/>
      <c r="T46" s="211"/>
      <c r="U46" s="211"/>
      <c r="V46" s="211"/>
      <c r="W46" s="211"/>
    </row>
    <row r="47" spans="1:23" s="216" customFormat="1" ht="16.5" thickBot="1" x14ac:dyDescent="0.3">
      <c r="A47" s="672" t="s">
        <v>6885</v>
      </c>
      <c r="B47" s="673"/>
      <c r="C47" s="461">
        <f>C46</f>
        <v>0.16263999453219638</v>
      </c>
      <c r="D47" s="462">
        <f>C47+D46</f>
        <v>0.42907210391877726</v>
      </c>
      <c r="E47" s="462">
        <f t="shared" ref="E47" si="5">D47+E46</f>
        <v>0.71027376618032778</v>
      </c>
      <c r="F47" s="472">
        <f>F46+E47</f>
        <v>0.98876245994513079</v>
      </c>
      <c r="G47" s="644"/>
      <c r="H47" s="463"/>
      <c r="I47" s="211"/>
      <c r="J47" s="214"/>
      <c r="K47" s="214"/>
      <c r="L47" s="211"/>
      <c r="M47" s="211"/>
      <c r="N47" s="211"/>
      <c r="O47" s="211"/>
      <c r="P47" s="211"/>
      <c r="Q47" s="211"/>
      <c r="R47" s="211"/>
      <c r="S47" s="211"/>
      <c r="T47" s="211"/>
      <c r="U47" s="211"/>
      <c r="V47" s="211"/>
      <c r="W47" s="211"/>
    </row>
    <row r="48" spans="1:23" x14ac:dyDescent="0.25">
      <c r="C48" s="373"/>
      <c r="D48" s="373"/>
      <c r="E48" s="373"/>
      <c r="F48" s="373"/>
      <c r="G48" s="374"/>
    </row>
    <row r="49" spans="1:9" x14ac:dyDescent="0.25">
      <c r="A49"/>
      <c r="B49"/>
      <c r="C49"/>
      <c r="D49"/>
      <c r="E49"/>
      <c r="F49"/>
      <c r="G49"/>
      <c r="H49"/>
      <c r="I49"/>
    </row>
  </sheetData>
  <sheetProtection selectLockedCells="1" selectUnlockedCells="1"/>
  <mergeCells count="81">
    <mergeCell ref="A12:A13"/>
    <mergeCell ref="B12:B13"/>
    <mergeCell ref="G12:G13"/>
    <mergeCell ref="H12:H13"/>
    <mergeCell ref="A46:B46"/>
    <mergeCell ref="H40:H41"/>
    <mergeCell ref="H42:H43"/>
    <mergeCell ref="G40:G41"/>
    <mergeCell ref="G42:G43"/>
    <mergeCell ref="A36:A37"/>
    <mergeCell ref="B36:B37"/>
    <mergeCell ref="H36:H37"/>
    <mergeCell ref="A38:A39"/>
    <mergeCell ref="B38:B39"/>
    <mergeCell ref="H38:H39"/>
    <mergeCell ref="G36:G37"/>
    <mergeCell ref="A47:B47"/>
    <mergeCell ref="A44:B44"/>
    <mergeCell ref="A45:B45"/>
    <mergeCell ref="A40:A41"/>
    <mergeCell ref="B40:B41"/>
    <mergeCell ref="A42:A43"/>
    <mergeCell ref="B42:B43"/>
    <mergeCell ref="G38:G39"/>
    <mergeCell ref="A32:A33"/>
    <mergeCell ref="B32:B33"/>
    <mergeCell ref="H32:H33"/>
    <mergeCell ref="A34:A35"/>
    <mergeCell ref="B34:B35"/>
    <mergeCell ref="H34:H35"/>
    <mergeCell ref="G32:G33"/>
    <mergeCell ref="G34:G35"/>
    <mergeCell ref="A28:A29"/>
    <mergeCell ref="B28:B29"/>
    <mergeCell ref="H28:H29"/>
    <mergeCell ref="A30:A31"/>
    <mergeCell ref="B30:B31"/>
    <mergeCell ref="H30:H31"/>
    <mergeCell ref="G28:G29"/>
    <mergeCell ref="G30:G31"/>
    <mergeCell ref="A24:A25"/>
    <mergeCell ref="B24:B25"/>
    <mergeCell ref="H24:H25"/>
    <mergeCell ref="A26:A27"/>
    <mergeCell ref="B26:B27"/>
    <mergeCell ref="H26:H27"/>
    <mergeCell ref="G24:G25"/>
    <mergeCell ref="G26:G27"/>
    <mergeCell ref="A20:A21"/>
    <mergeCell ref="B20:B21"/>
    <mergeCell ref="H20:H21"/>
    <mergeCell ref="A22:A23"/>
    <mergeCell ref="B22:B23"/>
    <mergeCell ref="H22:H23"/>
    <mergeCell ref="G20:G21"/>
    <mergeCell ref="G22:G23"/>
    <mergeCell ref="G14:G15"/>
    <mergeCell ref="A16:A17"/>
    <mergeCell ref="B16:B17"/>
    <mergeCell ref="H16:H17"/>
    <mergeCell ref="A18:A19"/>
    <mergeCell ref="B18:B19"/>
    <mergeCell ref="H18:H19"/>
    <mergeCell ref="G16:G17"/>
    <mergeCell ref="G18:G19"/>
    <mergeCell ref="G44:G45"/>
    <mergeCell ref="H44:H45"/>
    <mergeCell ref="G46:G47"/>
    <mergeCell ref="A2:B2"/>
    <mergeCell ref="G8:H8"/>
    <mergeCell ref="A8:A9"/>
    <mergeCell ref="B8:B9"/>
    <mergeCell ref="A10:A11"/>
    <mergeCell ref="B10:B11"/>
    <mergeCell ref="H10:H11"/>
    <mergeCell ref="C8:F8"/>
    <mergeCell ref="D6:E6"/>
    <mergeCell ref="A14:A15"/>
    <mergeCell ref="B14:B15"/>
    <mergeCell ref="H14:H15"/>
    <mergeCell ref="G10:G11"/>
  </mergeCells>
  <conditionalFormatting sqref="C29 C33:D33 D39:E39 D35:E35 F37 C11:F11 C44:F45 D27:F27 F21 C15:F15 F19 F23 F17 E29:F29 C31:F31">
    <cfRule type="cellIs" dxfId="37" priority="135" operator="equal">
      <formula>0</formula>
    </cfRule>
  </conditionalFormatting>
  <conditionalFormatting sqref="C17:E17">
    <cfRule type="cellIs" dxfId="36" priority="134" operator="equal">
      <formula>0</formula>
    </cfRule>
  </conditionalFormatting>
  <conditionalFormatting sqref="C19:E19 C21 C37:D37 E21 D23 D25 C39 C41:E41 C43:E43">
    <cfRule type="cellIs" dxfId="35" priority="133" operator="equal">
      <formula>0</formula>
    </cfRule>
  </conditionalFormatting>
  <conditionalFormatting sqref="D17">
    <cfRule type="cellIs" dxfId="34" priority="132" operator="equal">
      <formula>0</formula>
    </cfRule>
  </conditionalFormatting>
  <conditionalFormatting sqref="E17">
    <cfRule type="cellIs" dxfId="33" priority="131" operator="equal">
      <formula>0</formula>
    </cfRule>
  </conditionalFormatting>
  <conditionalFormatting sqref="E17">
    <cfRule type="cellIs" dxfId="32" priority="130" operator="equal">
      <formula>0</formula>
    </cfRule>
  </conditionalFormatting>
  <conditionalFormatting sqref="C19:E19 C21 C15:E15 C17:E17 C37:D37 E21 D23 D25 C41:E43 C39">
    <cfRule type="cellIs" dxfId="31" priority="137" operator="equal">
      <formula>0</formula>
    </cfRule>
  </conditionalFormatting>
  <conditionalFormatting sqref="C46:F47">
    <cfRule type="cellIs" dxfId="30" priority="127" operator="equal">
      <formula>0</formula>
    </cfRule>
  </conditionalFormatting>
  <conditionalFormatting sqref="E25">
    <cfRule type="cellIs" dxfId="29" priority="99" operator="equal">
      <formula>0</formula>
    </cfRule>
  </conditionalFormatting>
  <conditionalFormatting sqref="E25">
    <cfRule type="cellIs" dxfId="28" priority="100" operator="equal">
      <formula>0</formula>
    </cfRule>
  </conditionalFormatting>
  <conditionalFormatting sqref="D29">
    <cfRule type="cellIs" dxfId="27" priority="94" operator="equal">
      <formula>0</formula>
    </cfRule>
  </conditionalFormatting>
  <conditionalFormatting sqref="E33">
    <cfRule type="cellIs" dxfId="26" priority="91" operator="equal">
      <formula>0</formula>
    </cfRule>
  </conditionalFormatting>
  <conditionalFormatting sqref="F41 F43">
    <cfRule type="cellIs" dxfId="25" priority="79" operator="equal">
      <formula>0</formula>
    </cfRule>
  </conditionalFormatting>
  <conditionalFormatting sqref="F43 F41">
    <cfRule type="cellIs" dxfId="24" priority="80" operator="equal">
      <formula>0</formula>
    </cfRule>
  </conditionalFormatting>
  <conditionalFormatting sqref="F33">
    <cfRule type="cellIs" dxfId="23" priority="76" operator="equal">
      <formula>0</formula>
    </cfRule>
  </conditionalFormatting>
  <conditionalFormatting sqref="F35">
    <cfRule type="cellIs" dxfId="22" priority="71" operator="equal">
      <formula>0</formula>
    </cfRule>
  </conditionalFormatting>
  <conditionalFormatting sqref="F35">
    <cfRule type="cellIs" dxfId="21" priority="72" operator="equal">
      <formula>0</formula>
    </cfRule>
  </conditionalFormatting>
  <conditionalFormatting sqref="D21">
    <cfRule type="cellIs" dxfId="20" priority="51" operator="equal">
      <formula>0</formula>
    </cfRule>
  </conditionalFormatting>
  <conditionalFormatting sqref="D21">
    <cfRule type="cellIs" dxfId="19" priority="52" operator="equal">
      <formula>0</formula>
    </cfRule>
  </conditionalFormatting>
  <conditionalFormatting sqref="E23">
    <cfRule type="cellIs" dxfId="18" priority="47" operator="equal">
      <formula>0</formula>
    </cfRule>
  </conditionalFormatting>
  <conditionalFormatting sqref="E23">
    <cfRule type="cellIs" dxfId="17" priority="48" operator="equal">
      <formula>0</formula>
    </cfRule>
  </conditionalFormatting>
  <conditionalFormatting sqref="C27">
    <cfRule type="cellIs" dxfId="16" priority="45" operator="equal">
      <formula>0</formula>
    </cfRule>
  </conditionalFormatting>
  <conditionalFormatting sqref="C27">
    <cfRule type="cellIs" dxfId="15" priority="46" operator="equal">
      <formula>0</formula>
    </cfRule>
  </conditionalFormatting>
  <conditionalFormatting sqref="F39">
    <cfRule type="cellIs" dxfId="14" priority="36" operator="equal">
      <formula>0</formula>
    </cfRule>
  </conditionalFormatting>
  <conditionalFormatting sqref="C35">
    <cfRule type="cellIs" dxfId="13" priority="27" operator="equal">
      <formula>0</formula>
    </cfRule>
  </conditionalFormatting>
  <conditionalFormatting sqref="C35">
    <cfRule type="cellIs" dxfId="12" priority="28" operator="equal">
      <formula>0</formula>
    </cfRule>
  </conditionalFormatting>
  <conditionalFormatting sqref="F44">
    <cfRule type="cellIs" dxfId="11" priority="24" operator="equal">
      <formula>0</formula>
    </cfRule>
  </conditionalFormatting>
  <conditionalFormatting sqref="F44:F45">
    <cfRule type="cellIs" dxfId="10" priority="19" operator="equal">
      <formula>0</formula>
    </cfRule>
  </conditionalFormatting>
  <conditionalFormatting sqref="G44:H44">
    <cfRule type="cellIs" dxfId="9" priority="10" operator="equal">
      <formula>0</formula>
    </cfRule>
  </conditionalFormatting>
  <conditionalFormatting sqref="G44:H44">
    <cfRule type="cellIs" dxfId="8" priority="9" operator="equal">
      <formula>0</formula>
    </cfRule>
  </conditionalFormatting>
  <conditionalFormatting sqref="G46">
    <cfRule type="cellIs" dxfId="7" priority="8" operator="equal">
      <formula>0</formula>
    </cfRule>
  </conditionalFormatting>
  <conditionalFormatting sqref="G46">
    <cfRule type="cellIs" dxfId="6" priority="7" operator="equal">
      <formula>0</formula>
    </cfRule>
  </conditionalFormatting>
  <conditionalFormatting sqref="F25">
    <cfRule type="cellIs" dxfId="5" priority="5" operator="equal">
      <formula>0</formula>
    </cfRule>
  </conditionalFormatting>
  <conditionalFormatting sqref="F25">
    <cfRule type="cellIs" dxfId="4" priority="6" operator="equal">
      <formula>0</formula>
    </cfRule>
  </conditionalFormatting>
  <conditionalFormatting sqref="E37">
    <cfRule type="cellIs" dxfId="3" priority="4" operator="equal">
      <formula>0</formula>
    </cfRule>
  </conditionalFormatting>
  <conditionalFormatting sqref="C13:F13">
    <cfRule type="cellIs" dxfId="2" priority="3" operator="equal">
      <formula>0</formula>
    </cfRule>
  </conditionalFormatting>
  <conditionalFormatting sqref="C23">
    <cfRule type="cellIs" dxfId="1" priority="1" operator="equal">
      <formula>0</formula>
    </cfRule>
  </conditionalFormatting>
  <conditionalFormatting sqref="C23">
    <cfRule type="cellIs" dxfId="0" priority="2" operator="equal">
      <formula>0</formula>
    </cfRule>
  </conditionalFormatting>
  <printOptions horizontalCentered="1" verticalCentered="1"/>
  <pageMargins left="0.23622047244094491" right="0.19685039370078741" top="0" bottom="0" header="0.15748031496062992" footer="0.19685039370078741"/>
  <pageSetup paperSize="9" scale="70" firstPageNumber="0" fitToWidth="0" orientation="landscape" horizontalDpi="300" verticalDpi="300" r:id="rId1"/>
  <headerFooter alignWithMargins="0">
    <oddHeader>&amp;LCNPJ: 27.651.907/0001-77&amp;C&amp;G&amp;RIE: 00000004780094</oddHeader>
    <oddFooter>&amp;CAv. Abunã, 2914 – Sala D – Liberdade – Porto Velho – Rondônia – Brasil – CEP 76.803-888+55 69 99283 9999  +55 69 4141 6641proj.nova@outlook.com &amp;RPágina &amp;P de &amp;N</oddFooter>
  </headerFooter>
  <ignoredErrors>
    <ignoredError sqref="C46:E46"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F75A-12B5-4D89-A652-8A75D705EF3A}">
  <sheetPr>
    <pageSetUpPr fitToPage="1"/>
  </sheetPr>
  <dimension ref="A1:M254"/>
  <sheetViews>
    <sheetView view="pageBreakPreview" zoomScale="85" zoomScaleSheetLayoutView="85" workbookViewId="0">
      <selection activeCell="E12" sqref="E12"/>
    </sheetView>
  </sheetViews>
  <sheetFormatPr defaultColWidth="9.140625" defaultRowHeight="15" x14ac:dyDescent="0.2"/>
  <cols>
    <col min="1" max="1" width="7.7109375" style="682" customWidth="1"/>
    <col min="2" max="2" width="14" style="682" bestFit="1" customWidth="1"/>
    <col min="3" max="3" width="9.7109375" style="682" bestFit="1" customWidth="1"/>
    <col min="4" max="4" width="8.7109375" style="682" bestFit="1" customWidth="1"/>
    <col min="5" max="5" width="64.28515625" style="683" customWidth="1"/>
    <col min="6" max="6" width="5.42578125" style="682" bestFit="1" customWidth="1"/>
    <col min="7" max="7" width="12.7109375" style="720" customWidth="1"/>
    <col min="8" max="8" width="13.5703125" style="720" customWidth="1"/>
    <col min="9" max="9" width="15.28515625" style="721" customWidth="1"/>
    <col min="10" max="10" width="14.28515625" style="686" bestFit="1" customWidth="1"/>
    <col min="11" max="11" width="13.5703125" style="686" bestFit="1" customWidth="1"/>
    <col min="12" max="12" width="14.42578125" style="686" customWidth="1"/>
    <col min="13" max="13" width="8.28515625" style="682" customWidth="1"/>
    <col min="14" max="16384" width="9.140625" style="676"/>
  </cols>
  <sheetData>
    <row r="1" spans="1:13" ht="15" customHeight="1" thickBot="1" x14ac:dyDescent="0.25">
      <c r="A1" s="677"/>
      <c r="B1" s="678"/>
      <c r="C1" s="678"/>
      <c r="D1" s="678"/>
      <c r="E1" s="678"/>
      <c r="F1" s="678"/>
      <c r="G1" s="678"/>
      <c r="H1" s="678"/>
      <c r="I1" s="678"/>
      <c r="J1" s="678"/>
      <c r="K1" s="678"/>
      <c r="L1" s="678"/>
      <c r="M1" s="679"/>
    </row>
    <row r="2" spans="1:13" x14ac:dyDescent="0.2">
      <c r="A2" s="680"/>
      <c r="B2" s="681"/>
      <c r="G2" s="684"/>
      <c r="H2" s="684"/>
      <c r="I2" s="685"/>
      <c r="M2" s="687"/>
    </row>
    <row r="3" spans="1:13" x14ac:dyDescent="0.2">
      <c r="A3" s="680" t="str">
        <f>PO!B1</f>
        <v>Objeto:</v>
      </c>
      <c r="B3" s="681" t="str">
        <f>PO!C1</f>
        <v>Reforma do Centro Médico</v>
      </c>
      <c r="G3" s="684"/>
      <c r="H3" s="684"/>
      <c r="I3" s="685"/>
      <c r="M3" s="687"/>
    </row>
    <row r="4" spans="1:13" x14ac:dyDescent="0.2">
      <c r="A4" s="680" t="str">
        <f>PO!B2</f>
        <v>Endereço:</v>
      </c>
      <c r="B4" s="681" t="str">
        <f>PO!C2</f>
        <v>BR - 364 - km 17 - Hospital Santa Marcelina</v>
      </c>
      <c r="G4" s="684"/>
      <c r="H4" s="684"/>
      <c r="I4" s="685"/>
      <c r="M4" s="687"/>
    </row>
    <row r="5" spans="1:13" x14ac:dyDescent="0.2">
      <c r="A5" s="680" t="str">
        <f>PO!B3</f>
        <v>Cidade:</v>
      </c>
      <c r="B5" s="681" t="str">
        <f>PO!C3</f>
        <v>Porto Velho/RO</v>
      </c>
      <c r="G5" s="684"/>
      <c r="H5" s="684"/>
      <c r="I5" s="685"/>
      <c r="M5" s="687"/>
    </row>
    <row r="6" spans="1:13" x14ac:dyDescent="0.2">
      <c r="A6" s="688"/>
      <c r="G6" s="684"/>
      <c r="H6" s="684"/>
      <c r="I6" s="685"/>
      <c r="M6" s="687"/>
    </row>
    <row r="7" spans="1:13" ht="12.75" x14ac:dyDescent="0.2">
      <c r="A7" s="689" t="s">
        <v>13196</v>
      </c>
      <c r="B7" s="690"/>
      <c r="C7" s="690"/>
      <c r="D7" s="690"/>
      <c r="E7" s="690"/>
      <c r="F7" s="690"/>
      <c r="G7" s="690"/>
      <c r="H7" s="690"/>
      <c r="I7" s="690"/>
      <c r="J7" s="690"/>
      <c r="K7" s="690"/>
      <c r="L7" s="690"/>
      <c r="M7" s="691"/>
    </row>
    <row r="8" spans="1:13" x14ac:dyDescent="0.2">
      <c r="A8" s="688"/>
      <c r="G8" s="684"/>
      <c r="H8" s="684"/>
      <c r="I8" s="685"/>
      <c r="M8" s="687"/>
    </row>
    <row r="9" spans="1:13" ht="12.75" x14ac:dyDescent="0.2">
      <c r="A9" s="692" t="s">
        <v>13197</v>
      </c>
      <c r="B9" s="693" t="s">
        <v>13</v>
      </c>
      <c r="C9" s="693" t="s">
        <v>13198</v>
      </c>
      <c r="D9" s="693" t="s">
        <v>13199</v>
      </c>
      <c r="E9" s="694" t="s">
        <v>29</v>
      </c>
      <c r="F9" s="693" t="s">
        <v>13200</v>
      </c>
      <c r="G9" s="695" t="s">
        <v>13201</v>
      </c>
      <c r="H9" s="695" t="s">
        <v>13202</v>
      </c>
      <c r="I9" s="695" t="s">
        <v>13203</v>
      </c>
      <c r="J9" s="696" t="s">
        <v>13204</v>
      </c>
      <c r="K9" s="693" t="s">
        <v>13205</v>
      </c>
      <c r="L9" s="693" t="s">
        <v>13206</v>
      </c>
      <c r="M9" s="697" t="s">
        <v>13207</v>
      </c>
    </row>
    <row r="10" spans="1:13" ht="25.5" x14ac:dyDescent="0.2">
      <c r="A10" s="698">
        <v>1</v>
      </c>
      <c r="B10" s="699" t="s">
        <v>130</v>
      </c>
      <c r="C10" s="699" t="s">
        <v>153</v>
      </c>
      <c r="D10" s="700">
        <v>94216</v>
      </c>
      <c r="E10" s="701" t="s">
        <v>6816</v>
      </c>
      <c r="F10" s="700" t="s">
        <v>152</v>
      </c>
      <c r="G10" s="702">
        <v>310.17</v>
      </c>
      <c r="H10" s="702">
        <v>206.88</v>
      </c>
      <c r="I10" s="703">
        <v>64167.97</v>
      </c>
      <c r="J10" s="704">
        <f>I10</f>
        <v>64167.97</v>
      </c>
      <c r="K10" s="705">
        <f>I10/$I$254</f>
        <v>0.12745490288560715</v>
      </c>
      <c r="L10" s="705">
        <f>J10/$I$254</f>
        <v>0.12745490288560715</v>
      </c>
      <c r="M10" s="706" t="s">
        <v>12923</v>
      </c>
    </row>
    <row r="11" spans="1:13" x14ac:dyDescent="0.2">
      <c r="A11" s="698">
        <v>2</v>
      </c>
      <c r="B11" s="699" t="s">
        <v>18</v>
      </c>
      <c r="C11" s="699" t="s">
        <v>28</v>
      </c>
      <c r="D11" s="700" t="s">
        <v>238</v>
      </c>
      <c r="E11" s="701" t="s">
        <v>216</v>
      </c>
      <c r="F11" s="700" t="s">
        <v>220</v>
      </c>
      <c r="G11" s="702">
        <v>4</v>
      </c>
      <c r="H11" s="702">
        <v>6737.79</v>
      </c>
      <c r="I11" s="703">
        <v>26951.16</v>
      </c>
      <c r="J11" s="704">
        <f t="shared" ref="J11:J74" si="0">I11+J10</f>
        <v>91119.13</v>
      </c>
      <c r="K11" s="705">
        <f>I11/$I$254</f>
        <v>5.3532276000853071E-2</v>
      </c>
      <c r="L11" s="705">
        <f>J11/$I$254</f>
        <v>0.18098717888646024</v>
      </c>
      <c r="M11" s="706" t="s">
        <v>12923</v>
      </c>
    </row>
    <row r="12" spans="1:13" ht="51" x14ac:dyDescent="0.2">
      <c r="A12" s="698">
        <v>3</v>
      </c>
      <c r="B12" s="699" t="s">
        <v>122</v>
      </c>
      <c r="C12" s="699" t="s">
        <v>153</v>
      </c>
      <c r="D12" s="700">
        <v>87503</v>
      </c>
      <c r="E12" s="701" t="s">
        <v>6617</v>
      </c>
      <c r="F12" s="700" t="s">
        <v>152</v>
      </c>
      <c r="G12" s="702">
        <v>230.08</v>
      </c>
      <c r="H12" s="702">
        <v>66.12</v>
      </c>
      <c r="I12" s="703">
        <v>15212.89</v>
      </c>
      <c r="J12" s="704">
        <f t="shared" si="0"/>
        <v>106332.02</v>
      </c>
      <c r="K12" s="705">
        <f t="shared" ref="K12:L75" si="1">I12/$I$254</f>
        <v>3.0216904439386568E-2</v>
      </c>
      <c r="L12" s="705">
        <f t="shared" si="1"/>
        <v>0.21120408332584681</v>
      </c>
      <c r="M12" s="706" t="s">
        <v>12923</v>
      </c>
    </row>
    <row r="13" spans="1:13" ht="51" x14ac:dyDescent="0.2">
      <c r="A13" s="698">
        <v>4</v>
      </c>
      <c r="B13" s="699" t="s">
        <v>127</v>
      </c>
      <c r="C13" s="699" t="s">
        <v>153</v>
      </c>
      <c r="D13" s="700">
        <v>92580</v>
      </c>
      <c r="E13" s="701" t="s">
        <v>6805</v>
      </c>
      <c r="F13" s="700" t="s">
        <v>152</v>
      </c>
      <c r="G13" s="702">
        <v>313.01</v>
      </c>
      <c r="H13" s="702">
        <v>48.44</v>
      </c>
      <c r="I13" s="703">
        <v>15162.2</v>
      </c>
      <c r="J13" s="704">
        <f t="shared" si="0"/>
        <v>121494.22</v>
      </c>
      <c r="K13" s="705">
        <f t="shared" si="1"/>
        <v>3.0116220421686286E-2</v>
      </c>
      <c r="L13" s="705">
        <f t="shared" si="1"/>
        <v>0.24132030374753308</v>
      </c>
      <c r="M13" s="706" t="s">
        <v>12923</v>
      </c>
    </row>
    <row r="14" spans="1:13" x14ac:dyDescent="0.2">
      <c r="A14" s="698">
        <v>5</v>
      </c>
      <c r="B14" s="699" t="s">
        <v>13069</v>
      </c>
      <c r="C14" s="699" t="s">
        <v>153</v>
      </c>
      <c r="D14" s="700">
        <v>87530</v>
      </c>
      <c r="E14" s="701" t="s">
        <v>6634</v>
      </c>
      <c r="F14" s="700" t="s">
        <v>152</v>
      </c>
      <c r="G14" s="702">
        <v>338.0100000000001</v>
      </c>
      <c r="H14" s="702">
        <v>39.08</v>
      </c>
      <c r="I14" s="703">
        <v>13209.43</v>
      </c>
      <c r="J14" s="704">
        <f t="shared" si="0"/>
        <v>134703.65</v>
      </c>
      <c r="K14" s="705">
        <f t="shared" si="1"/>
        <v>2.6237492285079701E-2</v>
      </c>
      <c r="L14" s="705">
        <f t="shared" si="1"/>
        <v>0.26755779603261276</v>
      </c>
      <c r="M14" s="706" t="s">
        <v>12923</v>
      </c>
    </row>
    <row r="15" spans="1:13" ht="38.25" x14ac:dyDescent="0.2">
      <c r="A15" s="698">
        <v>6</v>
      </c>
      <c r="B15" s="699" t="s">
        <v>175</v>
      </c>
      <c r="C15" s="699" t="s">
        <v>28</v>
      </c>
      <c r="D15" s="700" t="s">
        <v>6804</v>
      </c>
      <c r="E15" s="701" t="s">
        <v>6933</v>
      </c>
      <c r="F15" s="700" t="s">
        <v>152</v>
      </c>
      <c r="G15" s="702">
        <v>96.530000000000015</v>
      </c>
      <c r="H15" s="702">
        <v>129.52000000000001</v>
      </c>
      <c r="I15" s="703">
        <v>12502.57</v>
      </c>
      <c r="J15" s="704">
        <f t="shared" si="0"/>
        <v>147206.22</v>
      </c>
      <c r="K15" s="705">
        <f t="shared" si="1"/>
        <v>2.4833477592800666E-2</v>
      </c>
      <c r="L15" s="705">
        <f t="shared" si="1"/>
        <v>0.29239127362541345</v>
      </c>
      <c r="M15" s="706" t="s">
        <v>12923</v>
      </c>
    </row>
    <row r="16" spans="1:13" ht="25.5" x14ac:dyDescent="0.2">
      <c r="A16" s="698">
        <v>7</v>
      </c>
      <c r="B16" s="699" t="s">
        <v>145</v>
      </c>
      <c r="C16" s="699" t="s">
        <v>28</v>
      </c>
      <c r="D16" s="700" t="s">
        <v>6638</v>
      </c>
      <c r="E16" s="701" t="s">
        <v>6862</v>
      </c>
      <c r="F16" s="700" t="s">
        <v>152</v>
      </c>
      <c r="G16" s="702">
        <v>34.199999999999996</v>
      </c>
      <c r="H16" s="702">
        <v>365.12</v>
      </c>
      <c r="I16" s="703">
        <v>12487.1</v>
      </c>
      <c r="J16" s="704">
        <f t="shared" si="0"/>
        <v>159693.32</v>
      </c>
      <c r="K16" s="705">
        <f t="shared" si="1"/>
        <v>2.4802749998525199E-2</v>
      </c>
      <c r="L16" s="705">
        <f t="shared" si="1"/>
        <v>0.31719402362393867</v>
      </c>
      <c r="M16" s="706" t="s">
        <v>12923</v>
      </c>
    </row>
    <row r="17" spans="1:13" ht="38.25" x14ac:dyDescent="0.2">
      <c r="A17" s="698">
        <v>8</v>
      </c>
      <c r="B17" s="699" t="s">
        <v>126</v>
      </c>
      <c r="C17" s="699" t="s">
        <v>28</v>
      </c>
      <c r="D17" s="700" t="s">
        <v>6684</v>
      </c>
      <c r="E17" s="701" t="s">
        <v>6718</v>
      </c>
      <c r="F17" s="700" t="s">
        <v>6720</v>
      </c>
      <c r="G17" s="702">
        <v>752</v>
      </c>
      <c r="H17" s="702">
        <v>15.23</v>
      </c>
      <c r="I17" s="703">
        <v>11452.96</v>
      </c>
      <c r="J17" s="704">
        <f t="shared" si="0"/>
        <v>171146.28</v>
      </c>
      <c r="K17" s="705">
        <f t="shared" si="1"/>
        <v>2.2748668916170219E-2</v>
      </c>
      <c r="L17" s="705">
        <f t="shared" si="1"/>
        <v>0.33994269254010884</v>
      </c>
      <c r="M17" s="706" t="s">
        <v>12923</v>
      </c>
    </row>
    <row r="18" spans="1:13" ht="38.25" x14ac:dyDescent="0.2">
      <c r="A18" s="698">
        <v>9</v>
      </c>
      <c r="B18" s="699" t="s">
        <v>137</v>
      </c>
      <c r="C18" s="699" t="s">
        <v>153</v>
      </c>
      <c r="D18" s="700">
        <v>87251</v>
      </c>
      <c r="E18" s="701" t="s">
        <v>12919</v>
      </c>
      <c r="F18" s="700" t="s">
        <v>152</v>
      </c>
      <c r="G18" s="702">
        <v>231.85999999999996</v>
      </c>
      <c r="H18" s="702">
        <v>49.07</v>
      </c>
      <c r="I18" s="703">
        <v>11377.37</v>
      </c>
      <c r="J18" s="704">
        <f t="shared" si="0"/>
        <v>182523.65</v>
      </c>
      <c r="K18" s="705">
        <f t="shared" si="1"/>
        <v>2.2598526779694299E-2</v>
      </c>
      <c r="L18" s="705">
        <f t="shared" si="1"/>
        <v>0.36254121931980315</v>
      </c>
      <c r="M18" s="706" t="s">
        <v>12923</v>
      </c>
    </row>
    <row r="19" spans="1:13" ht="25.5" x14ac:dyDescent="0.2">
      <c r="A19" s="698">
        <v>10</v>
      </c>
      <c r="B19" s="699" t="s">
        <v>180</v>
      </c>
      <c r="C19" s="699" t="s">
        <v>153</v>
      </c>
      <c r="D19" s="700">
        <v>96111</v>
      </c>
      <c r="E19" s="701" t="s">
        <v>6717</v>
      </c>
      <c r="F19" s="700" t="s">
        <v>152</v>
      </c>
      <c r="G19" s="702">
        <v>234.85</v>
      </c>
      <c r="H19" s="702">
        <v>47.78</v>
      </c>
      <c r="I19" s="703">
        <v>11221.13</v>
      </c>
      <c r="J19" s="704">
        <f t="shared" si="0"/>
        <v>193744.78</v>
      </c>
      <c r="K19" s="705">
        <f t="shared" si="1"/>
        <v>2.228819198140089E-2</v>
      </c>
      <c r="L19" s="705">
        <f t="shared" si="1"/>
        <v>0.38482941130120407</v>
      </c>
      <c r="M19" s="706" t="s">
        <v>12923</v>
      </c>
    </row>
    <row r="20" spans="1:13" ht="25.5" x14ac:dyDescent="0.2">
      <c r="A20" s="698">
        <v>11</v>
      </c>
      <c r="B20" s="699" t="s">
        <v>134</v>
      </c>
      <c r="C20" s="699" t="s">
        <v>153</v>
      </c>
      <c r="D20" s="700">
        <v>83534</v>
      </c>
      <c r="E20" s="701" t="s">
        <v>7055</v>
      </c>
      <c r="F20" s="700" t="s">
        <v>46</v>
      </c>
      <c r="G20" s="702">
        <v>14.639999999999999</v>
      </c>
      <c r="H20" s="702">
        <v>699.94</v>
      </c>
      <c r="I20" s="703">
        <v>10247.120000000001</v>
      </c>
      <c r="J20" s="704">
        <f t="shared" si="0"/>
        <v>203991.9</v>
      </c>
      <c r="K20" s="705">
        <f t="shared" si="1"/>
        <v>2.0353545303944676E-2</v>
      </c>
      <c r="L20" s="705">
        <f t="shared" si="1"/>
        <v>0.40518295660514869</v>
      </c>
      <c r="M20" s="706" t="s">
        <v>12923</v>
      </c>
    </row>
    <row r="21" spans="1:13" ht="25.5" x14ac:dyDescent="0.2">
      <c r="A21" s="698">
        <v>12</v>
      </c>
      <c r="B21" s="699" t="s">
        <v>12904</v>
      </c>
      <c r="C21" s="699" t="s">
        <v>153</v>
      </c>
      <c r="D21" s="700">
        <v>91928</v>
      </c>
      <c r="E21" s="701" t="s">
        <v>6993</v>
      </c>
      <c r="F21" s="700" t="s">
        <v>51</v>
      </c>
      <c r="G21" s="702">
        <v>1970</v>
      </c>
      <c r="H21" s="702">
        <v>5.15</v>
      </c>
      <c r="I21" s="703">
        <v>10145.5</v>
      </c>
      <c r="J21" s="704">
        <f t="shared" si="0"/>
        <v>214137.4</v>
      </c>
      <c r="K21" s="705">
        <f t="shared" si="1"/>
        <v>2.0151700563784819E-2</v>
      </c>
      <c r="L21" s="705">
        <f t="shared" si="1"/>
        <v>0.42533465716893354</v>
      </c>
      <c r="M21" s="706" t="s">
        <v>12923</v>
      </c>
    </row>
    <row r="22" spans="1:13" ht="38.25" x14ac:dyDescent="0.2">
      <c r="A22" s="698">
        <v>13</v>
      </c>
      <c r="B22" s="699" t="s">
        <v>142</v>
      </c>
      <c r="C22" s="699" t="s">
        <v>153</v>
      </c>
      <c r="D22" s="700">
        <v>87268</v>
      </c>
      <c r="E22" s="701" t="s">
        <v>12838</v>
      </c>
      <c r="F22" s="700" t="s">
        <v>152</v>
      </c>
      <c r="G22" s="702">
        <v>140.64999999999998</v>
      </c>
      <c r="H22" s="702">
        <v>67.83</v>
      </c>
      <c r="I22" s="703">
        <v>9540.2900000000009</v>
      </c>
      <c r="J22" s="704">
        <f t="shared" si="0"/>
        <v>223677.69</v>
      </c>
      <c r="K22" s="705">
        <f t="shared" si="1"/>
        <v>1.8949590199760554E-2</v>
      </c>
      <c r="L22" s="705">
        <f t="shared" si="1"/>
        <v>0.4442842473686941</v>
      </c>
      <c r="M22" s="706" t="s">
        <v>12923</v>
      </c>
    </row>
    <row r="23" spans="1:13" ht="25.5" x14ac:dyDescent="0.2">
      <c r="A23" s="698">
        <v>14</v>
      </c>
      <c r="B23" s="699" t="s">
        <v>13136</v>
      </c>
      <c r="C23" s="699" t="s">
        <v>151</v>
      </c>
      <c r="D23" s="700" t="s">
        <v>7054</v>
      </c>
      <c r="E23" s="701" t="s">
        <v>7053</v>
      </c>
      <c r="F23" s="700" t="s">
        <v>51</v>
      </c>
      <c r="G23" s="702">
        <v>120</v>
      </c>
      <c r="H23" s="702">
        <v>76.78</v>
      </c>
      <c r="I23" s="703">
        <v>9213.6</v>
      </c>
      <c r="J23" s="704">
        <f t="shared" si="0"/>
        <v>232891.29</v>
      </c>
      <c r="K23" s="705">
        <f t="shared" si="1"/>
        <v>1.8300695708884512E-2</v>
      </c>
      <c r="L23" s="705">
        <f t="shared" si="1"/>
        <v>0.46258494307757864</v>
      </c>
      <c r="M23" s="706" t="s">
        <v>12923</v>
      </c>
    </row>
    <row r="24" spans="1:13" ht="38.25" x14ac:dyDescent="0.2">
      <c r="A24" s="698">
        <v>15</v>
      </c>
      <c r="B24" s="699" t="s">
        <v>135</v>
      </c>
      <c r="C24" s="699" t="s">
        <v>28</v>
      </c>
      <c r="D24" s="700" t="s">
        <v>6788</v>
      </c>
      <c r="E24" s="701" t="s">
        <v>13000</v>
      </c>
      <c r="F24" s="700" t="s">
        <v>152</v>
      </c>
      <c r="G24" s="702">
        <v>243.91</v>
      </c>
      <c r="H24" s="702">
        <v>36.99</v>
      </c>
      <c r="I24" s="703">
        <v>9022.23</v>
      </c>
      <c r="J24" s="704">
        <f t="shared" si="0"/>
        <v>241913.52000000002</v>
      </c>
      <c r="K24" s="705">
        <f t="shared" si="1"/>
        <v>1.7920583251451017E-2</v>
      </c>
      <c r="L24" s="705">
        <f t="shared" si="1"/>
        <v>0.48050552632902965</v>
      </c>
      <c r="M24" s="706" t="s">
        <v>12923</v>
      </c>
    </row>
    <row r="25" spans="1:13" ht="38.25" x14ac:dyDescent="0.2">
      <c r="A25" s="698">
        <v>16</v>
      </c>
      <c r="B25" s="699" t="s">
        <v>174</v>
      </c>
      <c r="C25" s="699" t="s">
        <v>28</v>
      </c>
      <c r="D25" s="700" t="s">
        <v>6803</v>
      </c>
      <c r="E25" s="701" t="s">
        <v>6932</v>
      </c>
      <c r="F25" s="700" t="s">
        <v>152</v>
      </c>
      <c r="G25" s="702">
        <v>70.349999999999994</v>
      </c>
      <c r="H25" s="702">
        <v>125.14</v>
      </c>
      <c r="I25" s="703">
        <v>8803.6</v>
      </c>
      <c r="J25" s="704">
        <f t="shared" si="0"/>
        <v>250717.12000000002</v>
      </c>
      <c r="K25" s="705">
        <f t="shared" si="1"/>
        <v>1.7486325078442271E-2</v>
      </c>
      <c r="L25" s="705">
        <f t="shared" si="1"/>
        <v>0.49799185140747193</v>
      </c>
      <c r="M25" s="706" t="s">
        <v>12923</v>
      </c>
    </row>
    <row r="26" spans="1:13" ht="25.5" x14ac:dyDescent="0.2">
      <c r="A26" s="698">
        <v>17</v>
      </c>
      <c r="B26" s="699" t="s">
        <v>13074</v>
      </c>
      <c r="C26" s="699" t="s">
        <v>28</v>
      </c>
      <c r="D26" s="700" t="s">
        <v>13001</v>
      </c>
      <c r="E26" s="701" t="s">
        <v>13005</v>
      </c>
      <c r="F26" s="700" t="s">
        <v>152</v>
      </c>
      <c r="G26" s="702">
        <v>7.5600000000000005</v>
      </c>
      <c r="H26" s="702">
        <v>1078.8499999999999</v>
      </c>
      <c r="I26" s="703">
        <v>8156.11</v>
      </c>
      <c r="J26" s="704">
        <f t="shared" si="0"/>
        <v>258873.23</v>
      </c>
      <c r="K26" s="705">
        <f t="shared" si="1"/>
        <v>1.6200235225990931E-2</v>
      </c>
      <c r="L26" s="705">
        <f t="shared" si="1"/>
        <v>0.51419208663346283</v>
      </c>
      <c r="M26" s="706" t="s">
        <v>12923</v>
      </c>
    </row>
    <row r="27" spans="1:13" ht="38.25" x14ac:dyDescent="0.2">
      <c r="A27" s="698">
        <v>18</v>
      </c>
      <c r="B27" s="699" t="s">
        <v>12991</v>
      </c>
      <c r="C27" s="699" t="s">
        <v>28</v>
      </c>
      <c r="D27" s="700" t="s">
        <v>7027</v>
      </c>
      <c r="E27" s="701" t="s">
        <v>12839</v>
      </c>
      <c r="F27" s="700" t="s">
        <v>152</v>
      </c>
      <c r="G27" s="702">
        <v>120.66999999999999</v>
      </c>
      <c r="H27" s="702">
        <v>67.08</v>
      </c>
      <c r="I27" s="703">
        <v>8094.54</v>
      </c>
      <c r="J27" s="704">
        <f t="shared" si="0"/>
        <v>266967.77</v>
      </c>
      <c r="K27" s="705">
        <f t="shared" si="1"/>
        <v>1.607794059253647E-2</v>
      </c>
      <c r="L27" s="705">
        <f t="shared" si="1"/>
        <v>0.53027002722599936</v>
      </c>
      <c r="M27" s="706" t="s">
        <v>12923</v>
      </c>
    </row>
    <row r="28" spans="1:13" ht="25.5" x14ac:dyDescent="0.2">
      <c r="A28" s="698">
        <v>19</v>
      </c>
      <c r="B28" s="699" t="s">
        <v>191</v>
      </c>
      <c r="C28" s="699" t="s">
        <v>153</v>
      </c>
      <c r="D28" s="700">
        <v>88489</v>
      </c>
      <c r="E28" s="701" t="s">
        <v>6661</v>
      </c>
      <c r="F28" s="700" t="s">
        <v>152</v>
      </c>
      <c r="G28" s="702">
        <v>504.46</v>
      </c>
      <c r="H28" s="702">
        <v>15.33</v>
      </c>
      <c r="I28" s="703">
        <v>7733.37</v>
      </c>
      <c r="J28" s="704">
        <f t="shared" si="0"/>
        <v>274701.14</v>
      </c>
      <c r="K28" s="705">
        <f t="shared" si="1"/>
        <v>1.5360559517910068E-2</v>
      </c>
      <c r="L28" s="705">
        <f t="shared" si="1"/>
        <v>0.54563058674390941</v>
      </c>
      <c r="M28" s="706" t="s">
        <v>12923</v>
      </c>
    </row>
    <row r="29" spans="1:13" ht="25.5" x14ac:dyDescent="0.2">
      <c r="A29" s="698">
        <v>20</v>
      </c>
      <c r="B29" s="699" t="s">
        <v>119</v>
      </c>
      <c r="C29" s="699" t="s">
        <v>153</v>
      </c>
      <c r="D29" s="700">
        <v>92269</v>
      </c>
      <c r="E29" s="701" t="s">
        <v>6751</v>
      </c>
      <c r="F29" s="700" t="s">
        <v>152</v>
      </c>
      <c r="G29" s="702">
        <v>83.62</v>
      </c>
      <c r="H29" s="702">
        <v>76.06</v>
      </c>
      <c r="I29" s="703">
        <v>6360.14</v>
      </c>
      <c r="J29" s="704">
        <f t="shared" si="0"/>
        <v>281061.28000000003</v>
      </c>
      <c r="K29" s="705">
        <f t="shared" si="1"/>
        <v>1.2632954198782749E-2</v>
      </c>
      <c r="L29" s="705">
        <f t="shared" si="1"/>
        <v>0.55826354094269215</v>
      </c>
      <c r="M29" s="706" t="s">
        <v>12923</v>
      </c>
    </row>
    <row r="30" spans="1:13" ht="25.5" x14ac:dyDescent="0.2">
      <c r="A30" s="698">
        <v>21</v>
      </c>
      <c r="B30" s="699" t="s">
        <v>6887</v>
      </c>
      <c r="C30" s="699" t="s">
        <v>153</v>
      </c>
      <c r="D30" s="700">
        <v>92235</v>
      </c>
      <c r="E30" s="701" t="s">
        <v>243</v>
      </c>
      <c r="F30" s="700" t="s">
        <v>51</v>
      </c>
      <c r="G30" s="702">
        <v>88.06</v>
      </c>
      <c r="H30" s="702">
        <v>70.989999999999995</v>
      </c>
      <c r="I30" s="703">
        <v>6251.38</v>
      </c>
      <c r="J30" s="704">
        <f t="shared" si="0"/>
        <v>287312.66000000003</v>
      </c>
      <c r="K30" s="705">
        <f t="shared" si="1"/>
        <v>1.2416927492034217E-2</v>
      </c>
      <c r="L30" s="705">
        <f t="shared" si="1"/>
        <v>0.57068046843472642</v>
      </c>
      <c r="M30" s="706" t="s">
        <v>12923</v>
      </c>
    </row>
    <row r="31" spans="1:13" ht="51" x14ac:dyDescent="0.2">
      <c r="A31" s="698">
        <v>22</v>
      </c>
      <c r="B31" s="699" t="s">
        <v>140</v>
      </c>
      <c r="C31" s="699" t="s">
        <v>153</v>
      </c>
      <c r="D31" s="700">
        <v>87527</v>
      </c>
      <c r="E31" s="701" t="s">
        <v>6633</v>
      </c>
      <c r="F31" s="700" t="s">
        <v>152</v>
      </c>
      <c r="G31" s="702">
        <v>140.64999999999998</v>
      </c>
      <c r="H31" s="702">
        <v>38.18</v>
      </c>
      <c r="I31" s="703">
        <v>5370.02</v>
      </c>
      <c r="J31" s="704">
        <f t="shared" si="0"/>
        <v>292682.68000000005</v>
      </c>
      <c r="K31" s="705">
        <f t="shared" si="1"/>
        <v>1.0666308714359644E-2</v>
      </c>
      <c r="L31" s="705">
        <f t="shared" si="1"/>
        <v>0.58134677714908611</v>
      </c>
      <c r="M31" s="706" t="s">
        <v>12923</v>
      </c>
    </row>
    <row r="32" spans="1:13" ht="25.5" x14ac:dyDescent="0.2">
      <c r="A32" s="698">
        <v>23</v>
      </c>
      <c r="B32" s="699" t="s">
        <v>13057</v>
      </c>
      <c r="C32" s="699" t="s">
        <v>153</v>
      </c>
      <c r="D32" s="700" t="s">
        <v>5675</v>
      </c>
      <c r="E32" s="701" t="s">
        <v>6815</v>
      </c>
      <c r="F32" s="700" t="s">
        <v>152</v>
      </c>
      <c r="G32" s="702">
        <v>243.64</v>
      </c>
      <c r="H32" s="702">
        <v>21.84</v>
      </c>
      <c r="I32" s="703">
        <v>5321.1</v>
      </c>
      <c r="J32" s="704">
        <f t="shared" si="0"/>
        <v>298003.78000000003</v>
      </c>
      <c r="K32" s="705">
        <f t="shared" si="1"/>
        <v>1.0569140394259071E-2</v>
      </c>
      <c r="L32" s="705">
        <f t="shared" si="1"/>
        <v>0.59191591754334505</v>
      </c>
      <c r="M32" s="706" t="s">
        <v>12923</v>
      </c>
    </row>
    <row r="33" spans="1:13" ht="38.25" x14ac:dyDescent="0.2">
      <c r="A33" s="698">
        <v>24</v>
      </c>
      <c r="B33" s="699" t="s">
        <v>13104</v>
      </c>
      <c r="C33" s="699" t="s">
        <v>153</v>
      </c>
      <c r="D33" s="700">
        <v>97903</v>
      </c>
      <c r="E33" s="701" t="s">
        <v>12900</v>
      </c>
      <c r="F33" s="700" t="s">
        <v>6574</v>
      </c>
      <c r="G33" s="702">
        <v>7</v>
      </c>
      <c r="H33" s="702">
        <v>758.31</v>
      </c>
      <c r="I33" s="703">
        <v>5308.17</v>
      </c>
      <c r="J33" s="704">
        <f t="shared" si="0"/>
        <v>303311.95</v>
      </c>
      <c r="K33" s="705">
        <f t="shared" si="1"/>
        <v>1.0543457925352684E-2</v>
      </c>
      <c r="L33" s="705">
        <f t="shared" si="1"/>
        <v>0.60245937546869777</v>
      </c>
      <c r="M33" s="706" t="s">
        <v>12923</v>
      </c>
    </row>
    <row r="34" spans="1:13" ht="25.5" x14ac:dyDescent="0.2">
      <c r="A34" s="698">
        <v>25</v>
      </c>
      <c r="B34" s="699" t="s">
        <v>160</v>
      </c>
      <c r="C34" s="699" t="s">
        <v>153</v>
      </c>
      <c r="D34" s="700">
        <v>96535</v>
      </c>
      <c r="E34" s="701" t="s">
        <v>6742</v>
      </c>
      <c r="F34" s="700" t="s">
        <v>152</v>
      </c>
      <c r="G34" s="702">
        <v>48.53</v>
      </c>
      <c r="H34" s="702">
        <v>107.36</v>
      </c>
      <c r="I34" s="703">
        <v>5210.18</v>
      </c>
      <c r="J34" s="704">
        <f t="shared" si="0"/>
        <v>308522.13</v>
      </c>
      <c r="K34" s="705">
        <f t="shared" si="1"/>
        <v>1.0348823344676988E-2</v>
      </c>
      <c r="L34" s="705">
        <f t="shared" si="1"/>
        <v>0.61280819881337467</v>
      </c>
      <c r="M34" s="706" t="s">
        <v>12923</v>
      </c>
    </row>
    <row r="35" spans="1:13" ht="51" x14ac:dyDescent="0.2">
      <c r="A35" s="698">
        <v>26</v>
      </c>
      <c r="B35" s="699" t="s">
        <v>13119</v>
      </c>
      <c r="C35" s="699" t="s">
        <v>153</v>
      </c>
      <c r="D35" s="700">
        <v>86940</v>
      </c>
      <c r="E35" s="701" t="s">
        <v>12966</v>
      </c>
      <c r="F35" s="700" t="s">
        <v>6574</v>
      </c>
      <c r="G35" s="702">
        <v>6</v>
      </c>
      <c r="H35" s="702">
        <v>827.53</v>
      </c>
      <c r="I35" s="703">
        <v>4965.18</v>
      </c>
      <c r="J35" s="704">
        <f t="shared" si="0"/>
        <v>313487.31</v>
      </c>
      <c r="K35" s="705">
        <f t="shared" si="1"/>
        <v>9.8621872362419909E-3</v>
      </c>
      <c r="L35" s="705">
        <f t="shared" si="1"/>
        <v>0.62267038604961666</v>
      </c>
      <c r="M35" s="706" t="s">
        <v>12923</v>
      </c>
    </row>
    <row r="36" spans="1:13" ht="38.25" x14ac:dyDescent="0.2">
      <c r="A36" s="698">
        <v>27</v>
      </c>
      <c r="B36" s="699" t="s">
        <v>13184</v>
      </c>
      <c r="C36" s="699" t="s">
        <v>151</v>
      </c>
      <c r="D36" s="700" t="s">
        <v>7060</v>
      </c>
      <c r="E36" s="701" t="s">
        <v>7061</v>
      </c>
      <c r="F36" s="700" t="s">
        <v>51</v>
      </c>
      <c r="G36" s="702">
        <v>40.1</v>
      </c>
      <c r="H36" s="702">
        <v>115.08</v>
      </c>
      <c r="I36" s="703">
        <v>4614.71</v>
      </c>
      <c r="J36" s="704">
        <f t="shared" si="0"/>
        <v>318102.02</v>
      </c>
      <c r="K36" s="705">
        <f t="shared" si="1"/>
        <v>9.1660592488003005E-3</v>
      </c>
      <c r="L36" s="705">
        <f t="shared" si="1"/>
        <v>0.63183644529841709</v>
      </c>
      <c r="M36" s="706" t="s">
        <v>12923</v>
      </c>
    </row>
    <row r="37" spans="1:13" ht="25.5" x14ac:dyDescent="0.2">
      <c r="A37" s="698">
        <v>28</v>
      </c>
      <c r="B37" s="699" t="s">
        <v>13019</v>
      </c>
      <c r="C37" s="699" t="s">
        <v>28</v>
      </c>
      <c r="D37" s="700" t="s">
        <v>7030</v>
      </c>
      <c r="E37" s="701" t="s">
        <v>231</v>
      </c>
      <c r="F37" s="700" t="s">
        <v>152</v>
      </c>
      <c r="G37" s="702">
        <v>139.42000000000002</v>
      </c>
      <c r="H37" s="702">
        <v>30.95</v>
      </c>
      <c r="I37" s="703">
        <v>4315.05</v>
      </c>
      <c r="J37" s="704">
        <f t="shared" si="0"/>
        <v>322417.07</v>
      </c>
      <c r="K37" s="705">
        <f t="shared" si="1"/>
        <v>8.5708536314385384E-3</v>
      </c>
      <c r="L37" s="705">
        <f t="shared" si="1"/>
        <v>0.6404072989298556</v>
      </c>
      <c r="M37" s="706" t="s">
        <v>12923</v>
      </c>
    </row>
    <row r="38" spans="1:13" ht="38.25" x14ac:dyDescent="0.2">
      <c r="A38" s="698">
        <v>29</v>
      </c>
      <c r="B38" s="699" t="s">
        <v>13131</v>
      </c>
      <c r="C38" s="699" t="s">
        <v>151</v>
      </c>
      <c r="D38" s="700" t="s">
        <v>7060</v>
      </c>
      <c r="E38" s="701" t="s">
        <v>7061</v>
      </c>
      <c r="F38" s="700" t="s">
        <v>51</v>
      </c>
      <c r="G38" s="702">
        <v>36</v>
      </c>
      <c r="H38" s="702">
        <v>115.08</v>
      </c>
      <c r="I38" s="703">
        <v>4142.88</v>
      </c>
      <c r="J38" s="704">
        <f t="shared" si="0"/>
        <v>326559.95</v>
      </c>
      <c r="K38" s="705">
        <f t="shared" si="1"/>
        <v>8.2288775547477069E-3</v>
      </c>
      <c r="L38" s="705">
        <f t="shared" si="1"/>
        <v>0.64863617648460326</v>
      </c>
      <c r="M38" s="706" t="s">
        <v>12923</v>
      </c>
    </row>
    <row r="39" spans="1:13" ht="25.5" x14ac:dyDescent="0.2">
      <c r="A39" s="698">
        <v>30</v>
      </c>
      <c r="B39" s="699" t="s">
        <v>131</v>
      </c>
      <c r="C39" s="699" t="s">
        <v>153</v>
      </c>
      <c r="D39" s="700">
        <v>94228</v>
      </c>
      <c r="E39" s="701" t="s">
        <v>6817</v>
      </c>
      <c r="F39" s="700" t="s">
        <v>51</v>
      </c>
      <c r="G39" s="702">
        <v>52.33</v>
      </c>
      <c r="H39" s="702">
        <v>78.290000000000006</v>
      </c>
      <c r="I39" s="703">
        <v>4096.92</v>
      </c>
      <c r="J39" s="704">
        <f t="shared" si="0"/>
        <v>330656.87</v>
      </c>
      <c r="K39" s="705">
        <f t="shared" si="1"/>
        <v>8.1375885933449611E-3</v>
      </c>
      <c r="L39" s="705">
        <f t="shared" si="1"/>
        <v>0.65677376507794816</v>
      </c>
      <c r="M39" s="706" t="s">
        <v>12923</v>
      </c>
    </row>
    <row r="40" spans="1:13" ht="38.25" x14ac:dyDescent="0.2">
      <c r="A40" s="698">
        <v>31</v>
      </c>
      <c r="B40" s="699" t="s">
        <v>13063</v>
      </c>
      <c r="C40" s="699" t="s">
        <v>153</v>
      </c>
      <c r="D40" s="700">
        <v>94997</v>
      </c>
      <c r="E40" s="701" t="s">
        <v>6630</v>
      </c>
      <c r="F40" s="700" t="s">
        <v>152</v>
      </c>
      <c r="G40" s="702">
        <v>37.729999999999997</v>
      </c>
      <c r="H40" s="702">
        <v>104.62</v>
      </c>
      <c r="I40" s="708">
        <v>3947.31</v>
      </c>
      <c r="J40" s="704">
        <f t="shared" si="0"/>
        <v>334604.18</v>
      </c>
      <c r="K40" s="705">
        <f t="shared" si="1"/>
        <v>7.8404227640267565E-3</v>
      </c>
      <c r="L40" s="705">
        <f t="shared" si="1"/>
        <v>0.6646141878419749</v>
      </c>
      <c r="M40" s="706" t="s">
        <v>12923</v>
      </c>
    </row>
    <row r="41" spans="1:13" ht="25.5" x14ac:dyDescent="0.2">
      <c r="A41" s="698">
        <v>32</v>
      </c>
      <c r="B41" s="699" t="s">
        <v>13031</v>
      </c>
      <c r="C41" s="699" t="s">
        <v>153</v>
      </c>
      <c r="D41" s="700">
        <v>94319</v>
      </c>
      <c r="E41" s="701" t="s">
        <v>242</v>
      </c>
      <c r="F41" s="700" t="s">
        <v>46</v>
      </c>
      <c r="G41" s="702">
        <v>70.459999999999994</v>
      </c>
      <c r="H41" s="702">
        <v>55.03</v>
      </c>
      <c r="I41" s="708">
        <v>3877.41</v>
      </c>
      <c r="J41" s="704">
        <f t="shared" si="0"/>
        <v>338481.58999999997</v>
      </c>
      <c r="K41" s="705">
        <f t="shared" si="1"/>
        <v>7.7015825028855052E-3</v>
      </c>
      <c r="L41" s="705">
        <f t="shared" si="1"/>
        <v>0.67231577034486045</v>
      </c>
      <c r="M41" s="706" t="s">
        <v>12923</v>
      </c>
    </row>
    <row r="42" spans="1:13" ht="25.5" x14ac:dyDescent="0.2">
      <c r="A42" s="698">
        <v>33</v>
      </c>
      <c r="B42" s="699" t="s">
        <v>212</v>
      </c>
      <c r="C42" s="699" t="s">
        <v>153</v>
      </c>
      <c r="D42" s="700">
        <v>91867</v>
      </c>
      <c r="E42" s="701" t="s">
        <v>6991</v>
      </c>
      <c r="F42" s="700" t="s">
        <v>51</v>
      </c>
      <c r="G42" s="702">
        <v>480</v>
      </c>
      <c r="H42" s="702">
        <v>7.89</v>
      </c>
      <c r="I42" s="703">
        <v>3787.2</v>
      </c>
      <c r="J42" s="704">
        <f t="shared" si="0"/>
        <v>342268.79</v>
      </c>
      <c r="K42" s="705">
        <f t="shared" si="1"/>
        <v>7.5224011014899082E-3</v>
      </c>
      <c r="L42" s="705">
        <f t="shared" si="1"/>
        <v>0.67983817144635028</v>
      </c>
      <c r="M42" s="706" t="s">
        <v>12923</v>
      </c>
    </row>
    <row r="43" spans="1:13" ht="25.5" x14ac:dyDescent="0.2">
      <c r="A43" s="698">
        <v>34</v>
      </c>
      <c r="B43" s="699" t="s">
        <v>13165</v>
      </c>
      <c r="C43" s="699" t="s">
        <v>28</v>
      </c>
      <c r="D43" s="700" t="s">
        <v>12916</v>
      </c>
      <c r="E43" s="701" t="s">
        <v>12910</v>
      </c>
      <c r="F43" s="700" t="s">
        <v>6995</v>
      </c>
      <c r="G43" s="702">
        <v>46</v>
      </c>
      <c r="H43" s="702">
        <v>75.180000000000007</v>
      </c>
      <c r="I43" s="703">
        <v>3458.28</v>
      </c>
      <c r="J43" s="704">
        <f t="shared" si="0"/>
        <v>345727.07</v>
      </c>
      <c r="K43" s="705">
        <f t="shared" si="1"/>
        <v>6.8690772288921955E-3</v>
      </c>
      <c r="L43" s="705">
        <f t="shared" si="1"/>
        <v>0.68670724867524258</v>
      </c>
      <c r="M43" s="706" t="s">
        <v>12923</v>
      </c>
    </row>
    <row r="44" spans="1:13" ht="25.5" x14ac:dyDescent="0.2">
      <c r="A44" s="698">
        <v>35</v>
      </c>
      <c r="B44" s="699" t="s">
        <v>13047</v>
      </c>
      <c r="C44" s="699" t="s">
        <v>153</v>
      </c>
      <c r="D44" s="700">
        <v>96536</v>
      </c>
      <c r="E44" s="701" t="s">
        <v>6743</v>
      </c>
      <c r="F44" s="700" t="s">
        <v>152</v>
      </c>
      <c r="G44" s="702">
        <v>68.33</v>
      </c>
      <c r="H44" s="702">
        <v>50.55</v>
      </c>
      <c r="I44" s="703">
        <v>3454.08</v>
      </c>
      <c r="J44" s="704">
        <f t="shared" si="0"/>
        <v>349181.15</v>
      </c>
      <c r="K44" s="705">
        <f t="shared" si="1"/>
        <v>6.8607348956047374E-3</v>
      </c>
      <c r="L44" s="705">
        <f t="shared" si="1"/>
        <v>0.69356798357084737</v>
      </c>
      <c r="M44" s="706" t="s">
        <v>12923</v>
      </c>
    </row>
    <row r="45" spans="1:13" x14ac:dyDescent="0.2">
      <c r="A45" s="698">
        <v>36</v>
      </c>
      <c r="B45" s="699" t="s">
        <v>149</v>
      </c>
      <c r="C45" s="699" t="s">
        <v>153</v>
      </c>
      <c r="D45" s="700">
        <v>88495</v>
      </c>
      <c r="E45" s="701" t="s">
        <v>6757</v>
      </c>
      <c r="F45" s="700" t="s">
        <v>152</v>
      </c>
      <c r="G45" s="702">
        <v>338.0100000000001</v>
      </c>
      <c r="H45" s="702">
        <v>10.19</v>
      </c>
      <c r="I45" s="703">
        <v>3444.32</v>
      </c>
      <c r="J45" s="704">
        <f t="shared" si="0"/>
        <v>352625.47000000003</v>
      </c>
      <c r="K45" s="705">
        <f t="shared" si="1"/>
        <v>6.8413489020605518E-3</v>
      </c>
      <c r="L45" s="705">
        <f t="shared" si="1"/>
        <v>0.70040933247290793</v>
      </c>
      <c r="M45" s="706" t="s">
        <v>12923</v>
      </c>
    </row>
    <row r="46" spans="1:13" ht="38.25" x14ac:dyDescent="0.2">
      <c r="A46" s="698">
        <v>37</v>
      </c>
      <c r="B46" s="699" t="s">
        <v>170</v>
      </c>
      <c r="C46" s="699" t="s">
        <v>153</v>
      </c>
      <c r="D46" s="700">
        <v>92919</v>
      </c>
      <c r="E46" s="701" t="s">
        <v>6813</v>
      </c>
      <c r="F46" s="700" t="s">
        <v>6720</v>
      </c>
      <c r="G46" s="702">
        <v>293.89999999999998</v>
      </c>
      <c r="H46" s="702">
        <v>11.7</v>
      </c>
      <c r="I46" s="703">
        <v>3438.63</v>
      </c>
      <c r="J46" s="704">
        <f t="shared" si="0"/>
        <v>356064.10000000003</v>
      </c>
      <c r="K46" s="705">
        <f t="shared" si="1"/>
        <v>6.8300470267258781E-3</v>
      </c>
      <c r="L46" s="705">
        <f t="shared" si="1"/>
        <v>0.70723937949963378</v>
      </c>
      <c r="M46" s="706" t="s">
        <v>12923</v>
      </c>
    </row>
    <row r="47" spans="1:13" x14ac:dyDescent="0.2">
      <c r="A47" s="698">
        <v>38</v>
      </c>
      <c r="B47" s="699" t="s">
        <v>107</v>
      </c>
      <c r="C47" s="699" t="s">
        <v>28</v>
      </c>
      <c r="D47" s="700" t="s">
        <v>6572</v>
      </c>
      <c r="E47" s="701" t="s">
        <v>217</v>
      </c>
      <c r="F47" s="700" t="s">
        <v>23</v>
      </c>
      <c r="G47" s="702">
        <v>1</v>
      </c>
      <c r="H47" s="702">
        <v>3300.97</v>
      </c>
      <c r="I47" s="703">
        <v>3300.97</v>
      </c>
      <c r="J47" s="704">
        <f t="shared" si="0"/>
        <v>359365.07</v>
      </c>
      <c r="K47" s="705">
        <f t="shared" si="1"/>
        <v>6.5566171218803182E-3</v>
      </c>
      <c r="L47" s="705">
        <f t="shared" si="1"/>
        <v>0.71379599662151405</v>
      </c>
      <c r="M47" s="706" t="s">
        <v>12923</v>
      </c>
    </row>
    <row r="48" spans="1:13" x14ac:dyDescent="0.2">
      <c r="A48" s="698">
        <v>39</v>
      </c>
      <c r="B48" s="699" t="s">
        <v>13195</v>
      </c>
      <c r="C48" s="699" t="s">
        <v>28</v>
      </c>
      <c r="D48" s="700" t="s">
        <v>6719</v>
      </c>
      <c r="E48" s="701" t="s">
        <v>6855</v>
      </c>
      <c r="F48" s="700" t="s">
        <v>152</v>
      </c>
      <c r="G48" s="702">
        <v>288.91000000000003</v>
      </c>
      <c r="H48" s="702">
        <v>11.18</v>
      </c>
      <c r="I48" s="703">
        <v>3230.01</v>
      </c>
      <c r="J48" s="704">
        <f t="shared" si="0"/>
        <v>362595.08</v>
      </c>
      <c r="K48" s="705">
        <f t="shared" si="1"/>
        <v>6.4156714147189011E-3</v>
      </c>
      <c r="L48" s="705">
        <f t="shared" si="1"/>
        <v>0.72021166803623304</v>
      </c>
      <c r="M48" s="706" t="s">
        <v>12923</v>
      </c>
    </row>
    <row r="49" spans="1:13" x14ac:dyDescent="0.2">
      <c r="A49" s="698">
        <v>40</v>
      </c>
      <c r="B49" s="699" t="s">
        <v>13028</v>
      </c>
      <c r="C49" s="699" t="s">
        <v>28</v>
      </c>
      <c r="D49" s="700" t="s">
        <v>6575</v>
      </c>
      <c r="E49" s="701" t="s">
        <v>236</v>
      </c>
      <c r="F49" s="700" t="s">
        <v>46</v>
      </c>
      <c r="G49" s="702">
        <v>115.42992604</v>
      </c>
      <c r="H49" s="702">
        <v>26.67</v>
      </c>
      <c r="I49" s="703">
        <v>3078.52</v>
      </c>
      <c r="J49" s="704">
        <f t="shared" si="0"/>
        <v>365673.60000000003</v>
      </c>
      <c r="K49" s="705">
        <f t="shared" si="1"/>
        <v>6.1147713981196429E-3</v>
      </c>
      <c r="L49" s="705">
        <f t="shared" si="1"/>
        <v>0.72632643943435271</v>
      </c>
      <c r="M49" s="706" t="s">
        <v>12923</v>
      </c>
    </row>
    <row r="50" spans="1:13" ht="25.5" x14ac:dyDescent="0.2">
      <c r="A50" s="698">
        <v>41</v>
      </c>
      <c r="B50" s="699" t="s">
        <v>13084</v>
      </c>
      <c r="C50" s="699" t="s">
        <v>153</v>
      </c>
      <c r="D50" s="700">
        <v>89714</v>
      </c>
      <c r="E50" s="701" t="s">
        <v>6669</v>
      </c>
      <c r="F50" s="700" t="s">
        <v>51</v>
      </c>
      <c r="G50" s="702">
        <v>64.040000000000006</v>
      </c>
      <c r="H50" s="702">
        <v>47.47</v>
      </c>
      <c r="I50" s="703">
        <v>3039.98</v>
      </c>
      <c r="J50" s="704">
        <f t="shared" si="0"/>
        <v>368713.58</v>
      </c>
      <c r="K50" s="705">
        <f t="shared" si="1"/>
        <v>6.0382205588580722E-3</v>
      </c>
      <c r="L50" s="705">
        <f t="shared" si="1"/>
        <v>0.73236465999321065</v>
      </c>
      <c r="M50" s="706" t="s">
        <v>12923</v>
      </c>
    </row>
    <row r="51" spans="1:13" x14ac:dyDescent="0.2">
      <c r="A51" s="698">
        <v>42</v>
      </c>
      <c r="B51" s="699" t="s">
        <v>13027</v>
      </c>
      <c r="C51" s="699" t="s">
        <v>153</v>
      </c>
      <c r="D51" s="700">
        <v>72897</v>
      </c>
      <c r="E51" s="701" t="s">
        <v>52</v>
      </c>
      <c r="F51" s="700" t="s">
        <v>46</v>
      </c>
      <c r="G51" s="702">
        <v>115.42992604</v>
      </c>
      <c r="H51" s="702">
        <v>25.21</v>
      </c>
      <c r="I51" s="703">
        <v>2909.99</v>
      </c>
      <c r="J51" s="704">
        <f t="shared" si="0"/>
        <v>371623.57</v>
      </c>
      <c r="K51" s="705">
        <f t="shared" si="1"/>
        <v>5.7800253436112742E-3</v>
      </c>
      <c r="L51" s="705">
        <f t="shared" si="1"/>
        <v>0.73814468533682198</v>
      </c>
      <c r="M51" s="706" t="s">
        <v>12923</v>
      </c>
    </row>
    <row r="52" spans="1:13" ht="25.5" x14ac:dyDescent="0.2">
      <c r="A52" s="698">
        <v>43</v>
      </c>
      <c r="B52" s="699" t="s">
        <v>13176</v>
      </c>
      <c r="C52" s="699" t="s">
        <v>153</v>
      </c>
      <c r="D52" s="700">
        <v>90447</v>
      </c>
      <c r="E52" s="701" t="s">
        <v>12945</v>
      </c>
      <c r="F52" s="700" t="s">
        <v>51</v>
      </c>
      <c r="G52" s="702">
        <v>493.9</v>
      </c>
      <c r="H52" s="702">
        <v>5.74</v>
      </c>
      <c r="I52" s="703">
        <v>2834.99</v>
      </c>
      <c r="J52" s="704">
        <f t="shared" si="0"/>
        <v>374458.56</v>
      </c>
      <c r="K52" s="705">
        <f t="shared" si="1"/>
        <v>5.6310551063352542E-3</v>
      </c>
      <c r="L52" s="705">
        <f t="shared" si="1"/>
        <v>0.7437757404431572</v>
      </c>
      <c r="M52" s="706" t="s">
        <v>12923</v>
      </c>
    </row>
    <row r="53" spans="1:13" ht="25.5" x14ac:dyDescent="0.2">
      <c r="A53" s="698">
        <v>44</v>
      </c>
      <c r="B53" s="699" t="s">
        <v>13041</v>
      </c>
      <c r="C53" s="699" t="s">
        <v>153</v>
      </c>
      <c r="D53" s="700">
        <v>94965</v>
      </c>
      <c r="E53" s="701" t="s">
        <v>6839</v>
      </c>
      <c r="F53" s="700" t="s">
        <v>46</v>
      </c>
      <c r="G53" s="702">
        <v>5.48</v>
      </c>
      <c r="H53" s="702">
        <v>514.14</v>
      </c>
      <c r="I53" s="703">
        <v>2817.49</v>
      </c>
      <c r="J53" s="704">
        <f t="shared" si="0"/>
        <v>377276.05</v>
      </c>
      <c r="K53" s="705">
        <f t="shared" si="1"/>
        <v>5.5962953843041825E-3</v>
      </c>
      <c r="L53" s="705">
        <f t="shared" si="1"/>
        <v>0.74937203582746137</v>
      </c>
      <c r="M53" s="706" t="s">
        <v>12923</v>
      </c>
    </row>
    <row r="54" spans="1:13" ht="25.5" x14ac:dyDescent="0.2">
      <c r="A54" s="698">
        <v>45</v>
      </c>
      <c r="B54" s="699" t="s">
        <v>13022</v>
      </c>
      <c r="C54" s="699" t="s">
        <v>153</v>
      </c>
      <c r="D54" s="700">
        <v>97622</v>
      </c>
      <c r="E54" s="701" t="s">
        <v>234</v>
      </c>
      <c r="F54" s="700" t="s">
        <v>46</v>
      </c>
      <c r="G54" s="702">
        <v>53.199926039999994</v>
      </c>
      <c r="H54" s="702">
        <v>51.25</v>
      </c>
      <c r="I54" s="703">
        <v>2726.5</v>
      </c>
      <c r="J54" s="704">
        <f t="shared" si="0"/>
        <v>380002.55</v>
      </c>
      <c r="K54" s="705">
        <f t="shared" si="1"/>
        <v>5.4155646924409157E-3</v>
      </c>
      <c r="L54" s="705">
        <f t="shared" si="1"/>
        <v>0.75478760051990224</v>
      </c>
      <c r="M54" s="706" t="s">
        <v>12923</v>
      </c>
    </row>
    <row r="55" spans="1:13" ht="25.5" x14ac:dyDescent="0.2">
      <c r="A55" s="698">
        <v>46</v>
      </c>
      <c r="B55" s="699" t="s">
        <v>13177</v>
      </c>
      <c r="C55" s="699" t="s">
        <v>28</v>
      </c>
      <c r="D55" s="700" t="s">
        <v>7043</v>
      </c>
      <c r="E55" s="701" t="s">
        <v>12847</v>
      </c>
      <c r="F55" s="700" t="s">
        <v>51</v>
      </c>
      <c r="G55" s="702">
        <v>493.9</v>
      </c>
      <c r="H55" s="702">
        <v>5.46</v>
      </c>
      <c r="I55" s="703">
        <v>2696.69</v>
      </c>
      <c r="J55" s="704">
        <f t="shared" si="0"/>
        <v>382699.24</v>
      </c>
      <c r="K55" s="705">
        <f t="shared" si="1"/>
        <v>5.3563539887982736E-3</v>
      </c>
      <c r="L55" s="705">
        <f t="shared" si="1"/>
        <v>0.76014395450870054</v>
      </c>
      <c r="M55" s="706" t="s">
        <v>12923</v>
      </c>
    </row>
    <row r="56" spans="1:13" ht="25.5" x14ac:dyDescent="0.2">
      <c r="A56" s="698">
        <v>47</v>
      </c>
      <c r="B56" s="699" t="s">
        <v>12903</v>
      </c>
      <c r="C56" s="699" t="s">
        <v>153</v>
      </c>
      <c r="D56" s="700">
        <v>91926</v>
      </c>
      <c r="E56" s="701" t="s">
        <v>6992</v>
      </c>
      <c r="F56" s="700" t="s">
        <v>51</v>
      </c>
      <c r="G56" s="702">
        <v>840</v>
      </c>
      <c r="H56" s="702">
        <v>3.19</v>
      </c>
      <c r="I56" s="703">
        <v>2679.6</v>
      </c>
      <c r="J56" s="704">
        <f t="shared" si="0"/>
        <v>385378.83999999997</v>
      </c>
      <c r="K56" s="705">
        <f t="shared" si="1"/>
        <v>5.322408637397644E-3</v>
      </c>
      <c r="L56" s="705">
        <f t="shared" si="1"/>
        <v>0.76546636314609817</v>
      </c>
      <c r="M56" s="706" t="s">
        <v>12923</v>
      </c>
    </row>
    <row r="57" spans="1:13" ht="25.5" x14ac:dyDescent="0.2">
      <c r="A57" s="698">
        <v>48</v>
      </c>
      <c r="B57" s="699" t="s">
        <v>13073</v>
      </c>
      <c r="C57" s="699" t="s">
        <v>28</v>
      </c>
      <c r="D57" s="700" t="s">
        <v>12995</v>
      </c>
      <c r="E57" s="701" t="s">
        <v>12992</v>
      </c>
      <c r="F57" s="700" t="s">
        <v>152</v>
      </c>
      <c r="G57" s="702">
        <v>4.2</v>
      </c>
      <c r="H57" s="702">
        <v>633.69000000000005</v>
      </c>
      <c r="I57" s="703">
        <v>2661.5</v>
      </c>
      <c r="J57" s="704">
        <f t="shared" si="0"/>
        <v>388040.33999999997</v>
      </c>
      <c r="K57" s="705">
        <f t="shared" si="1"/>
        <v>5.2864571534683652E-3</v>
      </c>
      <c r="L57" s="705">
        <f t="shared" si="1"/>
        <v>0.77075282029956649</v>
      </c>
      <c r="M57" s="706" t="s">
        <v>12923</v>
      </c>
    </row>
    <row r="58" spans="1:13" ht="38.25" x14ac:dyDescent="0.2">
      <c r="A58" s="698">
        <v>49</v>
      </c>
      <c r="B58" s="699" t="s">
        <v>13051</v>
      </c>
      <c r="C58" s="699" t="s">
        <v>153</v>
      </c>
      <c r="D58" s="700">
        <v>92917</v>
      </c>
      <c r="E58" s="701" t="s">
        <v>6812</v>
      </c>
      <c r="F58" s="700" t="s">
        <v>6720</v>
      </c>
      <c r="G58" s="702">
        <v>175.6</v>
      </c>
      <c r="H58" s="702">
        <v>14.26</v>
      </c>
      <c r="I58" s="703">
        <v>2504.06</v>
      </c>
      <c r="J58" s="704">
        <f t="shared" si="0"/>
        <v>390544.39999999997</v>
      </c>
      <c r="K58" s="705">
        <f t="shared" si="1"/>
        <v>4.9737388313785434E-3</v>
      </c>
      <c r="L58" s="705">
        <f t="shared" si="1"/>
        <v>0.77572655913094501</v>
      </c>
      <c r="M58" s="706" t="s">
        <v>12923</v>
      </c>
    </row>
    <row r="59" spans="1:13" x14ac:dyDescent="0.2">
      <c r="A59" s="698">
        <v>50</v>
      </c>
      <c r="B59" s="699" t="s">
        <v>108</v>
      </c>
      <c r="C59" s="699" t="s">
        <v>28</v>
      </c>
      <c r="D59" s="700" t="s">
        <v>6573</v>
      </c>
      <c r="E59" s="701" t="s">
        <v>218</v>
      </c>
      <c r="F59" s="700" t="s">
        <v>23</v>
      </c>
      <c r="G59" s="702">
        <v>1</v>
      </c>
      <c r="H59" s="702">
        <v>2356.64</v>
      </c>
      <c r="I59" s="703">
        <v>2356.64</v>
      </c>
      <c r="J59" s="704">
        <f t="shared" si="0"/>
        <v>392901.04</v>
      </c>
      <c r="K59" s="705">
        <f t="shared" si="1"/>
        <v>4.6809229329887979E-3</v>
      </c>
      <c r="L59" s="705">
        <f t="shared" si="1"/>
        <v>0.78040748206393384</v>
      </c>
      <c r="M59" s="707" t="s">
        <v>12925</v>
      </c>
    </row>
    <row r="60" spans="1:13" ht="51" x14ac:dyDescent="0.2">
      <c r="A60" s="698">
        <v>51</v>
      </c>
      <c r="B60" s="699" t="s">
        <v>13065</v>
      </c>
      <c r="C60" s="699" t="s">
        <v>153</v>
      </c>
      <c r="D60" s="700">
        <v>99837</v>
      </c>
      <c r="E60" s="701" t="s">
        <v>6797</v>
      </c>
      <c r="F60" s="700" t="s">
        <v>51</v>
      </c>
      <c r="G60" s="702">
        <v>4.5999999999999996</v>
      </c>
      <c r="H60" s="702">
        <v>508.53</v>
      </c>
      <c r="I60" s="708">
        <v>2339.2399999999998</v>
      </c>
      <c r="J60" s="704">
        <f t="shared" si="0"/>
        <v>395240.27999999997</v>
      </c>
      <c r="K60" s="705">
        <f t="shared" si="1"/>
        <v>4.6463618379407618E-3</v>
      </c>
      <c r="L60" s="705">
        <f t="shared" si="1"/>
        <v>0.7850538439018746</v>
      </c>
      <c r="M60" s="707" t="s">
        <v>12925</v>
      </c>
    </row>
    <row r="61" spans="1:13" x14ac:dyDescent="0.2">
      <c r="A61" s="698">
        <v>52</v>
      </c>
      <c r="B61" s="699" t="s">
        <v>6889</v>
      </c>
      <c r="C61" s="699" t="s">
        <v>153</v>
      </c>
      <c r="D61" s="700" t="s">
        <v>537</v>
      </c>
      <c r="E61" s="701" t="s">
        <v>244</v>
      </c>
      <c r="F61" s="700" t="s">
        <v>152</v>
      </c>
      <c r="G61" s="702">
        <v>6</v>
      </c>
      <c r="H61" s="702">
        <v>386.59</v>
      </c>
      <c r="I61" s="703">
        <v>2319.54</v>
      </c>
      <c r="J61" s="704">
        <f t="shared" si="0"/>
        <v>397559.81999999995</v>
      </c>
      <c r="K61" s="705">
        <f t="shared" si="1"/>
        <v>4.6072323222829271E-3</v>
      </c>
      <c r="L61" s="705">
        <f t="shared" si="1"/>
        <v>0.78966107622415749</v>
      </c>
      <c r="M61" s="707" t="s">
        <v>12925</v>
      </c>
    </row>
    <row r="62" spans="1:13" x14ac:dyDescent="0.2">
      <c r="A62" s="698">
        <v>53</v>
      </c>
      <c r="B62" s="699" t="s">
        <v>181</v>
      </c>
      <c r="C62" s="699" t="s">
        <v>153</v>
      </c>
      <c r="D62" s="700">
        <v>96121</v>
      </c>
      <c r="E62" s="701" t="s">
        <v>6940</v>
      </c>
      <c r="F62" s="700" t="s">
        <v>51</v>
      </c>
      <c r="G62" s="702">
        <v>219.06000000000003</v>
      </c>
      <c r="H62" s="702">
        <v>10.48</v>
      </c>
      <c r="I62" s="708">
        <v>2295.75</v>
      </c>
      <c r="J62" s="704">
        <f t="shared" si="0"/>
        <v>399855.56999999995</v>
      </c>
      <c r="K62" s="705">
        <f t="shared" si="1"/>
        <v>4.5599789630189737E-3</v>
      </c>
      <c r="L62" s="705">
        <f t="shared" si="1"/>
        <v>0.79422105518717645</v>
      </c>
      <c r="M62" s="707" t="s">
        <v>12925</v>
      </c>
    </row>
    <row r="63" spans="1:13" ht="25.5" x14ac:dyDescent="0.2">
      <c r="A63" s="698">
        <v>54</v>
      </c>
      <c r="B63" s="699" t="s">
        <v>6759</v>
      </c>
      <c r="C63" s="699" t="s">
        <v>153</v>
      </c>
      <c r="D63" s="700">
        <v>88431</v>
      </c>
      <c r="E63" s="701" t="s">
        <v>6758</v>
      </c>
      <c r="F63" s="700" t="s">
        <v>152</v>
      </c>
      <c r="G63" s="702">
        <v>87.43</v>
      </c>
      <c r="H63" s="702">
        <v>25.92</v>
      </c>
      <c r="I63" s="703">
        <v>2266.19</v>
      </c>
      <c r="J63" s="704">
        <f t="shared" si="0"/>
        <v>402121.75999999995</v>
      </c>
      <c r="K63" s="705">
        <f t="shared" si="1"/>
        <v>4.5012648268339187E-3</v>
      </c>
      <c r="L63" s="705">
        <f t="shared" si="1"/>
        <v>0.79872232001401045</v>
      </c>
      <c r="M63" s="707" t="s">
        <v>12925</v>
      </c>
    </row>
    <row r="64" spans="1:13" ht="25.5" x14ac:dyDescent="0.2">
      <c r="A64" s="698">
        <v>55</v>
      </c>
      <c r="B64" s="699" t="s">
        <v>13053</v>
      </c>
      <c r="C64" s="699" t="s">
        <v>153</v>
      </c>
      <c r="D64" s="700">
        <v>94965</v>
      </c>
      <c r="E64" s="701" t="s">
        <v>6755</v>
      </c>
      <c r="F64" s="700" t="s">
        <v>46</v>
      </c>
      <c r="G64" s="702">
        <v>4.16</v>
      </c>
      <c r="H64" s="702">
        <v>514.14</v>
      </c>
      <c r="I64" s="703">
        <v>2138.8200000000002</v>
      </c>
      <c r="J64" s="704">
        <f t="shared" si="0"/>
        <v>404260.57999999996</v>
      </c>
      <c r="K64" s="705">
        <f t="shared" si="1"/>
        <v>4.2482736385426297E-3</v>
      </c>
      <c r="L64" s="705">
        <f t="shared" si="1"/>
        <v>0.80297059365255308</v>
      </c>
      <c r="M64" s="707" t="s">
        <v>12925</v>
      </c>
    </row>
    <row r="65" spans="1:13" ht="25.5" x14ac:dyDescent="0.2">
      <c r="A65" s="698">
        <v>56</v>
      </c>
      <c r="B65" s="699" t="s">
        <v>6888</v>
      </c>
      <c r="C65" s="699" t="s">
        <v>28</v>
      </c>
      <c r="D65" s="700" t="s">
        <v>6609</v>
      </c>
      <c r="E65" s="701" t="s">
        <v>6599</v>
      </c>
      <c r="F65" s="700" t="s">
        <v>220</v>
      </c>
      <c r="G65" s="702">
        <v>4</v>
      </c>
      <c r="H65" s="702">
        <v>533.76</v>
      </c>
      <c r="I65" s="703">
        <v>2135.04</v>
      </c>
      <c r="J65" s="704">
        <f t="shared" si="0"/>
        <v>406395.61999999994</v>
      </c>
      <c r="K65" s="705">
        <f t="shared" si="1"/>
        <v>4.2407655385839176E-3</v>
      </c>
      <c r="L65" s="705">
        <f t="shared" si="1"/>
        <v>0.80721135919113696</v>
      </c>
      <c r="M65" s="707" t="s">
        <v>12925</v>
      </c>
    </row>
    <row r="66" spans="1:13" ht="25.5" x14ac:dyDescent="0.2">
      <c r="A66" s="698">
        <v>57</v>
      </c>
      <c r="B66" s="699" t="s">
        <v>161</v>
      </c>
      <c r="C66" s="699" t="s">
        <v>153</v>
      </c>
      <c r="D66" s="700">
        <v>96536</v>
      </c>
      <c r="E66" s="701" t="s">
        <v>6743</v>
      </c>
      <c r="F66" s="700" t="s">
        <v>152</v>
      </c>
      <c r="G66" s="702">
        <v>41.05</v>
      </c>
      <c r="H66" s="702">
        <v>50.55</v>
      </c>
      <c r="I66" s="703">
        <v>2075.08</v>
      </c>
      <c r="J66" s="704">
        <f t="shared" si="0"/>
        <v>408470.69999999995</v>
      </c>
      <c r="K66" s="705">
        <f t="shared" si="1"/>
        <v>4.1216687995563155E-3</v>
      </c>
      <c r="L66" s="705">
        <f t="shared" si="1"/>
        <v>0.81133302799069329</v>
      </c>
      <c r="M66" s="707" t="s">
        <v>12925</v>
      </c>
    </row>
    <row r="67" spans="1:13" ht="25.5" x14ac:dyDescent="0.2">
      <c r="A67" s="698">
        <v>58</v>
      </c>
      <c r="B67" s="699" t="s">
        <v>13055</v>
      </c>
      <c r="C67" s="699" t="s">
        <v>153</v>
      </c>
      <c r="D67" s="700">
        <v>94965</v>
      </c>
      <c r="E67" s="701" t="s">
        <v>12999</v>
      </c>
      <c r="F67" s="700" t="s">
        <v>46</v>
      </c>
      <c r="G67" s="702">
        <v>3.91</v>
      </c>
      <c r="H67" s="702">
        <v>514.14</v>
      </c>
      <c r="I67" s="703">
        <v>2010.29</v>
      </c>
      <c r="J67" s="704">
        <f t="shared" si="0"/>
        <v>410480.98999999993</v>
      </c>
      <c r="K67" s="705">
        <f t="shared" si="1"/>
        <v>3.9929783772481376E-3</v>
      </c>
      <c r="L67" s="705">
        <f t="shared" si="1"/>
        <v>0.81532600636794139</v>
      </c>
      <c r="M67" s="707" t="s">
        <v>12925</v>
      </c>
    </row>
    <row r="68" spans="1:13" ht="25.5" x14ac:dyDescent="0.2">
      <c r="A68" s="698">
        <v>59</v>
      </c>
      <c r="B68" s="699" t="s">
        <v>13135</v>
      </c>
      <c r="C68" s="699" t="s">
        <v>151</v>
      </c>
      <c r="D68" s="700" t="s">
        <v>7048</v>
      </c>
      <c r="E68" s="701" t="s">
        <v>7049</v>
      </c>
      <c r="F68" s="700" t="s">
        <v>51</v>
      </c>
      <c r="G68" s="702">
        <v>48</v>
      </c>
      <c r="H68" s="702">
        <v>40.5</v>
      </c>
      <c r="I68" s="703">
        <v>1944</v>
      </c>
      <c r="J68" s="704">
        <f t="shared" si="0"/>
        <v>412424.98999999993</v>
      </c>
      <c r="K68" s="705">
        <f t="shared" si="1"/>
        <v>3.8613085501944398E-3</v>
      </c>
      <c r="L68" s="705">
        <f t="shared" si="1"/>
        <v>0.81918731491813579</v>
      </c>
      <c r="M68" s="707" t="s">
        <v>12925</v>
      </c>
    </row>
    <row r="69" spans="1:13" ht="38.25" x14ac:dyDescent="0.2">
      <c r="A69" s="698">
        <v>60</v>
      </c>
      <c r="B69" s="699" t="s">
        <v>139</v>
      </c>
      <c r="C69" s="699" t="s">
        <v>153</v>
      </c>
      <c r="D69" s="700">
        <v>87879</v>
      </c>
      <c r="E69" s="701" t="s">
        <v>6632</v>
      </c>
      <c r="F69" s="700" t="s">
        <v>152</v>
      </c>
      <c r="G69" s="702">
        <v>478.66000000000008</v>
      </c>
      <c r="H69" s="702">
        <v>4.01</v>
      </c>
      <c r="I69" s="703">
        <v>1919.43</v>
      </c>
      <c r="J69" s="704">
        <f t="shared" si="0"/>
        <v>414344.41999999993</v>
      </c>
      <c r="K69" s="705">
        <f t="shared" si="1"/>
        <v>3.8125059004628157E-3</v>
      </c>
      <c r="L69" s="705">
        <f t="shared" si="1"/>
        <v>0.82299982081859857</v>
      </c>
      <c r="M69" s="707" t="s">
        <v>12925</v>
      </c>
    </row>
    <row r="70" spans="1:13" x14ac:dyDescent="0.2">
      <c r="A70" s="698">
        <v>61</v>
      </c>
      <c r="B70" s="699" t="s">
        <v>116</v>
      </c>
      <c r="C70" s="699" t="s">
        <v>153</v>
      </c>
      <c r="D70" s="700">
        <v>93358</v>
      </c>
      <c r="E70" s="701" t="s">
        <v>6567</v>
      </c>
      <c r="F70" s="700" t="s">
        <v>46</v>
      </c>
      <c r="G70" s="702">
        <v>23.869999999999997</v>
      </c>
      <c r="H70" s="702">
        <v>78.459999999999994</v>
      </c>
      <c r="I70" s="703">
        <v>1872.84</v>
      </c>
      <c r="J70" s="704">
        <f t="shared" si="0"/>
        <v>416217.25999999995</v>
      </c>
      <c r="K70" s="705">
        <f t="shared" si="1"/>
        <v>3.7199655890669519E-3</v>
      </c>
      <c r="L70" s="705">
        <f t="shared" si="1"/>
        <v>0.82671978640766564</v>
      </c>
      <c r="M70" s="707" t="s">
        <v>12925</v>
      </c>
    </row>
    <row r="71" spans="1:13" ht="38.25" x14ac:dyDescent="0.2">
      <c r="A71" s="698">
        <v>62</v>
      </c>
      <c r="B71" s="699" t="s">
        <v>169</v>
      </c>
      <c r="C71" s="699" t="s">
        <v>153</v>
      </c>
      <c r="D71" s="700">
        <v>92915</v>
      </c>
      <c r="E71" s="701" t="s">
        <v>6810</v>
      </c>
      <c r="F71" s="700" t="s">
        <v>6720</v>
      </c>
      <c r="G71" s="702">
        <v>116</v>
      </c>
      <c r="H71" s="702">
        <v>16.100000000000001</v>
      </c>
      <c r="I71" s="703">
        <v>1867.6</v>
      </c>
      <c r="J71" s="704">
        <f t="shared" si="0"/>
        <v>418084.85999999993</v>
      </c>
      <c r="K71" s="705">
        <f t="shared" si="1"/>
        <v>3.7095575351559339E-3</v>
      </c>
      <c r="L71" s="705">
        <f t="shared" si="1"/>
        <v>0.83042934394282153</v>
      </c>
      <c r="M71" s="707" t="s">
        <v>12925</v>
      </c>
    </row>
    <row r="72" spans="1:13" ht="38.25" x14ac:dyDescent="0.2">
      <c r="A72" s="698">
        <v>63</v>
      </c>
      <c r="B72" s="699" t="s">
        <v>166</v>
      </c>
      <c r="C72" s="699" t="s">
        <v>153</v>
      </c>
      <c r="D72" s="700">
        <v>92916</v>
      </c>
      <c r="E72" s="701" t="s">
        <v>6811</v>
      </c>
      <c r="F72" s="700" t="s">
        <v>6720</v>
      </c>
      <c r="G72" s="702">
        <v>125.6</v>
      </c>
      <c r="H72" s="702">
        <v>14.36</v>
      </c>
      <c r="I72" s="703">
        <v>1803.62</v>
      </c>
      <c r="J72" s="704">
        <f t="shared" si="0"/>
        <v>419888.47999999992</v>
      </c>
      <c r="K72" s="705">
        <f t="shared" si="1"/>
        <v>3.582475991410337E-3</v>
      </c>
      <c r="L72" s="705">
        <f t="shared" si="1"/>
        <v>0.83401181993423179</v>
      </c>
      <c r="M72" s="707" t="s">
        <v>12925</v>
      </c>
    </row>
    <row r="73" spans="1:13" ht="25.5" x14ac:dyDescent="0.2">
      <c r="A73" s="698">
        <v>64</v>
      </c>
      <c r="B73" s="699" t="s">
        <v>13072</v>
      </c>
      <c r="C73" s="699" t="s">
        <v>28</v>
      </c>
      <c r="D73" s="700" t="s">
        <v>6693</v>
      </c>
      <c r="E73" s="701" t="s">
        <v>6876</v>
      </c>
      <c r="F73" s="700" t="s">
        <v>152</v>
      </c>
      <c r="G73" s="702">
        <v>4.8</v>
      </c>
      <c r="H73" s="702">
        <v>374.04</v>
      </c>
      <c r="I73" s="703">
        <v>1795.39</v>
      </c>
      <c r="J73" s="704">
        <f t="shared" si="0"/>
        <v>421683.86999999994</v>
      </c>
      <c r="K73" s="705">
        <f t="shared" si="1"/>
        <v>3.5661289907065819E-3</v>
      </c>
      <c r="L73" s="705">
        <f t="shared" si="1"/>
        <v>0.83757794892493842</v>
      </c>
      <c r="M73" s="707" t="s">
        <v>12925</v>
      </c>
    </row>
    <row r="74" spans="1:13" ht="25.5" x14ac:dyDescent="0.2">
      <c r="A74" s="698">
        <v>65</v>
      </c>
      <c r="B74" s="699" t="s">
        <v>205</v>
      </c>
      <c r="C74" s="699" t="s">
        <v>153</v>
      </c>
      <c r="D74" s="700">
        <v>89714</v>
      </c>
      <c r="E74" s="701" t="s">
        <v>6669</v>
      </c>
      <c r="F74" s="700" t="s">
        <v>51</v>
      </c>
      <c r="G74" s="702">
        <v>37.4</v>
      </c>
      <c r="H74" s="702">
        <v>47.47</v>
      </c>
      <c r="I74" s="703">
        <v>1775.38</v>
      </c>
      <c r="J74" s="704">
        <f t="shared" si="0"/>
        <v>423459.24999999994</v>
      </c>
      <c r="K74" s="705">
        <f t="shared" si="1"/>
        <v>3.5263837314013398E-3</v>
      </c>
      <c r="L74" s="705">
        <f t="shared" si="1"/>
        <v>0.84110433265633977</v>
      </c>
      <c r="M74" s="707" t="s">
        <v>12925</v>
      </c>
    </row>
    <row r="75" spans="1:13" ht="25.5" x14ac:dyDescent="0.2">
      <c r="A75" s="698">
        <v>66</v>
      </c>
      <c r="B75" s="699" t="s">
        <v>13061</v>
      </c>
      <c r="C75" s="699" t="s">
        <v>153</v>
      </c>
      <c r="D75" s="700">
        <v>88649</v>
      </c>
      <c r="E75" s="701" t="s">
        <v>12920</v>
      </c>
      <c r="F75" s="700" t="s">
        <v>51</v>
      </c>
      <c r="G75" s="702">
        <v>213.14000000000001</v>
      </c>
      <c r="H75" s="702">
        <v>8.11</v>
      </c>
      <c r="I75" s="703">
        <v>1728.57</v>
      </c>
      <c r="J75" s="704">
        <f t="shared" ref="J75:J138" si="2">I75+J74</f>
        <v>425187.81999999995</v>
      </c>
      <c r="K75" s="705">
        <f t="shared" si="1"/>
        <v>3.4334064406427996E-3</v>
      </c>
      <c r="L75" s="705">
        <f t="shared" si="1"/>
        <v>0.8445377390969826</v>
      </c>
      <c r="M75" s="707" t="s">
        <v>12925</v>
      </c>
    </row>
    <row r="76" spans="1:13" ht="38.25" x14ac:dyDescent="0.2">
      <c r="A76" s="698">
        <v>67</v>
      </c>
      <c r="B76" s="699" t="s">
        <v>168</v>
      </c>
      <c r="C76" s="699" t="s">
        <v>153</v>
      </c>
      <c r="D76" s="700">
        <v>92919</v>
      </c>
      <c r="E76" s="701" t="s">
        <v>6813</v>
      </c>
      <c r="F76" s="700" t="s">
        <v>6720</v>
      </c>
      <c r="G76" s="702">
        <v>145.4</v>
      </c>
      <c r="H76" s="702">
        <v>11.7</v>
      </c>
      <c r="I76" s="703">
        <v>1701.18</v>
      </c>
      <c r="J76" s="704">
        <f t="shared" si="2"/>
        <v>426888.99999999994</v>
      </c>
      <c r="K76" s="705">
        <f t="shared" ref="K76:L139" si="3">I76/$I$254</f>
        <v>3.3790025099895973E-3</v>
      </c>
      <c r="L76" s="705">
        <f t="shared" si="3"/>
        <v>0.84791674160697217</v>
      </c>
      <c r="M76" s="707" t="s">
        <v>12925</v>
      </c>
    </row>
    <row r="77" spans="1:13" ht="25.5" x14ac:dyDescent="0.2">
      <c r="A77" s="698">
        <v>68</v>
      </c>
      <c r="B77" s="699" t="s">
        <v>13110</v>
      </c>
      <c r="C77" s="699" t="s">
        <v>153</v>
      </c>
      <c r="D77" s="700">
        <v>90443</v>
      </c>
      <c r="E77" s="701" t="s">
        <v>12845</v>
      </c>
      <c r="F77" s="700" t="s">
        <v>51</v>
      </c>
      <c r="G77" s="702">
        <v>146.22</v>
      </c>
      <c r="H77" s="702">
        <v>11.07</v>
      </c>
      <c r="I77" s="703">
        <v>1618.66</v>
      </c>
      <c r="J77" s="704">
        <f t="shared" si="2"/>
        <v>428507.65999999992</v>
      </c>
      <c r="K77" s="705">
        <f t="shared" si="3"/>
        <v>3.2150955235893683E-3</v>
      </c>
      <c r="L77" s="705">
        <f t="shared" si="3"/>
        <v>0.85113183713056151</v>
      </c>
      <c r="M77" s="707" t="s">
        <v>12925</v>
      </c>
    </row>
    <row r="78" spans="1:13" ht="38.25" x14ac:dyDescent="0.2">
      <c r="A78" s="698">
        <v>69</v>
      </c>
      <c r="B78" s="699" t="s">
        <v>13049</v>
      </c>
      <c r="C78" s="699" t="s">
        <v>153</v>
      </c>
      <c r="D78" s="700">
        <v>92915</v>
      </c>
      <c r="E78" s="701" t="s">
        <v>6810</v>
      </c>
      <c r="F78" s="700" t="s">
        <v>6720</v>
      </c>
      <c r="G78" s="702">
        <v>100.5</v>
      </c>
      <c r="H78" s="702">
        <v>16.100000000000001</v>
      </c>
      <c r="I78" s="703">
        <v>1618.05</v>
      </c>
      <c r="J78" s="704">
        <f t="shared" si="2"/>
        <v>430125.7099999999</v>
      </c>
      <c r="K78" s="705">
        <f t="shared" si="3"/>
        <v>3.2138838989928566E-3</v>
      </c>
      <c r="L78" s="705">
        <f t="shared" si="3"/>
        <v>0.85434572102955431</v>
      </c>
      <c r="M78" s="707" t="s">
        <v>12925</v>
      </c>
    </row>
    <row r="79" spans="1:13" ht="38.25" x14ac:dyDescent="0.2">
      <c r="A79" s="698">
        <v>70</v>
      </c>
      <c r="B79" s="699" t="s">
        <v>13160</v>
      </c>
      <c r="C79" s="699" t="s">
        <v>28</v>
      </c>
      <c r="D79" s="700" t="s">
        <v>6941</v>
      </c>
      <c r="E79" s="701" t="s">
        <v>7037</v>
      </c>
      <c r="F79" s="700" t="s">
        <v>6574</v>
      </c>
      <c r="G79" s="702">
        <v>2</v>
      </c>
      <c r="H79" s="702">
        <v>802.21</v>
      </c>
      <c r="I79" s="703">
        <v>1604.42</v>
      </c>
      <c r="J79" s="704">
        <f t="shared" si="2"/>
        <v>431730.12999999989</v>
      </c>
      <c r="K79" s="705">
        <f t="shared" si="3"/>
        <v>3.1868110412052279E-3</v>
      </c>
      <c r="L79" s="705">
        <f t="shared" si="3"/>
        <v>0.85753253207075952</v>
      </c>
      <c r="M79" s="707" t="s">
        <v>12925</v>
      </c>
    </row>
    <row r="80" spans="1:13" ht="25.5" x14ac:dyDescent="0.2">
      <c r="A80" s="698">
        <v>71</v>
      </c>
      <c r="B80" s="699" t="s">
        <v>6709</v>
      </c>
      <c r="C80" s="699" t="s">
        <v>153</v>
      </c>
      <c r="D80" s="700">
        <v>89849</v>
      </c>
      <c r="E80" s="701" t="s">
        <v>6714</v>
      </c>
      <c r="F80" s="700" t="s">
        <v>51</v>
      </c>
      <c r="G80" s="702">
        <v>32.72</v>
      </c>
      <c r="H80" s="702">
        <v>48.39</v>
      </c>
      <c r="I80" s="708">
        <v>1583.32</v>
      </c>
      <c r="J80" s="704">
        <f t="shared" si="2"/>
        <v>433313.4499999999</v>
      </c>
      <c r="K80" s="705">
        <f t="shared" si="3"/>
        <v>3.1449007477849073E-3</v>
      </c>
      <c r="L80" s="705">
        <f t="shared" si="3"/>
        <v>0.86067743281854447</v>
      </c>
      <c r="M80" s="707" t="s">
        <v>12925</v>
      </c>
    </row>
    <row r="81" spans="1:13" ht="25.5" x14ac:dyDescent="0.2">
      <c r="A81" s="698">
        <v>72</v>
      </c>
      <c r="B81" s="699" t="s">
        <v>13107</v>
      </c>
      <c r="C81" s="699" t="s">
        <v>153</v>
      </c>
      <c r="D81" s="700" t="s">
        <v>1437</v>
      </c>
      <c r="E81" s="701" t="s">
        <v>6866</v>
      </c>
      <c r="F81" s="700" t="s">
        <v>6720</v>
      </c>
      <c r="G81" s="702">
        <v>110.07</v>
      </c>
      <c r="H81" s="702">
        <v>14.05</v>
      </c>
      <c r="I81" s="703">
        <v>1546.48</v>
      </c>
      <c r="J81" s="704">
        <f t="shared" si="2"/>
        <v>434859.92999999988</v>
      </c>
      <c r="K81" s="705">
        <f t="shared" si="3"/>
        <v>3.0717265672349264E-3</v>
      </c>
      <c r="L81" s="705">
        <f t="shared" si="3"/>
        <v>0.86374915938577934</v>
      </c>
      <c r="M81" s="707" t="s">
        <v>12925</v>
      </c>
    </row>
    <row r="82" spans="1:13" ht="25.5" x14ac:dyDescent="0.2">
      <c r="A82" s="698">
        <v>73</v>
      </c>
      <c r="B82" s="699" t="s">
        <v>13144</v>
      </c>
      <c r="C82" s="699" t="s">
        <v>153</v>
      </c>
      <c r="D82" s="700">
        <v>92000</v>
      </c>
      <c r="E82" s="701" t="s">
        <v>7009</v>
      </c>
      <c r="F82" s="700" t="s">
        <v>6995</v>
      </c>
      <c r="G82" s="702">
        <v>58</v>
      </c>
      <c r="H82" s="702">
        <v>25.43</v>
      </c>
      <c r="I82" s="703">
        <v>1474.94</v>
      </c>
      <c r="J82" s="704">
        <f t="shared" si="2"/>
        <v>436334.86999999988</v>
      </c>
      <c r="K82" s="705">
        <f t="shared" si="3"/>
        <v>2.9296288235719069E-3</v>
      </c>
      <c r="L82" s="705">
        <f t="shared" si="3"/>
        <v>0.86667878820935129</v>
      </c>
      <c r="M82" s="707" t="s">
        <v>12925</v>
      </c>
    </row>
    <row r="83" spans="1:13" ht="25.5" x14ac:dyDescent="0.2">
      <c r="A83" s="698">
        <v>74</v>
      </c>
      <c r="B83" s="699" t="s">
        <v>13058</v>
      </c>
      <c r="C83" s="699" t="s">
        <v>151</v>
      </c>
      <c r="D83" s="700" t="s">
        <v>12813</v>
      </c>
      <c r="E83" s="701" t="s">
        <v>12812</v>
      </c>
      <c r="F83" s="700" t="s">
        <v>51</v>
      </c>
      <c r="G83" s="702">
        <v>18.45</v>
      </c>
      <c r="H83" s="702">
        <v>79.89</v>
      </c>
      <c r="I83" s="703">
        <v>1473.97</v>
      </c>
      <c r="J83" s="704">
        <f t="shared" si="2"/>
        <v>437808.83999999985</v>
      </c>
      <c r="K83" s="705">
        <f t="shared" si="3"/>
        <v>2.9277021418364704E-3</v>
      </c>
      <c r="L83" s="705">
        <f t="shared" si="3"/>
        <v>0.86960649035118764</v>
      </c>
      <c r="M83" s="707" t="s">
        <v>12925</v>
      </c>
    </row>
    <row r="84" spans="1:13" ht="25.5" x14ac:dyDescent="0.2">
      <c r="A84" s="698">
        <v>75</v>
      </c>
      <c r="B84" s="699" t="s">
        <v>13129</v>
      </c>
      <c r="C84" s="699" t="s">
        <v>153</v>
      </c>
      <c r="D84" s="700" t="s">
        <v>4667</v>
      </c>
      <c r="E84" s="701" t="s">
        <v>12893</v>
      </c>
      <c r="F84" s="700" t="s">
        <v>6574</v>
      </c>
      <c r="G84" s="702">
        <v>5</v>
      </c>
      <c r="H84" s="702">
        <v>284.35000000000002</v>
      </c>
      <c r="I84" s="708">
        <v>1421.75</v>
      </c>
      <c r="J84" s="704">
        <f t="shared" si="2"/>
        <v>439230.58999999985</v>
      </c>
      <c r="K84" s="705">
        <f t="shared" si="3"/>
        <v>2.8239791312957532E-3</v>
      </c>
      <c r="L84" s="705">
        <f t="shared" si="3"/>
        <v>0.87243046948248337</v>
      </c>
      <c r="M84" s="707" t="s">
        <v>12925</v>
      </c>
    </row>
    <row r="85" spans="1:13" ht="25.5" x14ac:dyDescent="0.2">
      <c r="A85" s="698">
        <v>76</v>
      </c>
      <c r="B85" s="699" t="s">
        <v>13185</v>
      </c>
      <c r="C85" s="699" t="s">
        <v>153</v>
      </c>
      <c r="D85" s="700">
        <v>98297</v>
      </c>
      <c r="E85" s="701" t="s">
        <v>12922</v>
      </c>
      <c r="F85" s="700" t="s">
        <v>51</v>
      </c>
      <c r="G85" s="702">
        <v>610</v>
      </c>
      <c r="H85" s="702">
        <v>2.2400000000000002</v>
      </c>
      <c r="I85" s="703">
        <v>1366.4</v>
      </c>
      <c r="J85" s="704">
        <f t="shared" si="2"/>
        <v>440596.98999999987</v>
      </c>
      <c r="K85" s="705">
        <f t="shared" si="3"/>
        <v>2.714039096186051E-3</v>
      </c>
      <c r="L85" s="705">
        <f t="shared" si="3"/>
        <v>0.87514450857866954</v>
      </c>
      <c r="M85" s="707" t="s">
        <v>12925</v>
      </c>
    </row>
    <row r="86" spans="1:13" ht="17.25" customHeight="1" x14ac:dyDescent="0.2">
      <c r="A86" s="698">
        <v>77</v>
      </c>
      <c r="B86" s="699" t="s">
        <v>13068</v>
      </c>
      <c r="C86" s="699" t="s">
        <v>153</v>
      </c>
      <c r="D86" s="700">
        <v>98689</v>
      </c>
      <c r="E86" s="701" t="s">
        <v>6819</v>
      </c>
      <c r="F86" s="700" t="s">
        <v>51</v>
      </c>
      <c r="G86" s="702">
        <v>13.800000000000002</v>
      </c>
      <c r="H86" s="702">
        <v>97.6</v>
      </c>
      <c r="I86" s="703">
        <v>1346.88</v>
      </c>
      <c r="J86" s="704">
        <f t="shared" si="2"/>
        <v>441943.86999999988</v>
      </c>
      <c r="K86" s="705">
        <f t="shared" si="3"/>
        <v>2.6752671090976786E-3</v>
      </c>
      <c r="L86" s="705">
        <f t="shared" si="3"/>
        <v>0.87781977568776726</v>
      </c>
      <c r="M86" s="707" t="s">
        <v>12925</v>
      </c>
    </row>
    <row r="87" spans="1:13" x14ac:dyDescent="0.2">
      <c r="A87" s="698">
        <v>78</v>
      </c>
      <c r="B87" s="699" t="s">
        <v>148</v>
      </c>
      <c r="C87" s="699" t="s">
        <v>153</v>
      </c>
      <c r="D87" s="700">
        <v>88415</v>
      </c>
      <c r="E87" s="701" t="s">
        <v>6656</v>
      </c>
      <c r="F87" s="700" t="s">
        <v>152</v>
      </c>
      <c r="G87" s="702">
        <v>527.63000000000011</v>
      </c>
      <c r="H87" s="702">
        <v>2.5499999999999998</v>
      </c>
      <c r="I87" s="703">
        <v>1345.46</v>
      </c>
      <c r="J87" s="704">
        <f t="shared" si="2"/>
        <v>443289.3299999999</v>
      </c>
      <c r="K87" s="705">
        <f t="shared" si="3"/>
        <v>2.672446605938586E-3</v>
      </c>
      <c r="L87" s="705">
        <f t="shared" si="3"/>
        <v>0.88049222229370583</v>
      </c>
      <c r="M87" s="707" t="s">
        <v>12925</v>
      </c>
    </row>
    <row r="88" spans="1:13" ht="38.25" x14ac:dyDescent="0.2">
      <c r="A88" s="698">
        <v>79</v>
      </c>
      <c r="B88" s="699" t="s">
        <v>13038</v>
      </c>
      <c r="C88" s="699" t="s">
        <v>153</v>
      </c>
      <c r="D88" s="700">
        <v>92917</v>
      </c>
      <c r="E88" s="701" t="s">
        <v>6812</v>
      </c>
      <c r="F88" s="700" t="s">
        <v>6720</v>
      </c>
      <c r="G88" s="702">
        <v>90.9</v>
      </c>
      <c r="H88" s="702">
        <v>14.26</v>
      </c>
      <c r="I88" s="703">
        <v>1296.23</v>
      </c>
      <c r="J88" s="704">
        <f t="shared" si="2"/>
        <v>444585.55999999988</v>
      </c>
      <c r="K88" s="705">
        <f t="shared" si="3"/>
        <v>2.5746625421906063E-3</v>
      </c>
      <c r="L88" s="705">
        <f t="shared" si="3"/>
        <v>0.88306688483589646</v>
      </c>
      <c r="M88" s="707" t="s">
        <v>12925</v>
      </c>
    </row>
    <row r="89" spans="1:13" ht="25.5" x14ac:dyDescent="0.2">
      <c r="A89" s="698">
        <v>80</v>
      </c>
      <c r="B89" s="699" t="s">
        <v>13044</v>
      </c>
      <c r="C89" s="699" t="s">
        <v>153</v>
      </c>
      <c r="D89" s="700">
        <v>94965</v>
      </c>
      <c r="E89" s="701" t="s">
        <v>6569</v>
      </c>
      <c r="F89" s="700" t="s">
        <v>46</v>
      </c>
      <c r="G89" s="702">
        <v>2.46</v>
      </c>
      <c r="H89" s="702">
        <v>514.14</v>
      </c>
      <c r="I89" s="703">
        <v>1264.78</v>
      </c>
      <c r="J89" s="704">
        <f t="shared" si="2"/>
        <v>445850.33999999991</v>
      </c>
      <c r="K89" s="705">
        <f t="shared" si="3"/>
        <v>2.5121943560261952E-3</v>
      </c>
      <c r="L89" s="705">
        <f t="shared" si="3"/>
        <v>0.88557907919192269</v>
      </c>
      <c r="M89" s="707" t="s">
        <v>12925</v>
      </c>
    </row>
    <row r="90" spans="1:13" x14ac:dyDescent="0.2">
      <c r="A90" s="698">
        <v>81</v>
      </c>
      <c r="B90" s="699" t="s">
        <v>13076</v>
      </c>
      <c r="C90" s="699" t="s">
        <v>153</v>
      </c>
      <c r="D90" s="700">
        <v>93182</v>
      </c>
      <c r="E90" s="701" t="s">
        <v>12887</v>
      </c>
      <c r="F90" s="700" t="s">
        <v>51</v>
      </c>
      <c r="G90" s="702">
        <v>40.9</v>
      </c>
      <c r="H90" s="702">
        <v>29.81</v>
      </c>
      <c r="I90" s="703">
        <v>1219.23</v>
      </c>
      <c r="J90" s="704">
        <f t="shared" si="2"/>
        <v>447069.56999999989</v>
      </c>
      <c r="K90" s="705">
        <f t="shared" si="3"/>
        <v>2.4217197652538925E-3</v>
      </c>
      <c r="L90" s="705">
        <f t="shared" si="3"/>
        <v>0.88800079895717654</v>
      </c>
      <c r="M90" s="707" t="s">
        <v>12925</v>
      </c>
    </row>
    <row r="91" spans="1:13" ht="25.5" x14ac:dyDescent="0.2">
      <c r="A91" s="698">
        <v>82</v>
      </c>
      <c r="B91" s="699" t="s">
        <v>13120</v>
      </c>
      <c r="C91" s="699" t="s">
        <v>28</v>
      </c>
      <c r="D91" s="700" t="s">
        <v>12975</v>
      </c>
      <c r="E91" s="701" t="s">
        <v>12967</v>
      </c>
      <c r="F91" s="700" t="s">
        <v>6574</v>
      </c>
      <c r="G91" s="702">
        <v>3</v>
      </c>
      <c r="H91" s="702">
        <v>406.09</v>
      </c>
      <c r="I91" s="703">
        <v>1218.27</v>
      </c>
      <c r="J91" s="704">
        <f t="shared" si="2"/>
        <v>448287.83999999991</v>
      </c>
      <c r="K91" s="705">
        <f t="shared" si="3"/>
        <v>2.4198129462167594E-3</v>
      </c>
      <c r="L91" s="705">
        <f t="shared" si="3"/>
        <v>0.89042061190339328</v>
      </c>
      <c r="M91" s="707" t="s">
        <v>12925</v>
      </c>
    </row>
    <row r="92" spans="1:13" x14ac:dyDescent="0.2">
      <c r="A92" s="698">
        <v>83</v>
      </c>
      <c r="B92" s="699" t="s">
        <v>13079</v>
      </c>
      <c r="C92" s="699" t="s">
        <v>153</v>
      </c>
      <c r="D92" s="700">
        <v>93194</v>
      </c>
      <c r="E92" s="701" t="s">
        <v>12890</v>
      </c>
      <c r="F92" s="700" t="s">
        <v>51</v>
      </c>
      <c r="G92" s="702">
        <v>40.9</v>
      </c>
      <c r="H92" s="702">
        <v>29.45</v>
      </c>
      <c r="I92" s="703">
        <v>1204.51</v>
      </c>
      <c r="J92" s="704">
        <f t="shared" si="2"/>
        <v>449492.34999999992</v>
      </c>
      <c r="K92" s="705">
        <f t="shared" si="3"/>
        <v>2.3924818733511853E-3</v>
      </c>
      <c r="L92" s="705">
        <f t="shared" si="3"/>
        <v>0.89281309377674456</v>
      </c>
      <c r="M92" s="707" t="s">
        <v>12925</v>
      </c>
    </row>
    <row r="93" spans="1:13" ht="38.25" x14ac:dyDescent="0.2">
      <c r="A93" s="698">
        <v>84</v>
      </c>
      <c r="B93" s="699" t="s">
        <v>13161</v>
      </c>
      <c r="C93" s="699" t="s">
        <v>28</v>
      </c>
      <c r="D93" s="700" t="s">
        <v>7002</v>
      </c>
      <c r="E93" s="701" t="s">
        <v>7038</v>
      </c>
      <c r="F93" s="700" t="s">
        <v>6574</v>
      </c>
      <c r="G93" s="702">
        <v>1</v>
      </c>
      <c r="H93" s="702">
        <v>1187.7</v>
      </c>
      <c r="I93" s="703">
        <v>1187.7</v>
      </c>
      <c r="J93" s="704">
        <f t="shared" si="2"/>
        <v>450680.04999999993</v>
      </c>
      <c r="K93" s="705">
        <f t="shared" si="3"/>
        <v>2.3590926775030538E-3</v>
      </c>
      <c r="L93" s="705">
        <f t="shared" si="3"/>
        <v>0.89517218645424756</v>
      </c>
      <c r="M93" s="707" t="s">
        <v>12925</v>
      </c>
    </row>
    <row r="94" spans="1:13" ht="25.5" x14ac:dyDescent="0.2">
      <c r="A94" s="698">
        <v>85</v>
      </c>
      <c r="B94" s="699" t="s">
        <v>12906</v>
      </c>
      <c r="C94" s="699" t="s">
        <v>153</v>
      </c>
      <c r="D94" s="700">
        <v>91930</v>
      </c>
      <c r="E94" s="701" t="s">
        <v>6994</v>
      </c>
      <c r="F94" s="700" t="s">
        <v>51</v>
      </c>
      <c r="G94" s="702">
        <v>150</v>
      </c>
      <c r="H94" s="702">
        <v>7.02</v>
      </c>
      <c r="I94" s="703">
        <v>1053</v>
      </c>
      <c r="J94" s="704">
        <f t="shared" si="2"/>
        <v>451733.04999999993</v>
      </c>
      <c r="K94" s="705">
        <f t="shared" si="3"/>
        <v>2.0915421313553216E-3</v>
      </c>
      <c r="L94" s="705">
        <f t="shared" si="3"/>
        <v>0.89726372858560288</v>
      </c>
      <c r="M94" s="707" t="s">
        <v>12925</v>
      </c>
    </row>
    <row r="95" spans="1:13" ht="25.5" x14ac:dyDescent="0.2">
      <c r="A95" s="698">
        <v>86</v>
      </c>
      <c r="B95" s="699" t="s">
        <v>111</v>
      </c>
      <c r="C95" s="699" t="s">
        <v>153</v>
      </c>
      <c r="D95" s="700">
        <v>97650</v>
      </c>
      <c r="E95" s="701" t="s">
        <v>222</v>
      </c>
      <c r="F95" s="700" t="s">
        <v>152</v>
      </c>
      <c r="G95" s="702">
        <v>159.47</v>
      </c>
      <c r="H95" s="702">
        <v>6.5</v>
      </c>
      <c r="I95" s="703">
        <v>1036.56</v>
      </c>
      <c r="J95" s="704">
        <f t="shared" si="2"/>
        <v>452769.60999999993</v>
      </c>
      <c r="K95" s="705">
        <f t="shared" si="3"/>
        <v>2.0588878553444178E-3</v>
      </c>
      <c r="L95" s="705">
        <f t="shared" si="3"/>
        <v>0.89932261644094735</v>
      </c>
      <c r="M95" s="707" t="s">
        <v>12925</v>
      </c>
    </row>
    <row r="96" spans="1:13" ht="25.5" x14ac:dyDescent="0.2">
      <c r="A96" s="698">
        <v>87</v>
      </c>
      <c r="B96" s="699" t="s">
        <v>13130</v>
      </c>
      <c r="C96" s="699" t="s">
        <v>153</v>
      </c>
      <c r="D96" s="700">
        <v>93011</v>
      </c>
      <c r="E96" s="701" t="s">
        <v>7047</v>
      </c>
      <c r="F96" s="700" t="s">
        <v>51</v>
      </c>
      <c r="G96" s="702">
        <v>30</v>
      </c>
      <c r="H96" s="702">
        <v>33.68</v>
      </c>
      <c r="I96" s="703">
        <v>1010.4</v>
      </c>
      <c r="J96" s="704">
        <f t="shared" si="2"/>
        <v>453780.00999999995</v>
      </c>
      <c r="K96" s="705">
        <f t="shared" si="3"/>
        <v>2.006927036582542E-3</v>
      </c>
      <c r="L96" s="705">
        <f t="shared" si="3"/>
        <v>0.90132954347752992</v>
      </c>
      <c r="M96" s="707" t="s">
        <v>12925</v>
      </c>
    </row>
    <row r="97" spans="1:13" ht="38.25" x14ac:dyDescent="0.2">
      <c r="A97" s="698">
        <v>88</v>
      </c>
      <c r="B97" s="699" t="s">
        <v>13162</v>
      </c>
      <c r="C97" s="699" t="s">
        <v>28</v>
      </c>
      <c r="D97" s="700" t="s">
        <v>7003</v>
      </c>
      <c r="E97" s="701" t="s">
        <v>7039</v>
      </c>
      <c r="F97" s="700" t="s">
        <v>6574</v>
      </c>
      <c r="G97" s="702">
        <v>1</v>
      </c>
      <c r="H97" s="702">
        <v>993.75</v>
      </c>
      <c r="I97" s="703">
        <v>993.75</v>
      </c>
      <c r="J97" s="704">
        <f t="shared" si="2"/>
        <v>454773.75999999995</v>
      </c>
      <c r="K97" s="705">
        <f t="shared" si="3"/>
        <v>1.9738556439072657E-3</v>
      </c>
      <c r="L97" s="705">
        <f t="shared" si="3"/>
        <v>0.9033033991214372</v>
      </c>
      <c r="M97" s="707" t="s">
        <v>12925</v>
      </c>
    </row>
    <row r="98" spans="1:13" x14ac:dyDescent="0.2">
      <c r="A98" s="698">
        <v>89</v>
      </c>
      <c r="B98" s="699" t="s">
        <v>13174</v>
      </c>
      <c r="C98" s="699" t="s">
        <v>28</v>
      </c>
      <c r="D98" s="700" t="s">
        <v>7025</v>
      </c>
      <c r="E98" s="701" t="s">
        <v>12997</v>
      </c>
      <c r="F98" s="700" t="s">
        <v>51</v>
      </c>
      <c r="G98" s="702">
        <v>20</v>
      </c>
      <c r="H98" s="702">
        <v>47.18</v>
      </c>
      <c r="I98" s="703">
        <v>943.6</v>
      </c>
      <c r="J98" s="704">
        <f t="shared" si="2"/>
        <v>455717.35999999993</v>
      </c>
      <c r="K98" s="705">
        <f t="shared" si="3"/>
        <v>1.8742442119153669E-3</v>
      </c>
      <c r="L98" s="705">
        <f t="shared" si="3"/>
        <v>0.90517764333335249</v>
      </c>
      <c r="M98" s="707" t="s">
        <v>12925</v>
      </c>
    </row>
    <row r="99" spans="1:13" ht="25.5" x14ac:dyDescent="0.2">
      <c r="A99" s="698">
        <v>90</v>
      </c>
      <c r="B99" s="699" t="s">
        <v>200</v>
      </c>
      <c r="C99" s="699" t="s">
        <v>153</v>
      </c>
      <c r="D99" s="700">
        <v>89987</v>
      </c>
      <c r="E99" s="701" t="s">
        <v>6707</v>
      </c>
      <c r="F99" s="700" t="s">
        <v>6574</v>
      </c>
      <c r="G99" s="702">
        <v>13</v>
      </c>
      <c r="H99" s="702">
        <v>72.11</v>
      </c>
      <c r="I99" s="703">
        <v>937.43</v>
      </c>
      <c r="J99" s="704">
        <f t="shared" si="2"/>
        <v>456654.78999999992</v>
      </c>
      <c r="K99" s="705">
        <f t="shared" si="3"/>
        <v>1.8619889270621263E-3</v>
      </c>
      <c r="L99" s="705">
        <f t="shared" si="3"/>
        <v>0.90703963226041462</v>
      </c>
      <c r="M99" s="707" t="s">
        <v>12925</v>
      </c>
    </row>
    <row r="100" spans="1:13" ht="25.5" x14ac:dyDescent="0.2">
      <c r="A100" s="698">
        <v>91</v>
      </c>
      <c r="B100" s="699" t="s">
        <v>13043</v>
      </c>
      <c r="C100" s="699" t="s">
        <v>153</v>
      </c>
      <c r="D100" s="700">
        <v>92873</v>
      </c>
      <c r="E100" s="701" t="s">
        <v>6748</v>
      </c>
      <c r="F100" s="700" t="s">
        <v>46</v>
      </c>
      <c r="G100" s="702">
        <v>4.74</v>
      </c>
      <c r="H100" s="702">
        <v>194.88</v>
      </c>
      <c r="I100" s="703">
        <v>923.73</v>
      </c>
      <c r="J100" s="704">
        <f t="shared" si="2"/>
        <v>457578.5199999999</v>
      </c>
      <c r="K100" s="705">
        <f t="shared" si="3"/>
        <v>1.8347770303863734E-3</v>
      </c>
      <c r="L100" s="705">
        <f t="shared" si="3"/>
        <v>0.90887440929080099</v>
      </c>
      <c r="M100" s="707" t="s">
        <v>12925</v>
      </c>
    </row>
    <row r="101" spans="1:13" ht="38.25" x14ac:dyDescent="0.2">
      <c r="A101" s="698">
        <v>92</v>
      </c>
      <c r="B101" s="699" t="s">
        <v>13123</v>
      </c>
      <c r="C101" s="699" t="s">
        <v>153</v>
      </c>
      <c r="D101" s="700">
        <v>86919</v>
      </c>
      <c r="E101" s="701" t="s">
        <v>12970</v>
      </c>
      <c r="F101" s="700" t="s">
        <v>6574</v>
      </c>
      <c r="G101" s="702">
        <v>1</v>
      </c>
      <c r="H101" s="702">
        <v>893.37</v>
      </c>
      <c r="I101" s="703">
        <v>893.37</v>
      </c>
      <c r="J101" s="704">
        <f t="shared" si="2"/>
        <v>458471.8899999999</v>
      </c>
      <c r="K101" s="705">
        <f t="shared" si="3"/>
        <v>1.7744738783370404E-3</v>
      </c>
      <c r="L101" s="705">
        <f t="shared" si="3"/>
        <v>0.91064888316913795</v>
      </c>
      <c r="M101" s="707" t="s">
        <v>12925</v>
      </c>
    </row>
    <row r="102" spans="1:13" ht="25.5" x14ac:dyDescent="0.2">
      <c r="A102" s="698">
        <v>93</v>
      </c>
      <c r="B102" s="699" t="s">
        <v>112</v>
      </c>
      <c r="C102" s="699" t="s">
        <v>153</v>
      </c>
      <c r="D102" s="700">
        <v>97655</v>
      </c>
      <c r="E102" s="701" t="s">
        <v>221</v>
      </c>
      <c r="F102" s="700" t="s">
        <v>152</v>
      </c>
      <c r="G102" s="702">
        <v>47.63</v>
      </c>
      <c r="H102" s="702">
        <v>18.36</v>
      </c>
      <c r="I102" s="703">
        <v>874.49</v>
      </c>
      <c r="J102" s="704">
        <f t="shared" si="2"/>
        <v>459346.37999999989</v>
      </c>
      <c r="K102" s="705">
        <f t="shared" si="3"/>
        <v>1.7369731039400904E-3</v>
      </c>
      <c r="L102" s="705">
        <f t="shared" si="3"/>
        <v>0.912385856273078</v>
      </c>
      <c r="M102" s="707" t="s">
        <v>12925</v>
      </c>
    </row>
    <row r="103" spans="1:13" ht="25.5" x14ac:dyDescent="0.2">
      <c r="A103" s="698">
        <v>94</v>
      </c>
      <c r="B103" s="699" t="s">
        <v>13106</v>
      </c>
      <c r="C103" s="699" t="s">
        <v>153</v>
      </c>
      <c r="D103" s="700">
        <v>88503</v>
      </c>
      <c r="E103" s="701" t="s">
        <v>6703</v>
      </c>
      <c r="F103" s="700" t="s">
        <v>6702</v>
      </c>
      <c r="G103" s="702">
        <v>1</v>
      </c>
      <c r="H103" s="702">
        <v>865.5</v>
      </c>
      <c r="I103" s="703">
        <v>865.5</v>
      </c>
      <c r="J103" s="704">
        <f t="shared" si="2"/>
        <v>460211.87999999989</v>
      </c>
      <c r="K103" s="705">
        <f t="shared" si="3"/>
        <v>1.7191165381652714E-3</v>
      </c>
      <c r="L103" s="705">
        <f t="shared" si="3"/>
        <v>0.91410497281124337</v>
      </c>
      <c r="M103" s="707" t="s">
        <v>12925</v>
      </c>
    </row>
    <row r="104" spans="1:13" ht="25.5" x14ac:dyDescent="0.2">
      <c r="A104" s="698">
        <v>95</v>
      </c>
      <c r="B104" s="699" t="s">
        <v>13070</v>
      </c>
      <c r="C104" s="699" t="s">
        <v>153</v>
      </c>
      <c r="D104" s="700">
        <v>98561</v>
      </c>
      <c r="E104" s="701" t="s">
        <v>6906</v>
      </c>
      <c r="F104" s="700" t="s">
        <v>152</v>
      </c>
      <c r="G104" s="702">
        <v>20.94</v>
      </c>
      <c r="H104" s="702">
        <v>40.229999999999997</v>
      </c>
      <c r="I104" s="703">
        <v>842.42</v>
      </c>
      <c r="J104" s="704">
        <f t="shared" si="2"/>
        <v>461054.29999999987</v>
      </c>
      <c r="K104" s="705">
        <f t="shared" si="3"/>
        <v>1.6732734304808641E-3</v>
      </c>
      <c r="L104" s="705">
        <f t="shared" si="3"/>
        <v>0.9157782462417241</v>
      </c>
      <c r="M104" s="707" t="s">
        <v>12925</v>
      </c>
    </row>
    <row r="105" spans="1:13" x14ac:dyDescent="0.2">
      <c r="A105" s="698">
        <v>96</v>
      </c>
      <c r="B105" s="699" t="s">
        <v>13023</v>
      </c>
      <c r="C105" s="699" t="s">
        <v>153</v>
      </c>
      <c r="D105" s="700">
        <v>97639</v>
      </c>
      <c r="E105" s="701" t="s">
        <v>235</v>
      </c>
      <c r="F105" s="700" t="s">
        <v>152</v>
      </c>
      <c r="G105" s="702">
        <v>47.86</v>
      </c>
      <c r="H105" s="702">
        <v>17.579999999999998</v>
      </c>
      <c r="I105" s="703">
        <v>841.38</v>
      </c>
      <c r="J105" s="704">
        <f t="shared" si="2"/>
        <v>461895.67999999988</v>
      </c>
      <c r="K105" s="705">
        <f t="shared" si="3"/>
        <v>1.6712077098573032E-3</v>
      </c>
      <c r="L105" s="705">
        <f t="shared" si="3"/>
        <v>0.91744945395158151</v>
      </c>
      <c r="M105" s="707" t="s">
        <v>12925</v>
      </c>
    </row>
    <row r="106" spans="1:13" x14ac:dyDescent="0.2">
      <c r="A106" s="698">
        <v>97</v>
      </c>
      <c r="B106" s="699" t="s">
        <v>13032</v>
      </c>
      <c r="C106" s="699" t="s">
        <v>153</v>
      </c>
      <c r="D106" s="700">
        <v>96995</v>
      </c>
      <c r="E106" s="701" t="s">
        <v>6568</v>
      </c>
      <c r="F106" s="700" t="s">
        <v>46</v>
      </c>
      <c r="G106" s="702">
        <v>17.61</v>
      </c>
      <c r="H106" s="702">
        <v>47.57</v>
      </c>
      <c r="I106" s="703">
        <v>837.71</v>
      </c>
      <c r="J106" s="704">
        <f t="shared" si="2"/>
        <v>462733.3899999999</v>
      </c>
      <c r="K106" s="705">
        <f t="shared" si="3"/>
        <v>1.6639180995799301E-3</v>
      </c>
      <c r="L106" s="705">
        <f t="shared" si="3"/>
        <v>0.91911337205116139</v>
      </c>
      <c r="M106" s="707" t="s">
        <v>12925</v>
      </c>
    </row>
    <row r="107" spans="1:13" ht="38.25" x14ac:dyDescent="0.2">
      <c r="A107" s="698">
        <v>98</v>
      </c>
      <c r="B107" s="699" t="s">
        <v>165</v>
      </c>
      <c r="C107" s="699" t="s">
        <v>153</v>
      </c>
      <c r="D107" s="700">
        <v>92915</v>
      </c>
      <c r="E107" s="701" t="s">
        <v>6810</v>
      </c>
      <c r="F107" s="700" t="s">
        <v>6720</v>
      </c>
      <c r="G107" s="702">
        <v>51.099999999999994</v>
      </c>
      <c r="H107" s="702">
        <v>16.100000000000001</v>
      </c>
      <c r="I107" s="703">
        <v>822.71</v>
      </c>
      <c r="J107" s="704">
        <f t="shared" si="2"/>
        <v>463556.09999999992</v>
      </c>
      <c r="K107" s="705">
        <f t="shared" si="3"/>
        <v>1.6341240521247262E-3</v>
      </c>
      <c r="L107" s="705">
        <f t="shared" si="3"/>
        <v>0.92074749610328621</v>
      </c>
      <c r="M107" s="707" t="s">
        <v>12925</v>
      </c>
    </row>
    <row r="108" spans="1:13" ht="25.5" x14ac:dyDescent="0.2">
      <c r="A108" s="698">
        <v>99</v>
      </c>
      <c r="B108" s="699" t="s">
        <v>13010</v>
      </c>
      <c r="C108" s="699" t="s">
        <v>153</v>
      </c>
      <c r="D108" s="700">
        <v>97652</v>
      </c>
      <c r="E108" s="701" t="s">
        <v>223</v>
      </c>
      <c r="F108" s="700" t="s">
        <v>23</v>
      </c>
      <c r="G108" s="702">
        <v>5</v>
      </c>
      <c r="H108" s="702">
        <v>163.12</v>
      </c>
      <c r="I108" s="703">
        <v>815.6</v>
      </c>
      <c r="J108" s="704">
        <f t="shared" si="2"/>
        <v>464371.6999999999</v>
      </c>
      <c r="K108" s="705">
        <f t="shared" si="3"/>
        <v>1.6200016736309594E-3</v>
      </c>
      <c r="L108" s="705">
        <f t="shared" si="3"/>
        <v>0.92236749777691707</v>
      </c>
      <c r="M108" s="707" t="s">
        <v>12925</v>
      </c>
    </row>
    <row r="109" spans="1:13" ht="25.5" x14ac:dyDescent="0.2">
      <c r="A109" s="698">
        <v>100</v>
      </c>
      <c r="B109" s="699" t="s">
        <v>13054</v>
      </c>
      <c r="C109" s="699" t="s">
        <v>153</v>
      </c>
      <c r="D109" s="700">
        <v>92873</v>
      </c>
      <c r="E109" s="701" t="s">
        <v>6748</v>
      </c>
      <c r="F109" s="700" t="s">
        <v>46</v>
      </c>
      <c r="G109" s="702">
        <v>4.16</v>
      </c>
      <c r="H109" s="702">
        <v>194.88</v>
      </c>
      <c r="I109" s="703">
        <v>810.7</v>
      </c>
      <c r="J109" s="704">
        <f t="shared" si="2"/>
        <v>465182.39999999991</v>
      </c>
      <c r="K109" s="705">
        <f t="shared" si="3"/>
        <v>1.6102689514622594E-3</v>
      </c>
      <c r="L109" s="705">
        <f t="shared" si="3"/>
        <v>0.92397776672837939</v>
      </c>
      <c r="M109" s="707" t="s">
        <v>12925</v>
      </c>
    </row>
    <row r="110" spans="1:13" ht="25.5" x14ac:dyDescent="0.2">
      <c r="A110" s="698">
        <v>101</v>
      </c>
      <c r="B110" s="699" t="s">
        <v>6891</v>
      </c>
      <c r="C110" s="699" t="s">
        <v>153</v>
      </c>
      <c r="D110" s="700">
        <v>89357</v>
      </c>
      <c r="E110" s="701" t="s">
        <v>6971</v>
      </c>
      <c r="F110" s="700" t="s">
        <v>51</v>
      </c>
      <c r="G110" s="702">
        <v>30.7</v>
      </c>
      <c r="H110" s="702">
        <v>26.1</v>
      </c>
      <c r="I110" s="703">
        <v>801.27</v>
      </c>
      <c r="J110" s="704">
        <f t="shared" si="2"/>
        <v>465983.66999999993</v>
      </c>
      <c r="K110" s="705">
        <f t="shared" si="3"/>
        <v>1.5915384269620878E-3</v>
      </c>
      <c r="L110" s="705">
        <f t="shared" si="3"/>
        <v>0.92556930515534153</v>
      </c>
      <c r="M110" s="707" t="s">
        <v>12925</v>
      </c>
    </row>
    <row r="111" spans="1:13" ht="25.5" x14ac:dyDescent="0.2">
      <c r="A111" s="698">
        <v>102</v>
      </c>
      <c r="B111" s="699" t="s">
        <v>13145</v>
      </c>
      <c r="C111" s="699" t="s">
        <v>153</v>
      </c>
      <c r="D111" s="700">
        <v>91996</v>
      </c>
      <c r="E111" s="701" t="s">
        <v>7010</v>
      </c>
      <c r="F111" s="700" t="s">
        <v>6995</v>
      </c>
      <c r="G111" s="702">
        <v>28</v>
      </c>
      <c r="H111" s="702">
        <v>28.53</v>
      </c>
      <c r="I111" s="703">
        <v>798.84</v>
      </c>
      <c r="J111" s="704">
        <f t="shared" si="2"/>
        <v>466782.50999999995</v>
      </c>
      <c r="K111" s="705">
        <f t="shared" si="3"/>
        <v>1.5867117912743449E-3</v>
      </c>
      <c r="L111" s="705">
        <f t="shared" si="3"/>
        <v>0.92715601694661587</v>
      </c>
      <c r="M111" s="707" t="s">
        <v>12925</v>
      </c>
    </row>
    <row r="112" spans="1:13" ht="25.5" x14ac:dyDescent="0.2">
      <c r="A112" s="698">
        <v>103</v>
      </c>
      <c r="B112" s="699" t="s">
        <v>13149</v>
      </c>
      <c r="C112" s="699" t="s">
        <v>151</v>
      </c>
      <c r="D112" s="700" t="s">
        <v>7016</v>
      </c>
      <c r="E112" s="701" t="s">
        <v>7068</v>
      </c>
      <c r="F112" s="700" t="s">
        <v>6995</v>
      </c>
      <c r="G112" s="702">
        <v>10</v>
      </c>
      <c r="H112" s="702">
        <v>76.3</v>
      </c>
      <c r="I112" s="703">
        <v>763</v>
      </c>
      <c r="J112" s="704">
        <f t="shared" si="2"/>
        <v>467545.50999999995</v>
      </c>
      <c r="K112" s="705">
        <f t="shared" si="3"/>
        <v>1.5155238805547107E-3</v>
      </c>
      <c r="L112" s="705">
        <f t="shared" si="3"/>
        <v>0.92867154082717063</v>
      </c>
      <c r="M112" s="707" t="s">
        <v>12925</v>
      </c>
    </row>
    <row r="113" spans="1:13" ht="25.5" x14ac:dyDescent="0.2">
      <c r="A113" s="698">
        <v>104</v>
      </c>
      <c r="B113" s="699" t="s">
        <v>13056</v>
      </c>
      <c r="C113" s="699" t="s">
        <v>153</v>
      </c>
      <c r="D113" s="700">
        <v>92873</v>
      </c>
      <c r="E113" s="701" t="s">
        <v>6748</v>
      </c>
      <c r="F113" s="700" t="s">
        <v>46</v>
      </c>
      <c r="G113" s="702">
        <v>3.91</v>
      </c>
      <c r="H113" s="702">
        <v>194.88</v>
      </c>
      <c r="I113" s="703">
        <v>761.98</v>
      </c>
      <c r="J113" s="704">
        <f t="shared" si="2"/>
        <v>468307.48999999993</v>
      </c>
      <c r="K113" s="705">
        <f t="shared" si="3"/>
        <v>1.5134978853277568E-3</v>
      </c>
      <c r="L113" s="705">
        <f t="shared" si="3"/>
        <v>0.93018503871249836</v>
      </c>
      <c r="M113" s="707" t="s">
        <v>12925</v>
      </c>
    </row>
    <row r="114" spans="1:13" ht="25.5" x14ac:dyDescent="0.2">
      <c r="A114" s="698">
        <v>105</v>
      </c>
      <c r="B114" s="699" t="s">
        <v>13188</v>
      </c>
      <c r="C114" s="699" t="s">
        <v>28</v>
      </c>
      <c r="D114" s="700" t="s">
        <v>6908</v>
      </c>
      <c r="E114" s="701" t="s">
        <v>7065</v>
      </c>
      <c r="F114" s="700" t="s">
        <v>6995</v>
      </c>
      <c r="G114" s="702">
        <v>11</v>
      </c>
      <c r="H114" s="702">
        <v>68.88</v>
      </c>
      <c r="I114" s="703">
        <v>757.68</v>
      </c>
      <c r="J114" s="704">
        <f t="shared" si="2"/>
        <v>469065.16999999993</v>
      </c>
      <c r="K114" s="705">
        <f t="shared" si="3"/>
        <v>1.5049569250572649E-3</v>
      </c>
      <c r="L114" s="705">
        <f t="shared" si="3"/>
        <v>0.93168999563755561</v>
      </c>
      <c r="M114" s="707" t="s">
        <v>12925</v>
      </c>
    </row>
    <row r="115" spans="1:13" ht="38.25" x14ac:dyDescent="0.2">
      <c r="A115" s="698">
        <v>106</v>
      </c>
      <c r="B115" s="699" t="s">
        <v>13169</v>
      </c>
      <c r="C115" s="699" t="s">
        <v>153</v>
      </c>
      <c r="D115" s="700">
        <v>97887</v>
      </c>
      <c r="E115" s="701" t="s">
        <v>12894</v>
      </c>
      <c r="F115" s="700" t="s">
        <v>6995</v>
      </c>
      <c r="G115" s="702">
        <v>3</v>
      </c>
      <c r="H115" s="702">
        <v>246.53</v>
      </c>
      <c r="I115" s="708">
        <v>739.59</v>
      </c>
      <c r="J115" s="704">
        <f t="shared" si="2"/>
        <v>469804.75999999995</v>
      </c>
      <c r="K115" s="705">
        <f t="shared" si="3"/>
        <v>1.4690253038262889E-3</v>
      </c>
      <c r="L115" s="705">
        <f t="shared" si="3"/>
        <v>0.93315902094138192</v>
      </c>
      <c r="M115" s="707" t="s">
        <v>12925</v>
      </c>
    </row>
    <row r="116" spans="1:13" x14ac:dyDescent="0.2">
      <c r="A116" s="698">
        <v>107</v>
      </c>
      <c r="B116" s="699" t="s">
        <v>13033</v>
      </c>
      <c r="C116" s="699" t="s">
        <v>153</v>
      </c>
      <c r="D116" s="700" t="s">
        <v>5124</v>
      </c>
      <c r="E116" s="701" t="s">
        <v>6567</v>
      </c>
      <c r="F116" s="700" t="s">
        <v>46</v>
      </c>
      <c r="G116" s="702">
        <v>3.71</v>
      </c>
      <c r="H116" s="702">
        <v>198.35</v>
      </c>
      <c r="I116" s="703">
        <v>735.88</v>
      </c>
      <c r="J116" s="704">
        <f t="shared" si="2"/>
        <v>470540.63999999996</v>
      </c>
      <c r="K116" s="705">
        <f t="shared" si="3"/>
        <v>1.4616562427557018E-3</v>
      </c>
      <c r="L116" s="705">
        <f t="shared" si="3"/>
        <v>0.93462067718413766</v>
      </c>
      <c r="M116" s="707" t="s">
        <v>12925</v>
      </c>
    </row>
    <row r="117" spans="1:13" ht="25.5" x14ac:dyDescent="0.2">
      <c r="A117" s="698">
        <v>108</v>
      </c>
      <c r="B117" s="699" t="s">
        <v>13167</v>
      </c>
      <c r="C117" s="699" t="s">
        <v>28</v>
      </c>
      <c r="D117" s="700" t="s">
        <v>12917</v>
      </c>
      <c r="E117" s="701" t="s">
        <v>12912</v>
      </c>
      <c r="F117" s="700" t="s">
        <v>6995</v>
      </c>
      <c r="G117" s="702">
        <v>11</v>
      </c>
      <c r="H117" s="702">
        <v>66.37</v>
      </c>
      <c r="I117" s="703">
        <v>730.07</v>
      </c>
      <c r="J117" s="704">
        <f t="shared" si="2"/>
        <v>471270.70999999996</v>
      </c>
      <c r="K117" s="705">
        <f t="shared" si="3"/>
        <v>1.4501160150413861E-3</v>
      </c>
      <c r="L117" s="705">
        <f t="shared" si="3"/>
        <v>0.93607079319917907</v>
      </c>
      <c r="M117" s="707" t="s">
        <v>12925</v>
      </c>
    </row>
    <row r="118" spans="1:13" ht="25.5" x14ac:dyDescent="0.2">
      <c r="A118" s="698">
        <v>109</v>
      </c>
      <c r="B118" s="699" t="s">
        <v>13164</v>
      </c>
      <c r="C118" s="699" t="s">
        <v>28</v>
      </c>
      <c r="D118" s="700" t="s">
        <v>12913</v>
      </c>
      <c r="E118" s="701" t="s">
        <v>12909</v>
      </c>
      <c r="F118" s="700" t="s">
        <v>6995</v>
      </c>
      <c r="G118" s="702">
        <v>9</v>
      </c>
      <c r="H118" s="702">
        <v>81.069999999999993</v>
      </c>
      <c r="I118" s="703">
        <v>729.63</v>
      </c>
      <c r="J118" s="704">
        <f t="shared" si="2"/>
        <v>472000.33999999997</v>
      </c>
      <c r="K118" s="705">
        <f t="shared" si="3"/>
        <v>1.4492420563160335E-3</v>
      </c>
      <c r="L118" s="705">
        <f t="shared" si="3"/>
        <v>0.9375200352554951</v>
      </c>
      <c r="M118" s="707" t="s">
        <v>12925</v>
      </c>
    </row>
    <row r="119" spans="1:13" ht="25.5" x14ac:dyDescent="0.2">
      <c r="A119" s="698">
        <v>110</v>
      </c>
      <c r="B119" s="699" t="s">
        <v>6968</v>
      </c>
      <c r="C119" s="699" t="s">
        <v>153</v>
      </c>
      <c r="D119" s="700">
        <v>89357</v>
      </c>
      <c r="E119" s="701" t="s">
        <v>6971</v>
      </c>
      <c r="F119" s="700" t="s">
        <v>51</v>
      </c>
      <c r="G119" s="702">
        <v>27.76</v>
      </c>
      <c r="H119" s="702">
        <v>26.1</v>
      </c>
      <c r="I119" s="703">
        <v>724.54</v>
      </c>
      <c r="J119" s="704">
        <f t="shared" si="2"/>
        <v>472724.87999999995</v>
      </c>
      <c r="K119" s="705">
        <f t="shared" si="3"/>
        <v>1.4391319428795676E-3</v>
      </c>
      <c r="L119" s="705">
        <f t="shared" si="3"/>
        <v>0.93895916719837458</v>
      </c>
      <c r="M119" s="707" t="s">
        <v>12925</v>
      </c>
    </row>
    <row r="120" spans="1:13" ht="25.5" x14ac:dyDescent="0.2">
      <c r="A120" s="698">
        <v>111</v>
      </c>
      <c r="B120" s="699" t="s">
        <v>13059</v>
      </c>
      <c r="C120" s="699" t="s">
        <v>153</v>
      </c>
      <c r="D120" s="700">
        <v>94231</v>
      </c>
      <c r="E120" s="701" t="s">
        <v>6818</v>
      </c>
      <c r="F120" s="700" t="s">
        <v>51</v>
      </c>
      <c r="G120" s="702">
        <v>15.43</v>
      </c>
      <c r="H120" s="702">
        <v>46.37</v>
      </c>
      <c r="I120" s="703">
        <v>715.49</v>
      </c>
      <c r="J120" s="704">
        <f t="shared" si="2"/>
        <v>473440.36999999994</v>
      </c>
      <c r="K120" s="705">
        <f t="shared" si="3"/>
        <v>1.4211562009149277E-3</v>
      </c>
      <c r="L120" s="705">
        <f t="shared" si="3"/>
        <v>0.94038032339928956</v>
      </c>
      <c r="M120" s="707" t="s">
        <v>12925</v>
      </c>
    </row>
    <row r="121" spans="1:13" ht="38.25" x14ac:dyDescent="0.2">
      <c r="A121" s="698">
        <v>112</v>
      </c>
      <c r="B121" s="699" t="s">
        <v>13037</v>
      </c>
      <c r="C121" s="699" t="s">
        <v>153</v>
      </c>
      <c r="D121" s="700">
        <v>92915</v>
      </c>
      <c r="E121" s="701" t="s">
        <v>6810</v>
      </c>
      <c r="F121" s="700" t="s">
        <v>6720</v>
      </c>
      <c r="G121" s="702">
        <v>44.3</v>
      </c>
      <c r="H121" s="702">
        <v>16.100000000000001</v>
      </c>
      <c r="I121" s="703">
        <v>713.23</v>
      </c>
      <c r="J121" s="704">
        <f t="shared" si="2"/>
        <v>474153.59999999992</v>
      </c>
      <c r="K121" s="705">
        <f t="shared" si="3"/>
        <v>1.4166672310983437E-3</v>
      </c>
      <c r="L121" s="705">
        <f t="shared" si="3"/>
        <v>0.9417969906303878</v>
      </c>
      <c r="M121" s="707" t="s">
        <v>12925</v>
      </c>
    </row>
    <row r="122" spans="1:13" ht="25.5" x14ac:dyDescent="0.2">
      <c r="A122" s="698">
        <v>113</v>
      </c>
      <c r="B122" s="699" t="s">
        <v>12955</v>
      </c>
      <c r="C122" s="699" t="s">
        <v>153</v>
      </c>
      <c r="D122" s="700">
        <v>91941</v>
      </c>
      <c r="E122" s="701" t="s">
        <v>7062</v>
      </c>
      <c r="F122" s="700" t="s">
        <v>6995</v>
      </c>
      <c r="G122" s="702">
        <v>80</v>
      </c>
      <c r="H122" s="702">
        <v>8.7200000000000006</v>
      </c>
      <c r="I122" s="703">
        <v>697.6</v>
      </c>
      <c r="J122" s="704">
        <f t="shared" si="2"/>
        <v>474851.1999999999</v>
      </c>
      <c r="K122" s="705">
        <f t="shared" si="3"/>
        <v>1.3856218336500213E-3</v>
      </c>
      <c r="L122" s="705">
        <f t="shared" si="3"/>
        <v>0.94318261246403778</v>
      </c>
      <c r="M122" s="707" t="s">
        <v>12925</v>
      </c>
    </row>
    <row r="123" spans="1:13" ht="25.5" x14ac:dyDescent="0.2">
      <c r="A123" s="698">
        <v>114</v>
      </c>
      <c r="B123" s="699" t="s">
        <v>13157</v>
      </c>
      <c r="C123" s="699" t="s">
        <v>28</v>
      </c>
      <c r="D123" s="700" t="s">
        <v>6909</v>
      </c>
      <c r="E123" s="701" t="s">
        <v>7000</v>
      </c>
      <c r="F123" s="700" t="s">
        <v>6995</v>
      </c>
      <c r="G123" s="702">
        <v>8</v>
      </c>
      <c r="H123" s="702">
        <v>86.9</v>
      </c>
      <c r="I123" s="703">
        <v>695.2</v>
      </c>
      <c r="J123" s="704">
        <f t="shared" si="2"/>
        <v>475546.39999999991</v>
      </c>
      <c r="K123" s="705">
        <f t="shared" si="3"/>
        <v>1.3808547860571887E-3</v>
      </c>
      <c r="L123" s="705">
        <f t="shared" si="3"/>
        <v>0.94456346725009499</v>
      </c>
      <c r="M123" s="707" t="s">
        <v>12925</v>
      </c>
    </row>
    <row r="124" spans="1:13" ht="14.25" customHeight="1" x14ac:dyDescent="0.2">
      <c r="A124" s="698">
        <v>115</v>
      </c>
      <c r="B124" s="699" t="s">
        <v>167</v>
      </c>
      <c r="C124" s="699" t="s">
        <v>153</v>
      </c>
      <c r="D124" s="700">
        <v>92917</v>
      </c>
      <c r="E124" s="701" t="s">
        <v>6812</v>
      </c>
      <c r="F124" s="700" t="s">
        <v>6720</v>
      </c>
      <c r="G124" s="702">
        <v>48.1</v>
      </c>
      <c r="H124" s="702">
        <v>14.26</v>
      </c>
      <c r="I124" s="703">
        <v>685.91</v>
      </c>
      <c r="J124" s="704">
        <f t="shared" si="2"/>
        <v>476232.30999999988</v>
      </c>
      <c r="K124" s="705">
        <f t="shared" si="3"/>
        <v>1.3624023393332655E-3</v>
      </c>
      <c r="L124" s="705">
        <f t="shared" si="3"/>
        <v>0.94592586958942826</v>
      </c>
      <c r="M124" s="707" t="s">
        <v>12925</v>
      </c>
    </row>
    <row r="125" spans="1:13" x14ac:dyDescent="0.2">
      <c r="A125" s="698">
        <v>116</v>
      </c>
      <c r="B125" s="699" t="s">
        <v>13024</v>
      </c>
      <c r="C125" s="699" t="s">
        <v>153</v>
      </c>
      <c r="D125" s="700" t="s">
        <v>6571</v>
      </c>
      <c r="E125" s="701" t="s">
        <v>6576</v>
      </c>
      <c r="F125" s="700" t="s">
        <v>6574</v>
      </c>
      <c r="G125" s="702">
        <v>8</v>
      </c>
      <c r="H125" s="702">
        <v>84.7</v>
      </c>
      <c r="I125" s="703">
        <v>677.6</v>
      </c>
      <c r="J125" s="704">
        <f t="shared" si="2"/>
        <v>476909.90999999986</v>
      </c>
      <c r="K125" s="705">
        <f t="shared" si="3"/>
        <v>1.3458964370430826E-3</v>
      </c>
      <c r="L125" s="705">
        <f t="shared" si="3"/>
        <v>0.94727176602647123</v>
      </c>
      <c r="M125" s="707" t="s">
        <v>12925</v>
      </c>
    </row>
    <row r="126" spans="1:13" ht="25.5" x14ac:dyDescent="0.2">
      <c r="A126" s="698">
        <v>117</v>
      </c>
      <c r="B126" s="699" t="s">
        <v>6711</v>
      </c>
      <c r="C126" s="699" t="s">
        <v>153</v>
      </c>
      <c r="D126" s="700">
        <v>91867</v>
      </c>
      <c r="E126" s="701" t="s">
        <v>6991</v>
      </c>
      <c r="F126" s="700" t="s">
        <v>51</v>
      </c>
      <c r="G126" s="702">
        <v>85.5</v>
      </c>
      <c r="H126" s="702">
        <v>7.89</v>
      </c>
      <c r="I126" s="703">
        <v>674.6</v>
      </c>
      <c r="J126" s="704">
        <f t="shared" si="2"/>
        <v>477584.50999999983</v>
      </c>
      <c r="K126" s="705">
        <f t="shared" si="3"/>
        <v>1.3399376275520416E-3</v>
      </c>
      <c r="L126" s="705">
        <f t="shared" si="3"/>
        <v>0.94861170365402325</v>
      </c>
      <c r="M126" s="707" t="s">
        <v>12925</v>
      </c>
    </row>
    <row r="127" spans="1:13" ht="25.5" x14ac:dyDescent="0.2">
      <c r="A127" s="698">
        <v>118</v>
      </c>
      <c r="B127" s="699" t="s">
        <v>13121</v>
      </c>
      <c r="C127" s="699" t="s">
        <v>153</v>
      </c>
      <c r="D127" s="700">
        <v>86909</v>
      </c>
      <c r="E127" s="701" t="s">
        <v>12968</v>
      </c>
      <c r="F127" s="700" t="s">
        <v>6574</v>
      </c>
      <c r="G127" s="702">
        <v>6</v>
      </c>
      <c r="H127" s="702">
        <v>110.87</v>
      </c>
      <c r="I127" s="708">
        <v>665.22</v>
      </c>
      <c r="J127" s="704">
        <f t="shared" si="2"/>
        <v>478249.72999999981</v>
      </c>
      <c r="K127" s="705">
        <f t="shared" si="3"/>
        <v>1.3213064165433874E-3</v>
      </c>
      <c r="L127" s="705">
        <f t="shared" si="3"/>
        <v>0.94993301007056663</v>
      </c>
      <c r="M127" s="707" t="s">
        <v>12925</v>
      </c>
    </row>
    <row r="128" spans="1:13" ht="25.5" x14ac:dyDescent="0.2">
      <c r="A128" s="698">
        <v>119</v>
      </c>
      <c r="B128" s="699" t="s">
        <v>194</v>
      </c>
      <c r="C128" s="699" t="s">
        <v>153</v>
      </c>
      <c r="D128" s="700">
        <v>89402</v>
      </c>
      <c r="E128" s="701" t="s">
        <v>6664</v>
      </c>
      <c r="F128" s="700" t="s">
        <v>51</v>
      </c>
      <c r="G128" s="702">
        <v>79.64</v>
      </c>
      <c r="H128" s="702">
        <v>8.3000000000000007</v>
      </c>
      <c r="I128" s="703">
        <v>661.01</v>
      </c>
      <c r="J128" s="704">
        <f t="shared" si="2"/>
        <v>478910.73999999982</v>
      </c>
      <c r="K128" s="705">
        <f t="shared" si="3"/>
        <v>1.3129442205576268E-3</v>
      </c>
      <c r="L128" s="705">
        <f t="shared" si="3"/>
        <v>0.95124595429112424</v>
      </c>
      <c r="M128" s="707" t="s">
        <v>12925</v>
      </c>
    </row>
    <row r="129" spans="1:13" ht="25.5" x14ac:dyDescent="0.2">
      <c r="A129" s="698">
        <v>120</v>
      </c>
      <c r="B129" s="699" t="s">
        <v>13083</v>
      </c>
      <c r="C129" s="699" t="s">
        <v>153</v>
      </c>
      <c r="D129" s="700">
        <v>89712</v>
      </c>
      <c r="E129" s="701" t="s">
        <v>6668</v>
      </c>
      <c r="F129" s="700" t="s">
        <v>51</v>
      </c>
      <c r="G129" s="702">
        <v>26.33</v>
      </c>
      <c r="H129" s="702">
        <v>24.22</v>
      </c>
      <c r="I129" s="703">
        <v>637.71</v>
      </c>
      <c r="J129" s="704">
        <f t="shared" si="2"/>
        <v>479548.44999999984</v>
      </c>
      <c r="K129" s="705">
        <f t="shared" si="3"/>
        <v>1.2666641335105434E-3</v>
      </c>
      <c r="L129" s="705">
        <f t="shared" si="3"/>
        <v>0.95251261842463486</v>
      </c>
      <c r="M129" s="707" t="s">
        <v>12925</v>
      </c>
    </row>
    <row r="130" spans="1:13" ht="25.5" x14ac:dyDescent="0.2">
      <c r="A130" s="698">
        <v>121</v>
      </c>
      <c r="B130" s="699" t="s">
        <v>110</v>
      </c>
      <c r="C130" s="699" t="s">
        <v>153</v>
      </c>
      <c r="D130" s="700">
        <v>97647</v>
      </c>
      <c r="E130" s="701" t="s">
        <v>219</v>
      </c>
      <c r="F130" s="700" t="s">
        <v>152</v>
      </c>
      <c r="G130" s="702">
        <v>207.1</v>
      </c>
      <c r="H130" s="702">
        <v>3.02</v>
      </c>
      <c r="I130" s="703">
        <v>625.44000000000005</v>
      </c>
      <c r="J130" s="704">
        <f t="shared" si="2"/>
        <v>480173.88999999984</v>
      </c>
      <c r="K130" s="705">
        <f t="shared" si="3"/>
        <v>1.2422926026921864E-3</v>
      </c>
      <c r="L130" s="705">
        <f t="shared" si="3"/>
        <v>0.95375491102732701</v>
      </c>
      <c r="M130" s="707" t="s">
        <v>12925</v>
      </c>
    </row>
    <row r="131" spans="1:13" x14ac:dyDescent="0.2">
      <c r="A131" s="698">
        <v>122</v>
      </c>
      <c r="B131" s="699" t="s">
        <v>117</v>
      </c>
      <c r="C131" s="699" t="s">
        <v>28</v>
      </c>
      <c r="D131" s="700" t="s">
        <v>7035</v>
      </c>
      <c r="E131" s="701" t="s">
        <v>6838</v>
      </c>
      <c r="F131" s="700" t="s">
        <v>152</v>
      </c>
      <c r="G131" s="702">
        <v>19.89</v>
      </c>
      <c r="H131" s="702">
        <v>29.75</v>
      </c>
      <c r="I131" s="703">
        <v>591.73</v>
      </c>
      <c r="J131" s="704">
        <f t="shared" si="2"/>
        <v>480765.61999999982</v>
      </c>
      <c r="K131" s="705">
        <f t="shared" si="3"/>
        <v>1.1753354467111913E-3</v>
      </c>
      <c r="L131" s="705">
        <f t="shared" si="3"/>
        <v>0.95493024647403824</v>
      </c>
      <c r="M131" s="707" t="s">
        <v>12925</v>
      </c>
    </row>
    <row r="132" spans="1:13" x14ac:dyDescent="0.2">
      <c r="A132" s="698">
        <v>123</v>
      </c>
      <c r="B132" s="699" t="s">
        <v>13034</v>
      </c>
      <c r="C132" s="699" t="s">
        <v>153</v>
      </c>
      <c r="D132" s="700">
        <v>96995</v>
      </c>
      <c r="E132" s="701" t="s">
        <v>6838</v>
      </c>
      <c r="F132" s="700" t="s">
        <v>152</v>
      </c>
      <c r="G132" s="702">
        <v>12.4</v>
      </c>
      <c r="H132" s="702">
        <v>47.57</v>
      </c>
      <c r="I132" s="703">
        <v>589.87</v>
      </c>
      <c r="J132" s="704">
        <f t="shared" si="2"/>
        <v>481355.48999999982</v>
      </c>
      <c r="K132" s="705">
        <f t="shared" si="3"/>
        <v>1.171640984826746E-3</v>
      </c>
      <c r="L132" s="705">
        <f t="shared" si="3"/>
        <v>0.95610188745886493</v>
      </c>
      <c r="M132" s="709" t="s">
        <v>12924</v>
      </c>
    </row>
    <row r="133" spans="1:13" ht="25.5" x14ac:dyDescent="0.2">
      <c r="A133" s="698">
        <v>124</v>
      </c>
      <c r="B133" s="699" t="s">
        <v>13112</v>
      </c>
      <c r="C133" s="699" t="s">
        <v>28</v>
      </c>
      <c r="D133" s="700" t="s">
        <v>7043</v>
      </c>
      <c r="E133" s="701" t="s">
        <v>12847</v>
      </c>
      <c r="F133" s="700" t="s">
        <v>51</v>
      </c>
      <c r="G133" s="702">
        <v>103.03</v>
      </c>
      <c r="H133" s="702">
        <v>5.46</v>
      </c>
      <c r="I133" s="703">
        <v>562.54</v>
      </c>
      <c r="J133" s="704">
        <f t="shared" si="2"/>
        <v>481918.0299999998</v>
      </c>
      <c r="K133" s="705">
        <f t="shared" si="3"/>
        <v>1.1173562303633641E-3</v>
      </c>
      <c r="L133" s="705">
        <f t="shared" si="3"/>
        <v>0.95721924368922828</v>
      </c>
      <c r="M133" s="709" t="s">
        <v>12924</v>
      </c>
    </row>
    <row r="134" spans="1:13" x14ac:dyDescent="0.2">
      <c r="A134" s="698">
        <v>125</v>
      </c>
      <c r="B134" s="699" t="s">
        <v>13109</v>
      </c>
      <c r="C134" s="699" t="s">
        <v>28</v>
      </c>
      <c r="D134" s="700" t="s">
        <v>6786</v>
      </c>
      <c r="E134" s="701" t="s">
        <v>6870</v>
      </c>
      <c r="F134" s="700" t="s">
        <v>152</v>
      </c>
      <c r="G134" s="702">
        <v>5.7200000000000006</v>
      </c>
      <c r="H134" s="702">
        <v>97.48</v>
      </c>
      <c r="I134" s="703">
        <v>557.59</v>
      </c>
      <c r="J134" s="704">
        <f t="shared" si="2"/>
        <v>482475.61999999982</v>
      </c>
      <c r="K134" s="705">
        <f t="shared" si="3"/>
        <v>1.107524194703147E-3</v>
      </c>
      <c r="L134" s="705">
        <f t="shared" si="3"/>
        <v>0.95832676788393145</v>
      </c>
      <c r="M134" s="709" t="s">
        <v>12924</v>
      </c>
    </row>
    <row r="135" spans="1:13" ht="25.5" x14ac:dyDescent="0.2">
      <c r="A135" s="698">
        <v>126</v>
      </c>
      <c r="B135" s="699" t="s">
        <v>213</v>
      </c>
      <c r="C135" s="699" t="s">
        <v>153</v>
      </c>
      <c r="D135" s="700">
        <v>91868</v>
      </c>
      <c r="E135" s="701" t="s">
        <v>7006</v>
      </c>
      <c r="F135" s="700" t="s">
        <v>51</v>
      </c>
      <c r="G135" s="702">
        <v>51</v>
      </c>
      <c r="H135" s="702">
        <v>10.91</v>
      </c>
      <c r="I135" s="708">
        <v>556.41</v>
      </c>
      <c r="J135" s="704">
        <f t="shared" si="2"/>
        <v>483032.0299999998</v>
      </c>
      <c r="K135" s="705">
        <f t="shared" si="3"/>
        <v>1.1051803963033375E-3</v>
      </c>
      <c r="L135" s="705">
        <f t="shared" si="3"/>
        <v>0.9594319482802347</v>
      </c>
      <c r="M135" s="709" t="s">
        <v>12924</v>
      </c>
    </row>
    <row r="136" spans="1:13" ht="25.5" x14ac:dyDescent="0.2">
      <c r="A136" s="698">
        <v>127</v>
      </c>
      <c r="B136" s="699" t="s">
        <v>13011</v>
      </c>
      <c r="C136" s="699" t="s">
        <v>153</v>
      </c>
      <c r="D136" s="700">
        <v>97656</v>
      </c>
      <c r="E136" s="701" t="s">
        <v>241</v>
      </c>
      <c r="F136" s="700" t="s">
        <v>23</v>
      </c>
      <c r="G136" s="702">
        <v>3</v>
      </c>
      <c r="H136" s="702">
        <v>185.01</v>
      </c>
      <c r="I136" s="703">
        <v>555.03</v>
      </c>
      <c r="J136" s="704">
        <f t="shared" si="2"/>
        <v>483587.05999999982</v>
      </c>
      <c r="K136" s="705">
        <f t="shared" si="3"/>
        <v>1.1024393439374588E-3</v>
      </c>
      <c r="L136" s="705">
        <f t="shared" si="3"/>
        <v>0.9605343876241722</v>
      </c>
      <c r="M136" s="709" t="s">
        <v>12924</v>
      </c>
    </row>
    <row r="137" spans="1:13" ht="38.25" x14ac:dyDescent="0.2">
      <c r="A137" s="698">
        <v>128</v>
      </c>
      <c r="B137" s="699" t="s">
        <v>13103</v>
      </c>
      <c r="C137" s="699" t="s">
        <v>153</v>
      </c>
      <c r="D137" s="700">
        <v>97902</v>
      </c>
      <c r="E137" s="701" t="s">
        <v>12899</v>
      </c>
      <c r="F137" s="700" t="s">
        <v>6574</v>
      </c>
      <c r="G137" s="702">
        <v>1</v>
      </c>
      <c r="H137" s="702">
        <v>545.83000000000004</v>
      </c>
      <c r="I137" s="703">
        <v>545.83000000000004</v>
      </c>
      <c r="J137" s="704">
        <f t="shared" si="2"/>
        <v>484132.88999999984</v>
      </c>
      <c r="K137" s="705">
        <f t="shared" si="3"/>
        <v>1.084165661498267E-3</v>
      </c>
      <c r="L137" s="705">
        <f t="shared" si="3"/>
        <v>0.96161855328567059</v>
      </c>
      <c r="M137" s="709" t="s">
        <v>12924</v>
      </c>
    </row>
    <row r="138" spans="1:13" ht="25.5" x14ac:dyDescent="0.2">
      <c r="A138" s="698">
        <v>129</v>
      </c>
      <c r="B138" s="699" t="s">
        <v>13016</v>
      </c>
      <c r="C138" s="699" t="s">
        <v>153</v>
      </c>
      <c r="D138" s="700">
        <v>97661</v>
      </c>
      <c r="E138" s="701" t="s">
        <v>228</v>
      </c>
      <c r="F138" s="700" t="s">
        <v>51</v>
      </c>
      <c r="G138" s="702">
        <v>856.80000000000007</v>
      </c>
      <c r="H138" s="702">
        <v>0.59</v>
      </c>
      <c r="I138" s="703">
        <v>505.51</v>
      </c>
      <c r="J138" s="704">
        <f t="shared" si="2"/>
        <v>484638.39999999985</v>
      </c>
      <c r="K138" s="705">
        <f t="shared" si="3"/>
        <v>1.0040792619386786E-3</v>
      </c>
      <c r="L138" s="705">
        <f t="shared" si="3"/>
        <v>0.96262263254760927</v>
      </c>
      <c r="M138" s="709" t="s">
        <v>12924</v>
      </c>
    </row>
    <row r="139" spans="1:13" ht="25.5" x14ac:dyDescent="0.2">
      <c r="A139" s="698">
        <v>130</v>
      </c>
      <c r="B139" s="699" t="s">
        <v>13143</v>
      </c>
      <c r="C139" s="699" t="s">
        <v>153</v>
      </c>
      <c r="D139" s="700">
        <v>91993</v>
      </c>
      <c r="E139" s="701" t="s">
        <v>7076</v>
      </c>
      <c r="F139" s="700" t="s">
        <v>6995</v>
      </c>
      <c r="G139" s="702">
        <v>13</v>
      </c>
      <c r="H139" s="702">
        <v>38.69</v>
      </c>
      <c r="I139" s="703">
        <v>502.97</v>
      </c>
      <c r="J139" s="704">
        <f t="shared" ref="J139:J202" si="4">I139+J138</f>
        <v>485141.36999999982</v>
      </c>
      <c r="K139" s="705">
        <f t="shared" si="3"/>
        <v>9.9903413656959742E-4</v>
      </c>
      <c r="L139" s="705">
        <f t="shared" si="3"/>
        <v>0.96362166668417881</v>
      </c>
      <c r="M139" s="709" t="s">
        <v>12924</v>
      </c>
    </row>
    <row r="140" spans="1:13" ht="25.5" x14ac:dyDescent="0.2">
      <c r="A140" s="698">
        <v>131</v>
      </c>
      <c r="B140" s="699" t="s">
        <v>13045</v>
      </c>
      <c r="C140" s="699" t="s">
        <v>153</v>
      </c>
      <c r="D140" s="700">
        <v>92873</v>
      </c>
      <c r="E140" s="701" t="s">
        <v>6748</v>
      </c>
      <c r="F140" s="700" t="s">
        <v>46</v>
      </c>
      <c r="G140" s="702">
        <v>2.46</v>
      </c>
      <c r="H140" s="702">
        <v>194.88</v>
      </c>
      <c r="I140" s="703">
        <v>479.4</v>
      </c>
      <c r="J140" s="704">
        <f t="shared" si="4"/>
        <v>485620.76999999984</v>
      </c>
      <c r="K140" s="705">
        <f t="shared" ref="K140:L203" si="5">I140/$I$254</f>
        <v>9.5221775666832012E-4</v>
      </c>
      <c r="L140" s="705">
        <f t="shared" si="5"/>
        <v>0.96457388444084713</v>
      </c>
      <c r="M140" s="709" t="s">
        <v>12924</v>
      </c>
    </row>
    <row r="141" spans="1:13" ht="51" x14ac:dyDescent="0.2">
      <c r="A141" s="698">
        <v>132</v>
      </c>
      <c r="B141" s="699" t="s">
        <v>13124</v>
      </c>
      <c r="C141" s="699" t="s">
        <v>153</v>
      </c>
      <c r="D141" s="700">
        <v>86942</v>
      </c>
      <c r="E141" s="701" t="s">
        <v>12971</v>
      </c>
      <c r="F141" s="700" t="s">
        <v>6574</v>
      </c>
      <c r="G141" s="702">
        <v>2</v>
      </c>
      <c r="H141" s="702">
        <v>235.78</v>
      </c>
      <c r="I141" s="703">
        <v>471.56</v>
      </c>
      <c r="J141" s="704">
        <f t="shared" si="4"/>
        <v>486092.32999999984</v>
      </c>
      <c r="K141" s="705">
        <f t="shared" si="5"/>
        <v>9.3664540119840019E-4</v>
      </c>
      <c r="L141" s="705">
        <f t="shared" si="5"/>
        <v>0.96551052984204555</v>
      </c>
      <c r="M141" s="709" t="s">
        <v>12924</v>
      </c>
    </row>
    <row r="142" spans="1:13" ht="25.5" x14ac:dyDescent="0.2">
      <c r="A142" s="698">
        <v>133</v>
      </c>
      <c r="B142" s="699" t="s">
        <v>6890</v>
      </c>
      <c r="C142" s="699" t="s">
        <v>153</v>
      </c>
      <c r="D142" s="700">
        <v>89402</v>
      </c>
      <c r="E142" s="701" t="s">
        <v>6973</v>
      </c>
      <c r="F142" s="700" t="s">
        <v>51</v>
      </c>
      <c r="G142" s="702">
        <v>56.79</v>
      </c>
      <c r="H142" s="702">
        <v>8.3000000000000007</v>
      </c>
      <c r="I142" s="703">
        <v>471.36</v>
      </c>
      <c r="J142" s="704">
        <f t="shared" si="4"/>
        <v>486563.68999999983</v>
      </c>
      <c r="K142" s="705">
        <f t="shared" si="5"/>
        <v>9.362481472323308E-4</v>
      </c>
      <c r="L142" s="705">
        <f t="shared" si="5"/>
        <v>0.96644677798927781</v>
      </c>
      <c r="M142" s="709" t="s">
        <v>12924</v>
      </c>
    </row>
    <row r="143" spans="1:13" ht="25.5" x14ac:dyDescent="0.2">
      <c r="A143" s="698">
        <v>134</v>
      </c>
      <c r="B143" s="699" t="s">
        <v>13158</v>
      </c>
      <c r="C143" s="699" t="s">
        <v>28</v>
      </c>
      <c r="D143" s="700" t="s">
        <v>6936</v>
      </c>
      <c r="E143" s="701" t="s">
        <v>7001</v>
      </c>
      <c r="F143" s="700" t="s">
        <v>6995</v>
      </c>
      <c r="G143" s="702">
        <v>4</v>
      </c>
      <c r="H143" s="702">
        <v>115.82</v>
      </c>
      <c r="I143" s="703">
        <v>463.28</v>
      </c>
      <c r="J143" s="704">
        <f t="shared" si="4"/>
        <v>487026.96999999986</v>
      </c>
      <c r="K143" s="705">
        <f t="shared" si="5"/>
        <v>9.2019908700312748E-4</v>
      </c>
      <c r="L143" s="705">
        <f t="shared" si="5"/>
        <v>0.96736697707628105</v>
      </c>
      <c r="M143" s="709" t="s">
        <v>12924</v>
      </c>
    </row>
    <row r="144" spans="1:13" ht="25.5" x14ac:dyDescent="0.2">
      <c r="A144" s="698">
        <v>135</v>
      </c>
      <c r="B144" s="699" t="s">
        <v>13133</v>
      </c>
      <c r="C144" s="699" t="s">
        <v>151</v>
      </c>
      <c r="D144" s="700" t="s">
        <v>7051</v>
      </c>
      <c r="E144" s="701" t="s">
        <v>7073</v>
      </c>
      <c r="F144" s="700" t="s">
        <v>51</v>
      </c>
      <c r="G144" s="702">
        <v>24</v>
      </c>
      <c r="H144" s="702">
        <v>19.2</v>
      </c>
      <c r="I144" s="703">
        <v>460.8</v>
      </c>
      <c r="J144" s="704">
        <f t="shared" si="4"/>
        <v>487487.76999999984</v>
      </c>
      <c r="K144" s="705">
        <f t="shared" si="5"/>
        <v>9.152731378238672E-4</v>
      </c>
      <c r="L144" s="705">
        <f t="shared" si="5"/>
        <v>0.96828225021410486</v>
      </c>
      <c r="M144" s="709" t="s">
        <v>12924</v>
      </c>
    </row>
    <row r="145" spans="1:13" ht="25.5" x14ac:dyDescent="0.2">
      <c r="A145" s="698">
        <v>136</v>
      </c>
      <c r="B145" s="699" t="s">
        <v>12950</v>
      </c>
      <c r="C145" s="699" t="s">
        <v>153</v>
      </c>
      <c r="D145" s="700">
        <v>91939</v>
      </c>
      <c r="E145" s="701" t="s">
        <v>7077</v>
      </c>
      <c r="F145" s="700" t="s">
        <v>6995</v>
      </c>
      <c r="G145" s="702">
        <v>18</v>
      </c>
      <c r="H145" s="702">
        <v>24.47</v>
      </c>
      <c r="I145" s="703">
        <v>440.46</v>
      </c>
      <c r="J145" s="704">
        <f t="shared" si="4"/>
        <v>487928.22999999986</v>
      </c>
      <c r="K145" s="705">
        <f t="shared" si="5"/>
        <v>8.7487240947461053E-4</v>
      </c>
      <c r="L145" s="705">
        <f t="shared" si="5"/>
        <v>0.96915712262357956</v>
      </c>
      <c r="M145" s="709" t="s">
        <v>12924</v>
      </c>
    </row>
    <row r="146" spans="1:13" ht="38.25" x14ac:dyDescent="0.2">
      <c r="A146" s="698">
        <v>137</v>
      </c>
      <c r="B146" s="699" t="s">
        <v>12952</v>
      </c>
      <c r="C146" s="699" t="s">
        <v>28</v>
      </c>
      <c r="D146" s="700" t="s">
        <v>6640</v>
      </c>
      <c r="E146" s="701" t="s">
        <v>12825</v>
      </c>
      <c r="F146" s="700" t="s">
        <v>6574</v>
      </c>
      <c r="G146" s="702">
        <v>8</v>
      </c>
      <c r="H146" s="702">
        <v>54.55</v>
      </c>
      <c r="I146" s="703">
        <v>436.4</v>
      </c>
      <c r="J146" s="704">
        <f t="shared" si="4"/>
        <v>488364.62999999989</v>
      </c>
      <c r="K146" s="705">
        <f t="shared" si="5"/>
        <v>8.6680815396340198E-4</v>
      </c>
      <c r="L146" s="705">
        <f t="shared" si="5"/>
        <v>0.97002393077754301</v>
      </c>
      <c r="M146" s="709" t="s">
        <v>12924</v>
      </c>
    </row>
    <row r="147" spans="1:13" ht="25.5" x14ac:dyDescent="0.2">
      <c r="A147" s="698">
        <v>138</v>
      </c>
      <c r="B147" s="699" t="s">
        <v>13013</v>
      </c>
      <c r="C147" s="699" t="s">
        <v>153</v>
      </c>
      <c r="D147" s="700">
        <v>97642</v>
      </c>
      <c r="E147" s="701" t="s">
        <v>225</v>
      </c>
      <c r="F147" s="700" t="s">
        <v>152</v>
      </c>
      <c r="G147" s="702">
        <v>139.63909999999998</v>
      </c>
      <c r="H147" s="702">
        <v>2.97</v>
      </c>
      <c r="I147" s="703">
        <v>414.73</v>
      </c>
      <c r="J147" s="704">
        <f t="shared" si="4"/>
        <v>488779.35999999987</v>
      </c>
      <c r="K147" s="705">
        <f t="shared" si="5"/>
        <v>8.2376568673978392E-4</v>
      </c>
      <c r="L147" s="705">
        <f t="shared" si="5"/>
        <v>0.97084769646428271</v>
      </c>
      <c r="M147" s="709" t="s">
        <v>12924</v>
      </c>
    </row>
    <row r="148" spans="1:13" ht="25.5" x14ac:dyDescent="0.2">
      <c r="A148" s="698">
        <v>139</v>
      </c>
      <c r="B148" s="699" t="s">
        <v>13042</v>
      </c>
      <c r="C148" s="699" t="s">
        <v>153</v>
      </c>
      <c r="D148" s="700">
        <v>94965</v>
      </c>
      <c r="E148" s="701" t="s">
        <v>6570</v>
      </c>
      <c r="F148" s="700" t="s">
        <v>46</v>
      </c>
      <c r="G148" s="702">
        <v>0.77999999999999992</v>
      </c>
      <c r="H148" s="702">
        <v>514.14</v>
      </c>
      <c r="I148" s="703">
        <v>401.03</v>
      </c>
      <c r="J148" s="704">
        <f t="shared" si="4"/>
        <v>489180.3899999999</v>
      </c>
      <c r="K148" s="705">
        <f t="shared" si="5"/>
        <v>7.9655379006403088E-4</v>
      </c>
      <c r="L148" s="705">
        <f t="shared" si="5"/>
        <v>0.97164425025434675</v>
      </c>
      <c r="M148" s="709" t="s">
        <v>12924</v>
      </c>
    </row>
    <row r="149" spans="1:13" ht="38.25" x14ac:dyDescent="0.2">
      <c r="A149" s="698">
        <v>140</v>
      </c>
      <c r="B149" s="699" t="s">
        <v>13113</v>
      </c>
      <c r="C149" s="699" t="s">
        <v>28</v>
      </c>
      <c r="D149" s="700" t="s">
        <v>7044</v>
      </c>
      <c r="E149" s="701" t="s">
        <v>12848</v>
      </c>
      <c r="F149" s="700" t="s">
        <v>51</v>
      </c>
      <c r="G149" s="702">
        <v>44.62</v>
      </c>
      <c r="H149" s="702">
        <v>8.98</v>
      </c>
      <c r="I149" s="703">
        <v>400.69</v>
      </c>
      <c r="J149" s="704">
        <f t="shared" si="4"/>
        <v>489581.0799999999</v>
      </c>
      <c r="K149" s="705">
        <f t="shared" si="5"/>
        <v>7.9587845832171302E-4</v>
      </c>
      <c r="L149" s="705">
        <f t="shared" si="5"/>
        <v>0.97244012871266849</v>
      </c>
      <c r="M149" s="709" t="s">
        <v>12924</v>
      </c>
    </row>
    <row r="150" spans="1:13" ht="25.5" x14ac:dyDescent="0.2">
      <c r="A150" s="698">
        <v>141</v>
      </c>
      <c r="B150" s="699" t="s">
        <v>13170</v>
      </c>
      <c r="C150" s="699" t="s">
        <v>153</v>
      </c>
      <c r="D150" s="700">
        <v>83446</v>
      </c>
      <c r="E150" s="701" t="s">
        <v>7071</v>
      </c>
      <c r="F150" s="700" t="s">
        <v>6995</v>
      </c>
      <c r="G150" s="702">
        <v>2</v>
      </c>
      <c r="H150" s="702">
        <v>195.89</v>
      </c>
      <c r="I150" s="703">
        <v>391.78</v>
      </c>
      <c r="J150" s="704">
        <f t="shared" si="4"/>
        <v>489972.85999999993</v>
      </c>
      <c r="K150" s="705">
        <f t="shared" si="5"/>
        <v>7.7818079413332177E-4</v>
      </c>
      <c r="L150" s="705">
        <f t="shared" si="5"/>
        <v>0.97321830950680188</v>
      </c>
      <c r="M150" s="709" t="s">
        <v>12924</v>
      </c>
    </row>
    <row r="151" spans="1:13" ht="25.5" x14ac:dyDescent="0.2">
      <c r="A151" s="698">
        <v>142</v>
      </c>
      <c r="B151" s="699" t="s">
        <v>6900</v>
      </c>
      <c r="C151" s="699" t="s">
        <v>153</v>
      </c>
      <c r="D151" s="700">
        <v>90443</v>
      </c>
      <c r="E151" s="701" t="s">
        <v>12956</v>
      </c>
      <c r="F151" s="700" t="s">
        <v>51</v>
      </c>
      <c r="G151" s="702">
        <v>35</v>
      </c>
      <c r="H151" s="702">
        <v>11.07</v>
      </c>
      <c r="I151" s="703">
        <v>387.45</v>
      </c>
      <c r="J151" s="704">
        <f t="shared" si="4"/>
        <v>490360.30999999994</v>
      </c>
      <c r="K151" s="705">
        <f t="shared" si="5"/>
        <v>7.6958024576791954E-4</v>
      </c>
      <c r="L151" s="705">
        <f t="shared" si="5"/>
        <v>0.97398788975256989</v>
      </c>
      <c r="M151" s="709" t="s">
        <v>12924</v>
      </c>
    </row>
    <row r="152" spans="1:13" ht="38.25" x14ac:dyDescent="0.2">
      <c r="A152" s="698">
        <v>143</v>
      </c>
      <c r="B152" s="699" t="s">
        <v>13052</v>
      </c>
      <c r="C152" s="699" t="s">
        <v>153</v>
      </c>
      <c r="D152" s="700">
        <v>92919</v>
      </c>
      <c r="E152" s="701" t="s">
        <v>6813</v>
      </c>
      <c r="F152" s="700" t="s">
        <v>6720</v>
      </c>
      <c r="G152" s="702">
        <v>32.200000000000003</v>
      </c>
      <c r="H152" s="702">
        <v>11.7</v>
      </c>
      <c r="I152" s="703">
        <v>376.74</v>
      </c>
      <c r="J152" s="704">
        <f t="shared" si="4"/>
        <v>490737.04999999993</v>
      </c>
      <c r="K152" s="705">
        <f t="shared" si="5"/>
        <v>7.4830729588490396E-4</v>
      </c>
      <c r="L152" s="705">
        <f t="shared" si="5"/>
        <v>0.97473619704845471</v>
      </c>
      <c r="M152" s="709" t="s">
        <v>12924</v>
      </c>
    </row>
    <row r="153" spans="1:13" x14ac:dyDescent="0.2">
      <c r="A153" s="698">
        <v>144</v>
      </c>
      <c r="B153" s="699" t="s">
        <v>13173</v>
      </c>
      <c r="C153" s="699" t="s">
        <v>153</v>
      </c>
      <c r="D153" s="700">
        <v>96985</v>
      </c>
      <c r="E153" s="701" t="s">
        <v>12816</v>
      </c>
      <c r="F153" s="700" t="s">
        <v>6574</v>
      </c>
      <c r="G153" s="702">
        <v>5</v>
      </c>
      <c r="H153" s="702">
        <v>74.33</v>
      </c>
      <c r="I153" s="703">
        <v>371.65</v>
      </c>
      <c r="J153" s="704">
        <f t="shared" si="4"/>
        <v>491108.69999999995</v>
      </c>
      <c r="K153" s="705">
        <f t="shared" si="5"/>
        <v>7.3819718244843798E-4</v>
      </c>
      <c r="L153" s="705">
        <f t="shared" si="5"/>
        <v>0.97547439423090321</v>
      </c>
      <c r="M153" s="709" t="s">
        <v>12924</v>
      </c>
    </row>
    <row r="154" spans="1:13" x14ac:dyDescent="0.2">
      <c r="A154" s="698">
        <v>145</v>
      </c>
      <c r="B154" s="699" t="s">
        <v>13021</v>
      </c>
      <c r="C154" s="699" t="s">
        <v>153</v>
      </c>
      <c r="D154" s="700">
        <v>97645</v>
      </c>
      <c r="E154" s="701" t="s">
        <v>233</v>
      </c>
      <c r="F154" s="700" t="s">
        <v>152</v>
      </c>
      <c r="G154" s="702">
        <v>15.599999999999996</v>
      </c>
      <c r="H154" s="702">
        <v>23.79</v>
      </c>
      <c r="I154" s="703">
        <v>371.12</v>
      </c>
      <c r="J154" s="704">
        <f t="shared" si="4"/>
        <v>491479.81999999995</v>
      </c>
      <c r="K154" s="705">
        <f t="shared" si="5"/>
        <v>7.3714445943835413E-4</v>
      </c>
      <c r="L154" s="705">
        <f t="shared" si="5"/>
        <v>0.97621153869034161</v>
      </c>
      <c r="M154" s="709" t="s">
        <v>12924</v>
      </c>
    </row>
    <row r="155" spans="1:13" ht="38.25" x14ac:dyDescent="0.2">
      <c r="A155" s="698">
        <v>146</v>
      </c>
      <c r="B155" s="699" t="s">
        <v>13126</v>
      </c>
      <c r="C155" s="699" t="s">
        <v>153</v>
      </c>
      <c r="D155" s="700">
        <v>86936</v>
      </c>
      <c r="E155" s="701" t="s">
        <v>12973</v>
      </c>
      <c r="F155" s="700" t="s">
        <v>6574</v>
      </c>
      <c r="G155" s="702">
        <v>1</v>
      </c>
      <c r="H155" s="702">
        <v>370.66</v>
      </c>
      <c r="I155" s="703">
        <v>370.66</v>
      </c>
      <c r="J155" s="704">
        <f t="shared" si="4"/>
        <v>491850.47999999992</v>
      </c>
      <c r="K155" s="705">
        <f t="shared" si="5"/>
        <v>7.3623077531639457E-4</v>
      </c>
      <c r="L155" s="705">
        <f t="shared" si="5"/>
        <v>0.97694776946565787</v>
      </c>
      <c r="M155" s="709" t="s">
        <v>12924</v>
      </c>
    </row>
    <row r="156" spans="1:13" ht="25.5" x14ac:dyDescent="0.2">
      <c r="A156" s="698">
        <v>147</v>
      </c>
      <c r="B156" s="699" t="s">
        <v>13137</v>
      </c>
      <c r="C156" s="699" t="s">
        <v>153</v>
      </c>
      <c r="D156" s="700">
        <v>91940</v>
      </c>
      <c r="E156" s="701" t="s">
        <v>7063</v>
      </c>
      <c r="F156" s="700" t="s">
        <v>6995</v>
      </c>
      <c r="G156" s="702">
        <v>28</v>
      </c>
      <c r="H156" s="702">
        <v>13.01</v>
      </c>
      <c r="I156" s="703">
        <v>364.28</v>
      </c>
      <c r="J156" s="704">
        <f t="shared" si="4"/>
        <v>492214.75999999995</v>
      </c>
      <c r="K156" s="705">
        <f t="shared" si="5"/>
        <v>7.2355837379878111E-4</v>
      </c>
      <c r="L156" s="705">
        <f t="shared" si="5"/>
        <v>0.97767132783945676</v>
      </c>
      <c r="M156" s="709" t="s">
        <v>12924</v>
      </c>
    </row>
    <row r="157" spans="1:13" ht="25.5" x14ac:dyDescent="0.2">
      <c r="A157" s="698">
        <v>148</v>
      </c>
      <c r="B157" s="699" t="s">
        <v>146</v>
      </c>
      <c r="C157" s="699" t="s">
        <v>28</v>
      </c>
      <c r="D157" s="700" t="s">
        <v>6638</v>
      </c>
      <c r="E157" s="701" t="s">
        <v>6863</v>
      </c>
      <c r="F157" s="700" t="s">
        <v>152</v>
      </c>
      <c r="G157" s="702">
        <v>0.96</v>
      </c>
      <c r="H157" s="702">
        <v>365.12</v>
      </c>
      <c r="I157" s="703">
        <v>350.52</v>
      </c>
      <c r="J157" s="704">
        <f t="shared" si="4"/>
        <v>492565.27999999997</v>
      </c>
      <c r="K157" s="705">
        <f t="shared" si="5"/>
        <v>6.9622730093320728E-4</v>
      </c>
      <c r="L157" s="705">
        <f t="shared" si="5"/>
        <v>0.97836755514038998</v>
      </c>
      <c r="M157" s="709" t="s">
        <v>12924</v>
      </c>
    </row>
    <row r="158" spans="1:13" ht="25.5" x14ac:dyDescent="0.2">
      <c r="A158" s="698">
        <v>149</v>
      </c>
      <c r="B158" s="699" t="s">
        <v>13138</v>
      </c>
      <c r="C158" s="699" t="s">
        <v>153</v>
      </c>
      <c r="D158" s="700">
        <v>91953</v>
      </c>
      <c r="E158" s="701" t="s">
        <v>6996</v>
      </c>
      <c r="F158" s="700" t="s">
        <v>6995</v>
      </c>
      <c r="G158" s="702">
        <v>13</v>
      </c>
      <c r="H158" s="702">
        <v>24.04</v>
      </c>
      <c r="I158" s="703">
        <v>312.52</v>
      </c>
      <c r="J158" s="704">
        <f t="shared" si="4"/>
        <v>492877.8</v>
      </c>
      <c r="K158" s="705">
        <f t="shared" si="5"/>
        <v>6.2074904738002382E-4</v>
      </c>
      <c r="L158" s="705">
        <f t="shared" si="5"/>
        <v>0.97898830418777005</v>
      </c>
      <c r="M158" s="709" t="s">
        <v>12924</v>
      </c>
    </row>
    <row r="159" spans="1:13" ht="25.5" x14ac:dyDescent="0.2">
      <c r="A159" s="698">
        <v>150</v>
      </c>
      <c r="B159" s="699" t="s">
        <v>13082</v>
      </c>
      <c r="C159" s="699" t="s">
        <v>153</v>
      </c>
      <c r="D159" s="700">
        <v>89711</v>
      </c>
      <c r="E159" s="701" t="s">
        <v>6667</v>
      </c>
      <c r="F159" s="700" t="s">
        <v>51</v>
      </c>
      <c r="G159" s="702">
        <v>18.490000000000002</v>
      </c>
      <c r="H159" s="702">
        <v>16.28</v>
      </c>
      <c r="I159" s="703">
        <v>301.02</v>
      </c>
      <c r="J159" s="704">
        <f t="shared" si="4"/>
        <v>493178.82</v>
      </c>
      <c r="K159" s="705">
        <f t="shared" si="5"/>
        <v>5.9790694433103399E-4</v>
      </c>
      <c r="L159" s="705">
        <f t="shared" si="5"/>
        <v>0.97958621113210109</v>
      </c>
      <c r="M159" s="709" t="s">
        <v>12924</v>
      </c>
    </row>
    <row r="160" spans="1:13" ht="25.5" x14ac:dyDescent="0.2">
      <c r="A160" s="698">
        <v>151</v>
      </c>
      <c r="B160" s="699" t="s">
        <v>13191</v>
      </c>
      <c r="C160" s="699" t="s">
        <v>153</v>
      </c>
      <c r="D160" s="700">
        <v>90447</v>
      </c>
      <c r="E160" s="701" t="s">
        <v>12945</v>
      </c>
      <c r="F160" s="700" t="s">
        <v>51</v>
      </c>
      <c r="G160" s="702">
        <v>51.300000000000004</v>
      </c>
      <c r="H160" s="702">
        <v>5.74</v>
      </c>
      <c r="I160" s="703">
        <v>294.45999999999998</v>
      </c>
      <c r="J160" s="704">
        <f t="shared" si="4"/>
        <v>493473.28000000003</v>
      </c>
      <c r="K160" s="705">
        <f t="shared" si="5"/>
        <v>5.8487701424395815E-4</v>
      </c>
      <c r="L160" s="705">
        <f t="shared" si="5"/>
        <v>0.98017108814634513</v>
      </c>
      <c r="M160" s="709" t="s">
        <v>12924</v>
      </c>
    </row>
    <row r="161" spans="1:13" ht="38.25" x14ac:dyDescent="0.2">
      <c r="A161" s="698">
        <v>152</v>
      </c>
      <c r="B161" s="699" t="s">
        <v>13039</v>
      </c>
      <c r="C161" s="699" t="s">
        <v>153</v>
      </c>
      <c r="D161" s="700">
        <v>92919</v>
      </c>
      <c r="E161" s="701" t="s">
        <v>6813</v>
      </c>
      <c r="F161" s="700" t="s">
        <v>6720</v>
      </c>
      <c r="G161" s="702">
        <v>25.1</v>
      </c>
      <c r="H161" s="702">
        <v>11.7</v>
      </c>
      <c r="I161" s="703">
        <v>293.67</v>
      </c>
      <c r="J161" s="704">
        <f t="shared" si="4"/>
        <v>493766.95</v>
      </c>
      <c r="K161" s="705">
        <f t="shared" si="5"/>
        <v>5.8330786107798412E-4</v>
      </c>
      <c r="L161" s="705">
        <f t="shared" si="5"/>
        <v>0.98075439600742309</v>
      </c>
      <c r="M161" s="709" t="s">
        <v>12924</v>
      </c>
    </row>
    <row r="162" spans="1:13" ht="25.5" x14ac:dyDescent="0.2">
      <c r="A162" s="698">
        <v>153</v>
      </c>
      <c r="B162" s="699" t="s">
        <v>13187</v>
      </c>
      <c r="C162" s="699" t="s">
        <v>28</v>
      </c>
      <c r="D162" s="700" t="s">
        <v>6903</v>
      </c>
      <c r="E162" s="701" t="s">
        <v>7064</v>
      </c>
      <c r="F162" s="700" t="s">
        <v>6995</v>
      </c>
      <c r="G162" s="702">
        <v>8</v>
      </c>
      <c r="H162" s="702">
        <v>35.81</v>
      </c>
      <c r="I162" s="703">
        <v>286.48</v>
      </c>
      <c r="J162" s="704">
        <f t="shared" si="4"/>
        <v>494053.43</v>
      </c>
      <c r="K162" s="705">
        <f t="shared" si="5"/>
        <v>5.6902658099778974E-4</v>
      </c>
      <c r="L162" s="705">
        <f t="shared" si="5"/>
        <v>0.98132342258842087</v>
      </c>
      <c r="M162" s="709" t="s">
        <v>12924</v>
      </c>
    </row>
    <row r="163" spans="1:13" ht="25.5" x14ac:dyDescent="0.2">
      <c r="A163" s="698">
        <v>154</v>
      </c>
      <c r="B163" s="699" t="s">
        <v>13116</v>
      </c>
      <c r="C163" s="699" t="s">
        <v>153</v>
      </c>
      <c r="D163" s="700">
        <v>93358</v>
      </c>
      <c r="E163" s="701" t="s">
        <v>12850</v>
      </c>
      <c r="F163" s="700" t="s">
        <v>46</v>
      </c>
      <c r="G163" s="702">
        <v>3.65</v>
      </c>
      <c r="H163" s="702">
        <v>78.459999999999994</v>
      </c>
      <c r="I163" s="708">
        <v>286.38</v>
      </c>
      <c r="J163" s="704">
        <f t="shared" si="4"/>
        <v>494339.81</v>
      </c>
      <c r="K163" s="705">
        <f t="shared" si="5"/>
        <v>5.6882795401475494E-4</v>
      </c>
      <c r="L163" s="705">
        <f t="shared" si="5"/>
        <v>0.98189225054243556</v>
      </c>
      <c r="M163" s="709" t="s">
        <v>12924</v>
      </c>
    </row>
    <row r="164" spans="1:13" ht="25.5" x14ac:dyDescent="0.2">
      <c r="A164" s="698">
        <v>155</v>
      </c>
      <c r="B164" s="699" t="s">
        <v>13192</v>
      </c>
      <c r="C164" s="699" t="s">
        <v>28</v>
      </c>
      <c r="D164" s="700" t="s">
        <v>7043</v>
      </c>
      <c r="E164" s="701" t="s">
        <v>12847</v>
      </c>
      <c r="F164" s="700" t="s">
        <v>51</v>
      </c>
      <c r="G164" s="702">
        <v>51.300000000000004</v>
      </c>
      <c r="H164" s="702">
        <v>5.46</v>
      </c>
      <c r="I164" s="703">
        <v>280.10000000000002</v>
      </c>
      <c r="J164" s="704">
        <f t="shared" si="4"/>
        <v>494619.91</v>
      </c>
      <c r="K164" s="705">
        <f t="shared" si="5"/>
        <v>5.5635417948017628E-4</v>
      </c>
      <c r="L164" s="705">
        <f t="shared" si="5"/>
        <v>0.98244860472191575</v>
      </c>
      <c r="M164" s="709" t="s">
        <v>12924</v>
      </c>
    </row>
    <row r="165" spans="1:13" ht="38.25" x14ac:dyDescent="0.2">
      <c r="A165" s="698">
        <v>156</v>
      </c>
      <c r="B165" s="699" t="s">
        <v>207</v>
      </c>
      <c r="C165" s="699" t="s">
        <v>153</v>
      </c>
      <c r="D165" s="700">
        <v>89809</v>
      </c>
      <c r="E165" s="701" t="s">
        <v>6683</v>
      </c>
      <c r="F165" s="700" t="s">
        <v>6574</v>
      </c>
      <c r="G165" s="702">
        <v>18</v>
      </c>
      <c r="H165" s="702">
        <v>15.3</v>
      </c>
      <c r="I165" s="703">
        <v>275.39999999999998</v>
      </c>
      <c r="J165" s="704">
        <f t="shared" si="4"/>
        <v>494895.31</v>
      </c>
      <c r="K165" s="705">
        <f t="shared" si="5"/>
        <v>5.4701871127754557E-4</v>
      </c>
      <c r="L165" s="705">
        <f t="shared" si="5"/>
        <v>0.98299562343319336</v>
      </c>
      <c r="M165" s="709" t="s">
        <v>12924</v>
      </c>
    </row>
    <row r="166" spans="1:13" ht="25.5" x14ac:dyDescent="0.2">
      <c r="A166" s="698">
        <v>157</v>
      </c>
      <c r="B166" s="699" t="s">
        <v>13139</v>
      </c>
      <c r="C166" s="699" t="s">
        <v>153</v>
      </c>
      <c r="D166" s="700">
        <v>91959</v>
      </c>
      <c r="E166" s="701" t="s">
        <v>6997</v>
      </c>
      <c r="F166" s="700" t="s">
        <v>6995</v>
      </c>
      <c r="G166" s="702">
        <v>7</v>
      </c>
      <c r="H166" s="702">
        <v>38.090000000000003</v>
      </c>
      <c r="I166" s="703">
        <v>266.63</v>
      </c>
      <c r="J166" s="704">
        <f t="shared" si="4"/>
        <v>495161.94</v>
      </c>
      <c r="K166" s="705">
        <f t="shared" si="5"/>
        <v>5.2959912486540302E-4</v>
      </c>
      <c r="L166" s="705">
        <f t="shared" si="5"/>
        <v>0.98352522255805874</v>
      </c>
      <c r="M166" s="709" t="s">
        <v>12924</v>
      </c>
    </row>
    <row r="167" spans="1:13" ht="25.5" x14ac:dyDescent="0.2">
      <c r="A167" s="698">
        <v>158</v>
      </c>
      <c r="B167" s="699" t="s">
        <v>13148</v>
      </c>
      <c r="C167" s="699" t="s">
        <v>151</v>
      </c>
      <c r="D167" s="700" t="s">
        <v>7015</v>
      </c>
      <c r="E167" s="701" t="s">
        <v>7067</v>
      </c>
      <c r="F167" s="700" t="s">
        <v>6995</v>
      </c>
      <c r="G167" s="702">
        <v>12</v>
      </c>
      <c r="H167" s="702">
        <v>21.74</v>
      </c>
      <c r="I167" s="703">
        <v>260.88</v>
      </c>
      <c r="J167" s="704">
        <f t="shared" si="4"/>
        <v>495422.82</v>
      </c>
      <c r="K167" s="705">
        <f t="shared" si="5"/>
        <v>5.1817807334090811E-4</v>
      </c>
      <c r="L167" s="705">
        <f t="shared" si="5"/>
        <v>0.98404340063139961</v>
      </c>
      <c r="M167" s="709" t="s">
        <v>12924</v>
      </c>
    </row>
    <row r="168" spans="1:13" ht="25.5" x14ac:dyDescent="0.2">
      <c r="A168" s="698">
        <v>159</v>
      </c>
      <c r="B168" s="699" t="s">
        <v>13189</v>
      </c>
      <c r="C168" s="699" t="s">
        <v>153</v>
      </c>
      <c r="D168" s="700">
        <v>91940</v>
      </c>
      <c r="E168" s="701" t="s">
        <v>7063</v>
      </c>
      <c r="F168" s="700" t="s">
        <v>6995</v>
      </c>
      <c r="G168" s="702">
        <v>19</v>
      </c>
      <c r="H168" s="702">
        <v>13.01</v>
      </c>
      <c r="I168" s="703">
        <v>247.19</v>
      </c>
      <c r="J168" s="704">
        <f t="shared" si="4"/>
        <v>495670.01</v>
      </c>
      <c r="K168" s="705">
        <f t="shared" si="5"/>
        <v>4.9098603936345857E-4</v>
      </c>
      <c r="L168" s="705">
        <f t="shared" si="5"/>
        <v>0.9845343866707631</v>
      </c>
      <c r="M168" s="709" t="s">
        <v>12924</v>
      </c>
    </row>
    <row r="169" spans="1:13" x14ac:dyDescent="0.2">
      <c r="A169" s="698">
        <v>160</v>
      </c>
      <c r="B169" s="699" t="s">
        <v>13064</v>
      </c>
      <c r="C169" s="699" t="s">
        <v>28</v>
      </c>
      <c r="D169" s="700" t="s">
        <v>6686</v>
      </c>
      <c r="E169" s="701" t="s">
        <v>6785</v>
      </c>
      <c r="F169" s="700" t="s">
        <v>152</v>
      </c>
      <c r="G169" s="702">
        <v>5.9</v>
      </c>
      <c r="H169" s="702">
        <v>41.37</v>
      </c>
      <c r="I169" s="703">
        <v>244.08</v>
      </c>
      <c r="J169" s="704">
        <f t="shared" si="4"/>
        <v>495914.09</v>
      </c>
      <c r="K169" s="705">
        <f t="shared" si="5"/>
        <v>4.8480874019107969E-4</v>
      </c>
      <c r="L169" s="705">
        <f t="shared" si="5"/>
        <v>0.98501919541095417</v>
      </c>
      <c r="M169" s="709" t="s">
        <v>12924</v>
      </c>
    </row>
    <row r="170" spans="1:13" x14ac:dyDescent="0.2">
      <c r="A170" s="698">
        <v>161</v>
      </c>
      <c r="B170" s="699" t="s">
        <v>13127</v>
      </c>
      <c r="C170" s="699" t="s">
        <v>28</v>
      </c>
      <c r="D170" s="700" t="s">
        <v>12982</v>
      </c>
      <c r="E170" s="701" t="s">
        <v>12974</v>
      </c>
      <c r="F170" s="700" t="s">
        <v>6574</v>
      </c>
      <c r="G170" s="702">
        <v>2</v>
      </c>
      <c r="H170" s="702">
        <v>118.51</v>
      </c>
      <c r="I170" s="703">
        <v>237.02</v>
      </c>
      <c r="J170" s="704">
        <f t="shared" si="4"/>
        <v>496151.11000000004</v>
      </c>
      <c r="K170" s="705">
        <f t="shared" si="5"/>
        <v>4.7078567518883034E-4</v>
      </c>
      <c r="L170" s="705">
        <f t="shared" si="5"/>
        <v>0.98548998108614305</v>
      </c>
      <c r="M170" s="709" t="s">
        <v>12924</v>
      </c>
    </row>
    <row r="171" spans="1:13" ht="25.5" x14ac:dyDescent="0.2">
      <c r="A171" s="698">
        <v>162</v>
      </c>
      <c r="B171" s="699" t="s">
        <v>13156</v>
      </c>
      <c r="C171" s="699" t="s">
        <v>28</v>
      </c>
      <c r="D171" s="700" t="s">
        <v>7024</v>
      </c>
      <c r="E171" s="701" t="s">
        <v>7079</v>
      </c>
      <c r="F171" s="700" t="s">
        <v>6995</v>
      </c>
      <c r="G171" s="702">
        <v>1</v>
      </c>
      <c r="H171" s="702">
        <v>232.81</v>
      </c>
      <c r="I171" s="703">
        <v>232.81</v>
      </c>
      <c r="J171" s="704">
        <f t="shared" si="4"/>
        <v>496383.92000000004</v>
      </c>
      <c r="K171" s="705">
        <f t="shared" si="5"/>
        <v>4.624234792030697E-4</v>
      </c>
      <c r="L171" s="705">
        <f t="shared" si="5"/>
        <v>0.98595240456534616</v>
      </c>
      <c r="M171" s="709" t="s">
        <v>12924</v>
      </c>
    </row>
    <row r="172" spans="1:13" ht="25.5" x14ac:dyDescent="0.2">
      <c r="A172" s="698">
        <v>163</v>
      </c>
      <c r="B172" s="699" t="s">
        <v>13012</v>
      </c>
      <c r="C172" s="699" t="s">
        <v>153</v>
      </c>
      <c r="D172" s="700">
        <v>97640</v>
      </c>
      <c r="E172" s="701" t="s">
        <v>224</v>
      </c>
      <c r="F172" s="700" t="s">
        <v>152</v>
      </c>
      <c r="G172" s="702">
        <v>139.64949999999999</v>
      </c>
      <c r="H172" s="702">
        <v>1.65</v>
      </c>
      <c r="I172" s="703">
        <v>230.42</v>
      </c>
      <c r="J172" s="704">
        <f t="shared" si="4"/>
        <v>496614.34</v>
      </c>
      <c r="K172" s="705">
        <f t="shared" si="5"/>
        <v>4.576762943085405E-4</v>
      </c>
      <c r="L172" s="705">
        <f t="shared" si="5"/>
        <v>0.98641008085965465</v>
      </c>
      <c r="M172" s="709" t="s">
        <v>12924</v>
      </c>
    </row>
    <row r="173" spans="1:13" x14ac:dyDescent="0.2">
      <c r="A173" s="698">
        <v>164</v>
      </c>
      <c r="B173" s="699" t="s">
        <v>13030</v>
      </c>
      <c r="C173" s="699" t="s">
        <v>153</v>
      </c>
      <c r="D173" s="700" t="s">
        <v>6164</v>
      </c>
      <c r="E173" s="701" t="s">
        <v>237</v>
      </c>
      <c r="F173" s="700" t="s">
        <v>152</v>
      </c>
      <c r="G173" s="702">
        <v>139.82</v>
      </c>
      <c r="H173" s="702">
        <v>1.58</v>
      </c>
      <c r="I173" s="703">
        <v>220.92</v>
      </c>
      <c r="J173" s="704">
        <f t="shared" si="4"/>
        <v>496835.26</v>
      </c>
      <c r="K173" s="705">
        <f t="shared" si="5"/>
        <v>4.3880673092024466E-4</v>
      </c>
      <c r="L173" s="705">
        <f t="shared" si="5"/>
        <v>0.98684888759057487</v>
      </c>
      <c r="M173" s="709" t="s">
        <v>12924</v>
      </c>
    </row>
    <row r="174" spans="1:13" x14ac:dyDescent="0.2">
      <c r="A174" s="698">
        <v>165</v>
      </c>
      <c r="B174" s="699" t="s">
        <v>13020</v>
      </c>
      <c r="C174" s="699" t="s">
        <v>153</v>
      </c>
      <c r="D174" s="700">
        <v>97644</v>
      </c>
      <c r="E174" s="701" t="s">
        <v>232</v>
      </c>
      <c r="F174" s="700" t="s">
        <v>152</v>
      </c>
      <c r="G174" s="702">
        <v>27.200000000000003</v>
      </c>
      <c r="H174" s="702">
        <v>8.11</v>
      </c>
      <c r="I174" s="703">
        <v>220.59</v>
      </c>
      <c r="J174" s="704">
        <f t="shared" si="4"/>
        <v>497055.85000000003</v>
      </c>
      <c r="K174" s="705">
        <f t="shared" si="5"/>
        <v>4.3815126187623019E-4</v>
      </c>
      <c r="L174" s="705">
        <f t="shared" si="5"/>
        <v>0.98728703885245117</v>
      </c>
      <c r="M174" s="709" t="s">
        <v>12924</v>
      </c>
    </row>
    <row r="175" spans="1:13" ht="38.25" x14ac:dyDescent="0.2">
      <c r="A175" s="698">
        <v>166</v>
      </c>
      <c r="B175" s="699" t="s">
        <v>13048</v>
      </c>
      <c r="C175" s="699" t="s">
        <v>153</v>
      </c>
      <c r="D175" s="700">
        <v>92921</v>
      </c>
      <c r="E175" s="701" t="s">
        <v>6814</v>
      </c>
      <c r="F175" s="700" t="s">
        <v>6720</v>
      </c>
      <c r="G175" s="702">
        <v>20.8</v>
      </c>
      <c r="H175" s="702">
        <v>10.51</v>
      </c>
      <c r="I175" s="703">
        <v>218.61</v>
      </c>
      <c r="J175" s="704">
        <f t="shared" si="4"/>
        <v>497274.46</v>
      </c>
      <c r="K175" s="705">
        <f t="shared" si="5"/>
        <v>4.3421844761214326E-4</v>
      </c>
      <c r="L175" s="705">
        <f t="shared" si="5"/>
        <v>0.98772125730006322</v>
      </c>
      <c r="M175" s="709" t="s">
        <v>12924</v>
      </c>
    </row>
    <row r="176" spans="1:13" ht="25.5" x14ac:dyDescent="0.2">
      <c r="A176" s="698">
        <v>167</v>
      </c>
      <c r="B176" s="699" t="s">
        <v>6972</v>
      </c>
      <c r="C176" s="699" t="s">
        <v>153</v>
      </c>
      <c r="D176" s="700">
        <v>90373</v>
      </c>
      <c r="E176" s="701" t="s">
        <v>6672</v>
      </c>
      <c r="F176" s="700" t="s">
        <v>6574</v>
      </c>
      <c r="G176" s="702">
        <v>17</v>
      </c>
      <c r="H176" s="702">
        <v>12.8</v>
      </c>
      <c r="I176" s="708">
        <v>217.6</v>
      </c>
      <c r="J176" s="704">
        <f t="shared" si="4"/>
        <v>497492.06</v>
      </c>
      <c r="K176" s="705">
        <f t="shared" si="5"/>
        <v>4.3221231508349284E-4</v>
      </c>
      <c r="L176" s="705">
        <f t="shared" si="5"/>
        <v>0.98815346961514672</v>
      </c>
      <c r="M176" s="709" t="s">
        <v>12924</v>
      </c>
    </row>
    <row r="177" spans="1:13" ht="25.5" x14ac:dyDescent="0.2">
      <c r="A177" s="698">
        <v>168</v>
      </c>
      <c r="B177" s="699" t="s">
        <v>6976</v>
      </c>
      <c r="C177" s="699" t="s">
        <v>153</v>
      </c>
      <c r="D177" s="700">
        <v>89362</v>
      </c>
      <c r="E177" s="701" t="s">
        <v>6820</v>
      </c>
      <c r="F177" s="700" t="s">
        <v>6574</v>
      </c>
      <c r="G177" s="702">
        <v>28</v>
      </c>
      <c r="H177" s="702">
        <v>7.59</v>
      </c>
      <c r="I177" s="703">
        <v>212.52</v>
      </c>
      <c r="J177" s="704">
        <f t="shared" si="4"/>
        <v>497704.58</v>
      </c>
      <c r="K177" s="705">
        <f t="shared" si="5"/>
        <v>4.2212206434533042E-4</v>
      </c>
      <c r="L177" s="705">
        <f t="shared" si="5"/>
        <v>0.98857559167949205</v>
      </c>
      <c r="M177" s="709" t="s">
        <v>12924</v>
      </c>
    </row>
    <row r="178" spans="1:13" ht="25.5" x14ac:dyDescent="0.2">
      <c r="A178" s="698">
        <v>169</v>
      </c>
      <c r="B178" s="699" t="s">
        <v>6969</v>
      </c>
      <c r="C178" s="699" t="s">
        <v>153</v>
      </c>
      <c r="D178" s="700">
        <v>89448</v>
      </c>
      <c r="E178" s="701" t="s">
        <v>6665</v>
      </c>
      <c r="F178" s="700" t="s">
        <v>51</v>
      </c>
      <c r="G178" s="702">
        <v>15.43</v>
      </c>
      <c r="H178" s="702">
        <v>13.4</v>
      </c>
      <c r="I178" s="703">
        <v>206.76</v>
      </c>
      <c r="J178" s="704">
        <f t="shared" si="4"/>
        <v>497911.34</v>
      </c>
      <c r="K178" s="705">
        <f t="shared" si="5"/>
        <v>4.1068115012253206E-4</v>
      </c>
      <c r="L178" s="705">
        <f t="shared" si="5"/>
        <v>0.9889862728296146</v>
      </c>
      <c r="M178" s="709" t="s">
        <v>12924</v>
      </c>
    </row>
    <row r="179" spans="1:13" ht="25.5" x14ac:dyDescent="0.2">
      <c r="A179" s="698">
        <v>170</v>
      </c>
      <c r="B179" s="699" t="s">
        <v>13150</v>
      </c>
      <c r="C179" s="699" t="s">
        <v>151</v>
      </c>
      <c r="D179" s="700" t="s">
        <v>7017</v>
      </c>
      <c r="E179" s="701" t="s">
        <v>7069</v>
      </c>
      <c r="F179" s="700" t="s">
        <v>6995</v>
      </c>
      <c r="G179" s="702">
        <v>3</v>
      </c>
      <c r="H179" s="702">
        <v>66.22</v>
      </c>
      <c r="I179" s="703">
        <v>198.66</v>
      </c>
      <c r="J179" s="704">
        <f t="shared" si="4"/>
        <v>498110</v>
      </c>
      <c r="K179" s="705">
        <f t="shared" si="5"/>
        <v>3.945923644967219E-4</v>
      </c>
      <c r="L179" s="705">
        <f t="shared" si="5"/>
        <v>0.98938086519411128</v>
      </c>
      <c r="M179" s="709" t="s">
        <v>12924</v>
      </c>
    </row>
    <row r="180" spans="1:13" x14ac:dyDescent="0.2">
      <c r="A180" s="698">
        <v>171</v>
      </c>
      <c r="B180" s="699" t="s">
        <v>13096</v>
      </c>
      <c r="C180" s="699" t="s">
        <v>151</v>
      </c>
      <c r="D180" s="700" t="s">
        <v>12824</v>
      </c>
      <c r="E180" s="701" t="s">
        <v>12883</v>
      </c>
      <c r="F180" s="700" t="s">
        <v>6574</v>
      </c>
      <c r="G180" s="702">
        <v>12</v>
      </c>
      <c r="H180" s="702">
        <v>16.13</v>
      </c>
      <c r="I180" s="703">
        <v>193.56</v>
      </c>
      <c r="J180" s="704">
        <f t="shared" si="4"/>
        <v>498303.56</v>
      </c>
      <c r="K180" s="705">
        <f t="shared" si="5"/>
        <v>3.8446238836195253E-4</v>
      </c>
      <c r="L180" s="705">
        <f t="shared" si="5"/>
        <v>0.98976532758247326</v>
      </c>
      <c r="M180" s="709" t="s">
        <v>12924</v>
      </c>
    </row>
    <row r="181" spans="1:13" ht="25.5" x14ac:dyDescent="0.2">
      <c r="A181" s="698">
        <v>172</v>
      </c>
      <c r="B181" s="699" t="s">
        <v>6901</v>
      </c>
      <c r="C181" s="699" t="s">
        <v>28</v>
      </c>
      <c r="D181" s="700" t="s">
        <v>7043</v>
      </c>
      <c r="E181" s="701" t="s">
        <v>12847</v>
      </c>
      <c r="F181" s="700" t="s">
        <v>51</v>
      </c>
      <c r="G181" s="702">
        <v>35</v>
      </c>
      <c r="H181" s="702">
        <v>5.46</v>
      </c>
      <c r="I181" s="703">
        <v>191.1</v>
      </c>
      <c r="J181" s="704">
        <f t="shared" si="4"/>
        <v>498494.66</v>
      </c>
      <c r="K181" s="705">
        <f t="shared" si="5"/>
        <v>3.7957616457929909E-4</v>
      </c>
      <c r="L181" s="705">
        <f t="shared" si="5"/>
        <v>0.99014490374705244</v>
      </c>
      <c r="M181" s="709" t="s">
        <v>12924</v>
      </c>
    </row>
    <row r="182" spans="1:13" ht="25.5" x14ac:dyDescent="0.2">
      <c r="A182" s="698">
        <v>173</v>
      </c>
      <c r="B182" s="699" t="s">
        <v>13142</v>
      </c>
      <c r="C182" s="699" t="s">
        <v>153</v>
      </c>
      <c r="D182" s="700">
        <v>91992</v>
      </c>
      <c r="E182" s="701" t="s">
        <v>7008</v>
      </c>
      <c r="F182" s="700" t="s">
        <v>6995</v>
      </c>
      <c r="G182" s="702">
        <v>5</v>
      </c>
      <c r="H182" s="702">
        <v>36.44</v>
      </c>
      <c r="I182" s="703">
        <v>182.2</v>
      </c>
      <c r="J182" s="704">
        <f t="shared" si="4"/>
        <v>498676.86</v>
      </c>
      <c r="K182" s="705">
        <f t="shared" si="5"/>
        <v>3.6189836308921135E-4</v>
      </c>
      <c r="L182" s="705">
        <f t="shared" si="5"/>
        <v>0.99050680211014175</v>
      </c>
      <c r="M182" s="709" t="s">
        <v>12924</v>
      </c>
    </row>
    <row r="183" spans="1:13" ht="25.5" x14ac:dyDescent="0.2">
      <c r="A183" s="698">
        <v>174</v>
      </c>
      <c r="B183" s="699" t="s">
        <v>6896</v>
      </c>
      <c r="C183" s="699" t="s">
        <v>153</v>
      </c>
      <c r="D183" s="700">
        <v>89369</v>
      </c>
      <c r="E183" s="701" t="s">
        <v>6981</v>
      </c>
      <c r="F183" s="700" t="s">
        <v>6574</v>
      </c>
      <c r="G183" s="702">
        <v>12</v>
      </c>
      <c r="H183" s="702">
        <v>15.13</v>
      </c>
      <c r="I183" s="703">
        <v>181.56</v>
      </c>
      <c r="J183" s="704">
        <f t="shared" si="4"/>
        <v>498858.42</v>
      </c>
      <c r="K183" s="705">
        <f t="shared" si="5"/>
        <v>3.6062715039778936E-4</v>
      </c>
      <c r="L183" s="705">
        <f t="shared" si="5"/>
        <v>0.9908674292605395</v>
      </c>
      <c r="M183" s="709" t="s">
        <v>12924</v>
      </c>
    </row>
    <row r="184" spans="1:13" ht="25.5" x14ac:dyDescent="0.2">
      <c r="A184" s="698">
        <v>175</v>
      </c>
      <c r="B184" s="699" t="s">
        <v>13132</v>
      </c>
      <c r="C184" s="699" t="s">
        <v>151</v>
      </c>
      <c r="D184" s="700" t="s">
        <v>7050</v>
      </c>
      <c r="E184" s="701" t="s">
        <v>7072</v>
      </c>
      <c r="F184" s="700" t="s">
        <v>51</v>
      </c>
      <c r="G184" s="702">
        <v>12</v>
      </c>
      <c r="H184" s="702">
        <v>15.01</v>
      </c>
      <c r="I184" s="703">
        <v>180.12</v>
      </c>
      <c r="J184" s="704">
        <f t="shared" si="4"/>
        <v>499038.54</v>
      </c>
      <c r="K184" s="705">
        <f t="shared" si="5"/>
        <v>3.5776692184208978E-4</v>
      </c>
      <c r="L184" s="705">
        <f t="shared" si="5"/>
        <v>0.99122519618238158</v>
      </c>
      <c r="M184" s="709" t="s">
        <v>12924</v>
      </c>
    </row>
    <row r="185" spans="1:13" ht="25.5" x14ac:dyDescent="0.2">
      <c r="A185" s="698">
        <v>176</v>
      </c>
      <c r="B185" s="699" t="s">
        <v>13134</v>
      </c>
      <c r="C185" s="699" t="s">
        <v>151</v>
      </c>
      <c r="D185" s="700" t="s">
        <v>7052</v>
      </c>
      <c r="E185" s="701" t="s">
        <v>7074</v>
      </c>
      <c r="F185" s="700" t="s">
        <v>51</v>
      </c>
      <c r="G185" s="702">
        <v>6</v>
      </c>
      <c r="H185" s="702">
        <v>29.92</v>
      </c>
      <c r="I185" s="703">
        <v>179.52</v>
      </c>
      <c r="J185" s="704">
        <f t="shared" si="4"/>
        <v>499218.06</v>
      </c>
      <c r="K185" s="705">
        <f t="shared" si="5"/>
        <v>3.5657515994388163E-4</v>
      </c>
      <c r="L185" s="705">
        <f t="shared" si="5"/>
        <v>0.9915817713423255</v>
      </c>
      <c r="M185" s="709" t="s">
        <v>12924</v>
      </c>
    </row>
    <row r="186" spans="1:13" ht="25.5" x14ac:dyDescent="0.2">
      <c r="A186" s="698">
        <v>177</v>
      </c>
      <c r="B186" s="699" t="s">
        <v>13151</v>
      </c>
      <c r="C186" s="699" t="s">
        <v>153</v>
      </c>
      <c r="D186" s="700">
        <v>93663</v>
      </c>
      <c r="E186" s="701" t="s">
        <v>7070</v>
      </c>
      <c r="F186" s="700" t="s">
        <v>6995</v>
      </c>
      <c r="G186" s="702">
        <v>3</v>
      </c>
      <c r="H186" s="702">
        <v>57.89</v>
      </c>
      <c r="I186" s="703">
        <v>173.67</v>
      </c>
      <c r="J186" s="704">
        <f t="shared" si="4"/>
        <v>499391.73</v>
      </c>
      <c r="K186" s="705">
        <f t="shared" si="5"/>
        <v>3.4495548143635203E-4</v>
      </c>
      <c r="L186" s="705">
        <f t="shared" si="5"/>
        <v>0.99192672682376182</v>
      </c>
      <c r="M186" s="709" t="s">
        <v>12924</v>
      </c>
    </row>
    <row r="187" spans="1:13" ht="25.5" x14ac:dyDescent="0.2">
      <c r="A187" s="698">
        <v>178</v>
      </c>
      <c r="B187" s="699" t="s">
        <v>13154</v>
      </c>
      <c r="C187" s="699" t="s">
        <v>28</v>
      </c>
      <c r="D187" s="700" t="s">
        <v>7022</v>
      </c>
      <c r="E187" s="701" t="s">
        <v>7019</v>
      </c>
      <c r="F187" s="700" t="s">
        <v>6995</v>
      </c>
      <c r="G187" s="702">
        <v>1</v>
      </c>
      <c r="H187" s="702">
        <v>148.66</v>
      </c>
      <c r="I187" s="703">
        <v>148.66</v>
      </c>
      <c r="J187" s="704">
        <f t="shared" si="4"/>
        <v>499540.38999999996</v>
      </c>
      <c r="K187" s="705">
        <f t="shared" si="5"/>
        <v>2.952788729793752E-4</v>
      </c>
      <c r="L187" s="705">
        <f t="shared" si="5"/>
        <v>0.99222200569674113</v>
      </c>
      <c r="M187" s="709" t="s">
        <v>12924</v>
      </c>
    </row>
    <row r="188" spans="1:13" ht="25.5" x14ac:dyDescent="0.2">
      <c r="A188" s="698">
        <v>179</v>
      </c>
      <c r="B188" s="699" t="s">
        <v>13155</v>
      </c>
      <c r="C188" s="699" t="s">
        <v>28</v>
      </c>
      <c r="D188" s="700" t="s">
        <v>7023</v>
      </c>
      <c r="E188" s="701" t="s">
        <v>7021</v>
      </c>
      <c r="F188" s="700" t="s">
        <v>6995</v>
      </c>
      <c r="G188" s="702">
        <v>1</v>
      </c>
      <c r="H188" s="702">
        <v>148.66</v>
      </c>
      <c r="I188" s="703">
        <v>148.66</v>
      </c>
      <c r="J188" s="704">
        <f t="shared" si="4"/>
        <v>499689.04999999993</v>
      </c>
      <c r="K188" s="705">
        <f t="shared" si="5"/>
        <v>2.952788729793752E-4</v>
      </c>
      <c r="L188" s="705">
        <f t="shared" si="5"/>
        <v>0.99251728456972044</v>
      </c>
      <c r="M188" s="709" t="s">
        <v>12924</v>
      </c>
    </row>
    <row r="189" spans="1:13" ht="25.5" x14ac:dyDescent="0.2">
      <c r="A189" s="698">
        <v>180</v>
      </c>
      <c r="B189" s="699" t="s">
        <v>13087</v>
      </c>
      <c r="C189" s="699" t="s">
        <v>153</v>
      </c>
      <c r="D189" s="700">
        <v>89398</v>
      </c>
      <c r="E189" s="701" t="s">
        <v>6823</v>
      </c>
      <c r="F189" s="700" t="s">
        <v>6574</v>
      </c>
      <c r="G189" s="702">
        <v>9</v>
      </c>
      <c r="H189" s="702">
        <v>15.41</v>
      </c>
      <c r="I189" s="703">
        <v>138.69</v>
      </c>
      <c r="J189" s="704">
        <f t="shared" si="4"/>
        <v>499827.73999999993</v>
      </c>
      <c r="K189" s="705">
        <f t="shared" si="5"/>
        <v>2.7547576277081625E-4</v>
      </c>
      <c r="L189" s="705">
        <f t="shared" si="5"/>
        <v>0.99279276033249131</v>
      </c>
      <c r="M189" s="709" t="s">
        <v>12924</v>
      </c>
    </row>
    <row r="190" spans="1:13" x14ac:dyDescent="0.2">
      <c r="A190" s="698">
        <v>181</v>
      </c>
      <c r="B190" s="699" t="s">
        <v>13025</v>
      </c>
      <c r="C190" s="699" t="s">
        <v>28</v>
      </c>
      <c r="D190" s="700" t="s">
        <v>6856</v>
      </c>
      <c r="E190" s="701" t="s">
        <v>6937</v>
      </c>
      <c r="F190" s="700" t="s">
        <v>6574</v>
      </c>
      <c r="G190" s="702">
        <v>10</v>
      </c>
      <c r="H190" s="702">
        <v>12.71</v>
      </c>
      <c r="I190" s="703">
        <v>127.1</v>
      </c>
      <c r="J190" s="704">
        <f t="shared" si="4"/>
        <v>499954.83999999991</v>
      </c>
      <c r="K190" s="705">
        <f t="shared" si="5"/>
        <v>2.5245489543709529E-4</v>
      </c>
      <c r="L190" s="705">
        <f t="shared" si="5"/>
        <v>0.99304521522792832</v>
      </c>
      <c r="M190" s="709" t="s">
        <v>12924</v>
      </c>
    </row>
    <row r="191" spans="1:13" ht="25.5" x14ac:dyDescent="0.2">
      <c r="A191" s="698">
        <v>182</v>
      </c>
      <c r="B191" s="699" t="s">
        <v>12921</v>
      </c>
      <c r="C191" s="699" t="s">
        <v>153</v>
      </c>
      <c r="D191" s="700">
        <v>93009</v>
      </c>
      <c r="E191" s="701" t="s">
        <v>7007</v>
      </c>
      <c r="F191" s="700" t="s">
        <v>51</v>
      </c>
      <c r="G191" s="702">
        <v>6</v>
      </c>
      <c r="H191" s="702">
        <v>19.899999999999999</v>
      </c>
      <c r="I191" s="703">
        <v>119.4</v>
      </c>
      <c r="J191" s="704">
        <f t="shared" si="4"/>
        <v>500074.23999999993</v>
      </c>
      <c r="K191" s="705">
        <f t="shared" si="5"/>
        <v>2.3716061774342392E-4</v>
      </c>
      <c r="L191" s="705">
        <f t="shared" si="5"/>
        <v>0.99328237584567181</v>
      </c>
      <c r="M191" s="709" t="s">
        <v>12924</v>
      </c>
    </row>
    <row r="192" spans="1:13" ht="25.5" x14ac:dyDescent="0.2">
      <c r="A192" s="698">
        <v>183</v>
      </c>
      <c r="B192" s="699" t="s">
        <v>6895</v>
      </c>
      <c r="C192" s="699" t="s">
        <v>153</v>
      </c>
      <c r="D192" s="700">
        <v>89365</v>
      </c>
      <c r="E192" s="701" t="s">
        <v>6987</v>
      </c>
      <c r="F192" s="700" t="s">
        <v>6574</v>
      </c>
      <c r="G192" s="702">
        <v>13</v>
      </c>
      <c r="H192" s="702">
        <v>9.18</v>
      </c>
      <c r="I192" s="703">
        <v>119.34</v>
      </c>
      <c r="J192" s="704">
        <f t="shared" si="4"/>
        <v>500193.57999999996</v>
      </c>
      <c r="K192" s="705">
        <f t="shared" si="5"/>
        <v>2.370414415536031E-4</v>
      </c>
      <c r="L192" s="705">
        <f t="shared" si="5"/>
        <v>0.99351941728722548</v>
      </c>
      <c r="M192" s="709" t="s">
        <v>12924</v>
      </c>
    </row>
    <row r="193" spans="1:13" x14ac:dyDescent="0.2">
      <c r="A193" s="698">
        <v>184</v>
      </c>
      <c r="B193" s="699" t="s">
        <v>13066</v>
      </c>
      <c r="C193" s="699" t="s">
        <v>153</v>
      </c>
      <c r="D193" s="700" t="s">
        <v>5669</v>
      </c>
      <c r="E193" s="701" t="s">
        <v>6798</v>
      </c>
      <c r="F193" s="700" t="s">
        <v>152</v>
      </c>
      <c r="G193" s="702">
        <v>4</v>
      </c>
      <c r="H193" s="702">
        <v>28.79</v>
      </c>
      <c r="I193" s="708">
        <v>115.16</v>
      </c>
      <c r="J193" s="704">
        <f t="shared" si="4"/>
        <v>500308.73999999993</v>
      </c>
      <c r="K193" s="705">
        <f t="shared" si="5"/>
        <v>2.287388336627529E-4</v>
      </c>
      <c r="L193" s="705">
        <f t="shared" si="5"/>
        <v>0.99374815612088818</v>
      </c>
      <c r="M193" s="709" t="s">
        <v>12924</v>
      </c>
    </row>
    <row r="194" spans="1:13" ht="25.5" x14ac:dyDescent="0.2">
      <c r="A194" s="698">
        <v>185</v>
      </c>
      <c r="B194" s="699" t="s">
        <v>13108</v>
      </c>
      <c r="C194" s="699" t="s">
        <v>153</v>
      </c>
      <c r="D194" s="700" t="s">
        <v>5675</v>
      </c>
      <c r="E194" s="701" t="s">
        <v>6815</v>
      </c>
      <c r="F194" s="700" t="s">
        <v>152</v>
      </c>
      <c r="G194" s="702">
        <v>5.25</v>
      </c>
      <c r="H194" s="702">
        <v>21.84</v>
      </c>
      <c r="I194" s="703">
        <v>114.66</v>
      </c>
      <c r="J194" s="704">
        <f t="shared" si="4"/>
        <v>500423.39999999991</v>
      </c>
      <c r="K194" s="705">
        <f t="shared" si="5"/>
        <v>2.2774569874757945E-4</v>
      </c>
      <c r="L194" s="705">
        <f t="shared" si="5"/>
        <v>0.99397590181963569</v>
      </c>
      <c r="M194" s="709" t="s">
        <v>12924</v>
      </c>
    </row>
    <row r="195" spans="1:13" x14ac:dyDescent="0.2">
      <c r="A195" s="698">
        <v>186</v>
      </c>
      <c r="B195" s="699" t="s">
        <v>13077</v>
      </c>
      <c r="C195" s="699" t="s">
        <v>153</v>
      </c>
      <c r="D195" s="700">
        <v>93183</v>
      </c>
      <c r="E195" s="701" t="s">
        <v>12888</v>
      </c>
      <c r="F195" s="700" t="s">
        <v>51</v>
      </c>
      <c r="G195" s="702">
        <v>2.8</v>
      </c>
      <c r="H195" s="702">
        <v>38.71</v>
      </c>
      <c r="I195" s="703">
        <v>108.39</v>
      </c>
      <c r="J195" s="704">
        <f t="shared" si="4"/>
        <v>500531.78999999992</v>
      </c>
      <c r="K195" s="705">
        <f t="shared" si="5"/>
        <v>2.1529178691130418E-4</v>
      </c>
      <c r="L195" s="705">
        <f t="shared" si="5"/>
        <v>0.99419119360654706</v>
      </c>
      <c r="M195" s="709" t="s">
        <v>12924</v>
      </c>
    </row>
    <row r="196" spans="1:13" x14ac:dyDescent="0.2">
      <c r="A196" s="698">
        <v>187</v>
      </c>
      <c r="B196" s="699" t="s">
        <v>13078</v>
      </c>
      <c r="C196" s="699" t="s">
        <v>153</v>
      </c>
      <c r="D196" s="700">
        <v>93185</v>
      </c>
      <c r="E196" s="701" t="s">
        <v>12889</v>
      </c>
      <c r="F196" s="700" t="s">
        <v>51</v>
      </c>
      <c r="G196" s="702">
        <v>2.8</v>
      </c>
      <c r="H196" s="702">
        <v>38.14</v>
      </c>
      <c r="I196" s="703">
        <v>106.79</v>
      </c>
      <c r="J196" s="704">
        <f t="shared" si="4"/>
        <v>500638.5799999999</v>
      </c>
      <c r="K196" s="705">
        <f t="shared" si="5"/>
        <v>2.1211375518274909E-4</v>
      </c>
      <c r="L196" s="705">
        <f t="shared" si="5"/>
        <v>0.99440330736172977</v>
      </c>
      <c r="M196" s="709" t="s">
        <v>12924</v>
      </c>
    </row>
    <row r="197" spans="1:13" ht="38.25" x14ac:dyDescent="0.2">
      <c r="A197" s="698">
        <v>188</v>
      </c>
      <c r="B197" s="699" t="s">
        <v>13102</v>
      </c>
      <c r="C197" s="699" t="s">
        <v>153</v>
      </c>
      <c r="D197" s="700">
        <v>98102</v>
      </c>
      <c r="E197" s="701" t="s">
        <v>6712</v>
      </c>
      <c r="F197" s="700" t="s">
        <v>6574</v>
      </c>
      <c r="G197" s="702">
        <v>1</v>
      </c>
      <c r="H197" s="702">
        <v>106.67</v>
      </c>
      <c r="I197" s="708">
        <v>106.67</v>
      </c>
      <c r="J197" s="704">
        <f t="shared" si="4"/>
        <v>500745.24999999988</v>
      </c>
      <c r="K197" s="705">
        <f t="shared" si="5"/>
        <v>2.1187540280310745E-4</v>
      </c>
      <c r="L197" s="705">
        <f t="shared" si="5"/>
        <v>0.99461518276453287</v>
      </c>
      <c r="M197" s="709" t="s">
        <v>12924</v>
      </c>
    </row>
    <row r="198" spans="1:13" ht="38.25" x14ac:dyDescent="0.2">
      <c r="A198" s="698">
        <v>189</v>
      </c>
      <c r="B198" s="699" t="s">
        <v>13036</v>
      </c>
      <c r="C198" s="699" t="s">
        <v>153</v>
      </c>
      <c r="D198" s="700">
        <v>92921</v>
      </c>
      <c r="E198" s="701" t="s">
        <v>6814</v>
      </c>
      <c r="F198" s="700" t="s">
        <v>6720</v>
      </c>
      <c r="G198" s="702">
        <v>9.6</v>
      </c>
      <c r="H198" s="702">
        <v>10.51</v>
      </c>
      <c r="I198" s="703">
        <v>100.9</v>
      </c>
      <c r="J198" s="704">
        <f t="shared" si="4"/>
        <v>500846.14999999991</v>
      </c>
      <c r="K198" s="705">
        <f t="shared" si="5"/>
        <v>2.0041462588200564E-4</v>
      </c>
      <c r="L198" s="705">
        <f t="shared" si="5"/>
        <v>0.99481559739041492</v>
      </c>
      <c r="M198" s="709" t="s">
        <v>12924</v>
      </c>
    </row>
    <row r="199" spans="1:13" x14ac:dyDescent="0.2">
      <c r="A199" s="698">
        <v>190</v>
      </c>
      <c r="B199" s="699" t="s">
        <v>13117</v>
      </c>
      <c r="C199" s="699" t="s">
        <v>153</v>
      </c>
      <c r="D199" s="700">
        <v>93382</v>
      </c>
      <c r="E199" s="701" t="s">
        <v>12851</v>
      </c>
      <c r="F199" s="700" t="s">
        <v>46</v>
      </c>
      <c r="G199" s="702">
        <v>3.17</v>
      </c>
      <c r="H199" s="702">
        <v>31.77</v>
      </c>
      <c r="I199" s="703">
        <v>100.71</v>
      </c>
      <c r="J199" s="704">
        <f t="shared" si="4"/>
        <v>500946.85999999993</v>
      </c>
      <c r="K199" s="705">
        <f t="shared" si="5"/>
        <v>2.0003723461423971E-4</v>
      </c>
      <c r="L199" s="705">
        <f t="shared" si="5"/>
        <v>0.99501563462502918</v>
      </c>
      <c r="M199" s="709" t="s">
        <v>12924</v>
      </c>
    </row>
    <row r="200" spans="1:13" ht="38.25" x14ac:dyDescent="0.2">
      <c r="A200" s="698">
        <v>191</v>
      </c>
      <c r="B200" s="699" t="s">
        <v>13093</v>
      </c>
      <c r="C200" s="699" t="s">
        <v>153</v>
      </c>
      <c r="D200" s="700">
        <v>89724</v>
      </c>
      <c r="E200" s="701" t="s">
        <v>6681</v>
      </c>
      <c r="F200" s="700" t="s">
        <v>6574</v>
      </c>
      <c r="G200" s="702">
        <v>12</v>
      </c>
      <c r="H200" s="702">
        <v>8.35</v>
      </c>
      <c r="I200" s="703">
        <v>100.2</v>
      </c>
      <c r="J200" s="704">
        <f t="shared" si="4"/>
        <v>501047.05999999994</v>
      </c>
      <c r="K200" s="705">
        <f t="shared" si="5"/>
        <v>1.990242370007628E-4</v>
      </c>
      <c r="L200" s="705">
        <f t="shared" si="5"/>
        <v>0.99521465886202998</v>
      </c>
      <c r="M200" s="709" t="s">
        <v>12924</v>
      </c>
    </row>
    <row r="201" spans="1:13" ht="25.5" x14ac:dyDescent="0.2">
      <c r="A201" s="698">
        <v>192</v>
      </c>
      <c r="B201" s="699" t="s">
        <v>13141</v>
      </c>
      <c r="C201" s="699" t="s">
        <v>153</v>
      </c>
      <c r="D201" s="700">
        <v>91961</v>
      </c>
      <c r="E201" s="701" t="s">
        <v>6999</v>
      </c>
      <c r="F201" s="700" t="s">
        <v>6995</v>
      </c>
      <c r="G201" s="702">
        <v>2</v>
      </c>
      <c r="H201" s="702">
        <v>49.31</v>
      </c>
      <c r="I201" s="703">
        <v>98.62</v>
      </c>
      <c r="J201" s="704">
        <f t="shared" si="4"/>
        <v>501145.67999999993</v>
      </c>
      <c r="K201" s="705">
        <f t="shared" si="5"/>
        <v>1.9588593066881464E-4</v>
      </c>
      <c r="L201" s="705">
        <f t="shared" si="5"/>
        <v>0.99541054479269875</v>
      </c>
      <c r="M201" s="709" t="s">
        <v>12924</v>
      </c>
    </row>
    <row r="202" spans="1:13" ht="25.5" x14ac:dyDescent="0.2">
      <c r="A202" s="698">
        <v>193</v>
      </c>
      <c r="B202" s="699" t="s">
        <v>13080</v>
      </c>
      <c r="C202" s="699" t="s">
        <v>153</v>
      </c>
      <c r="D202" s="700">
        <v>93195</v>
      </c>
      <c r="E202" s="701" t="s">
        <v>12891</v>
      </c>
      <c r="F202" s="700" t="s">
        <v>51</v>
      </c>
      <c r="G202" s="702">
        <v>2.8</v>
      </c>
      <c r="H202" s="702">
        <v>34.75</v>
      </c>
      <c r="I202" s="703">
        <v>97.3</v>
      </c>
      <c r="J202" s="704">
        <f t="shared" si="4"/>
        <v>501242.97999999992</v>
      </c>
      <c r="K202" s="705">
        <f t="shared" si="5"/>
        <v>1.9326405449275667E-4</v>
      </c>
      <c r="L202" s="705">
        <f t="shared" si="5"/>
        <v>0.99560380884719146</v>
      </c>
      <c r="M202" s="709" t="s">
        <v>12924</v>
      </c>
    </row>
    <row r="203" spans="1:13" ht="38.25" x14ac:dyDescent="0.2">
      <c r="A203" s="698">
        <v>194</v>
      </c>
      <c r="B203" s="699" t="s">
        <v>13090</v>
      </c>
      <c r="C203" s="699" t="s">
        <v>153</v>
      </c>
      <c r="D203" s="700">
        <v>89812</v>
      </c>
      <c r="E203" s="701" t="s">
        <v>6704</v>
      </c>
      <c r="F203" s="700" t="s">
        <v>6574</v>
      </c>
      <c r="G203" s="702">
        <v>2</v>
      </c>
      <c r="H203" s="702">
        <v>45.14</v>
      </c>
      <c r="I203" s="708">
        <v>90.28</v>
      </c>
      <c r="J203" s="704">
        <f t="shared" ref="J203:J252" si="6">I203+J202</f>
        <v>501333.25999999995</v>
      </c>
      <c r="K203" s="705">
        <f t="shared" si="5"/>
        <v>1.7932044028372119E-4</v>
      </c>
      <c r="L203" s="705">
        <f t="shared" si="5"/>
        <v>0.99578312928747525</v>
      </c>
      <c r="M203" s="709" t="s">
        <v>12924</v>
      </c>
    </row>
    <row r="204" spans="1:13" ht="25.5" x14ac:dyDescent="0.2">
      <c r="A204" s="698">
        <v>195</v>
      </c>
      <c r="B204" s="699" t="s">
        <v>6980</v>
      </c>
      <c r="C204" s="699" t="s">
        <v>28</v>
      </c>
      <c r="D204" s="700" t="s">
        <v>7031</v>
      </c>
      <c r="E204" s="701" t="s">
        <v>12872</v>
      </c>
      <c r="F204" s="700" t="s">
        <v>6574</v>
      </c>
      <c r="G204" s="702">
        <v>8</v>
      </c>
      <c r="H204" s="702">
        <v>11.27</v>
      </c>
      <c r="I204" s="703">
        <v>90.16</v>
      </c>
      <c r="J204" s="704">
        <f t="shared" si="6"/>
        <v>501423.41999999993</v>
      </c>
      <c r="K204" s="705">
        <f t="shared" ref="K204:L252" si="7">I204/$I$254</f>
        <v>1.7908208790407955E-4</v>
      </c>
      <c r="L204" s="705">
        <f t="shared" si="7"/>
        <v>0.99596221137537932</v>
      </c>
      <c r="M204" s="709" t="s">
        <v>12924</v>
      </c>
    </row>
    <row r="205" spans="1:13" ht="25.5" x14ac:dyDescent="0.2">
      <c r="A205" s="698">
        <v>196</v>
      </c>
      <c r="B205" s="699" t="s">
        <v>13046</v>
      </c>
      <c r="C205" s="699" t="s">
        <v>153</v>
      </c>
      <c r="D205" s="700" t="s">
        <v>2667</v>
      </c>
      <c r="E205" s="701" t="s">
        <v>6749</v>
      </c>
      <c r="F205" s="700" t="s">
        <v>152</v>
      </c>
      <c r="G205" s="702">
        <v>7.45</v>
      </c>
      <c r="H205" s="702">
        <v>11.82</v>
      </c>
      <c r="I205" s="703">
        <v>88.06</v>
      </c>
      <c r="J205" s="704">
        <f t="shared" si="6"/>
        <v>501511.47999999992</v>
      </c>
      <c r="K205" s="705">
        <f t="shared" si="7"/>
        <v>1.7491092126035101E-4</v>
      </c>
      <c r="L205" s="705">
        <f t="shared" si="7"/>
        <v>0.99613712229663964</v>
      </c>
      <c r="M205" s="709" t="s">
        <v>12924</v>
      </c>
    </row>
    <row r="206" spans="1:13" x14ac:dyDescent="0.2">
      <c r="A206" s="698">
        <v>197</v>
      </c>
      <c r="B206" s="699" t="s">
        <v>13180</v>
      </c>
      <c r="C206" s="699" t="s">
        <v>28</v>
      </c>
      <c r="D206" s="700" t="s">
        <v>12959</v>
      </c>
      <c r="E206" s="701" t="s">
        <v>12960</v>
      </c>
      <c r="F206" s="700" t="s">
        <v>152</v>
      </c>
      <c r="G206" s="702">
        <v>1.1299999999999999</v>
      </c>
      <c r="H206" s="702">
        <v>77.489999999999995</v>
      </c>
      <c r="I206" s="708">
        <v>87.56</v>
      </c>
      <c r="J206" s="704">
        <f t="shared" si="6"/>
        <v>501599.03999999992</v>
      </c>
      <c r="K206" s="705">
        <f t="shared" si="7"/>
        <v>1.7391778634517755E-4</v>
      </c>
      <c r="L206" s="705">
        <f t="shared" si="7"/>
        <v>0.99631104008298477</v>
      </c>
      <c r="M206" s="709" t="s">
        <v>12924</v>
      </c>
    </row>
    <row r="207" spans="1:13" ht="25.5" x14ac:dyDescent="0.2">
      <c r="A207" s="698">
        <v>198</v>
      </c>
      <c r="B207" s="699" t="s">
        <v>13147</v>
      </c>
      <c r="C207" s="699" t="s">
        <v>151</v>
      </c>
      <c r="D207" s="700" t="s">
        <v>7014</v>
      </c>
      <c r="E207" s="701" t="s">
        <v>7066</v>
      </c>
      <c r="F207" s="700" t="s">
        <v>6995</v>
      </c>
      <c r="G207" s="702">
        <v>4</v>
      </c>
      <c r="H207" s="702">
        <v>21.7</v>
      </c>
      <c r="I207" s="703">
        <v>86.8</v>
      </c>
      <c r="J207" s="704">
        <f t="shared" si="6"/>
        <v>501685.83999999991</v>
      </c>
      <c r="K207" s="705">
        <f t="shared" si="7"/>
        <v>1.7240822127411387E-4</v>
      </c>
      <c r="L207" s="705">
        <f t="shared" si="7"/>
        <v>0.99648344830425895</v>
      </c>
      <c r="M207" s="709" t="s">
        <v>12924</v>
      </c>
    </row>
    <row r="208" spans="1:13" ht="25.5" x14ac:dyDescent="0.2">
      <c r="A208" s="698">
        <v>199</v>
      </c>
      <c r="B208" s="699" t="s">
        <v>13166</v>
      </c>
      <c r="C208" s="699" t="s">
        <v>153</v>
      </c>
      <c r="D208" s="700">
        <v>83399</v>
      </c>
      <c r="E208" s="701" t="s">
        <v>12911</v>
      </c>
      <c r="F208" s="700" t="s">
        <v>6995</v>
      </c>
      <c r="G208" s="702">
        <v>2</v>
      </c>
      <c r="H208" s="702">
        <v>43.28</v>
      </c>
      <c r="I208" s="708">
        <v>86.56</v>
      </c>
      <c r="J208" s="704">
        <f t="shared" si="6"/>
        <v>501772.39999999991</v>
      </c>
      <c r="K208" s="705">
        <f t="shared" si="7"/>
        <v>1.7193151651483061E-4</v>
      </c>
      <c r="L208" s="705">
        <f t="shared" si="7"/>
        <v>0.99665537982077368</v>
      </c>
      <c r="M208" s="709" t="s">
        <v>12924</v>
      </c>
    </row>
    <row r="209" spans="1:13" ht="25.5" x14ac:dyDescent="0.2">
      <c r="A209" s="698">
        <v>200</v>
      </c>
      <c r="B209" s="699" t="s">
        <v>13097</v>
      </c>
      <c r="C209" s="699" t="s">
        <v>28</v>
      </c>
      <c r="D209" s="700" t="s">
        <v>7032</v>
      </c>
      <c r="E209" s="701" t="s">
        <v>12877</v>
      </c>
      <c r="F209" s="700" t="s">
        <v>6574</v>
      </c>
      <c r="G209" s="702">
        <v>2</v>
      </c>
      <c r="H209" s="702">
        <v>40.51</v>
      </c>
      <c r="I209" s="703">
        <v>81.02</v>
      </c>
      <c r="J209" s="704">
        <f t="shared" si="6"/>
        <v>501853.41999999993</v>
      </c>
      <c r="K209" s="705">
        <f t="shared" si="7"/>
        <v>1.6092758165470858E-4</v>
      </c>
      <c r="L209" s="705">
        <f t="shared" si="7"/>
        <v>0.99681630740242844</v>
      </c>
      <c r="M209" s="709" t="s">
        <v>12924</v>
      </c>
    </row>
    <row r="210" spans="1:13" ht="14.25" customHeight="1" x14ac:dyDescent="0.2">
      <c r="A210" s="698">
        <v>201</v>
      </c>
      <c r="B210" s="699" t="s">
        <v>13172</v>
      </c>
      <c r="C210" s="699" t="s">
        <v>153</v>
      </c>
      <c r="D210" s="700" t="s">
        <v>3125</v>
      </c>
      <c r="E210" s="701" t="s">
        <v>12886</v>
      </c>
      <c r="F210" s="700" t="s">
        <v>6574</v>
      </c>
      <c r="G210" s="702">
        <v>5</v>
      </c>
      <c r="H210" s="702">
        <v>15.72</v>
      </c>
      <c r="I210" s="703">
        <v>78.599999999999994</v>
      </c>
      <c r="J210" s="704">
        <f t="shared" si="6"/>
        <v>501932.0199999999</v>
      </c>
      <c r="K210" s="705">
        <f t="shared" si="7"/>
        <v>1.5612080866526899E-4</v>
      </c>
      <c r="L210" s="705">
        <f t="shared" si="7"/>
        <v>0.99697242821109366</v>
      </c>
      <c r="M210" s="709" t="s">
        <v>12924</v>
      </c>
    </row>
    <row r="211" spans="1:13" ht="25.5" x14ac:dyDescent="0.2">
      <c r="A211" s="698">
        <v>202</v>
      </c>
      <c r="B211" s="699" t="s">
        <v>13178</v>
      </c>
      <c r="C211" s="699" t="s">
        <v>153</v>
      </c>
      <c r="D211" s="700">
        <v>91222</v>
      </c>
      <c r="E211" s="701" t="s">
        <v>12846</v>
      </c>
      <c r="F211" s="700" t="s">
        <v>51</v>
      </c>
      <c r="G211" s="702">
        <v>6</v>
      </c>
      <c r="H211" s="702">
        <v>11.92</v>
      </c>
      <c r="I211" s="703">
        <v>71.52</v>
      </c>
      <c r="J211" s="704">
        <f t="shared" si="6"/>
        <v>502003.53999999992</v>
      </c>
      <c r="K211" s="705">
        <f t="shared" si="7"/>
        <v>1.4205801826641272E-4</v>
      </c>
      <c r="L211" s="705">
        <f t="shared" si="7"/>
        <v>0.99711448622936016</v>
      </c>
      <c r="M211" s="709" t="s">
        <v>12924</v>
      </c>
    </row>
    <row r="212" spans="1:13" ht="25.5" x14ac:dyDescent="0.2">
      <c r="A212" s="698">
        <v>203</v>
      </c>
      <c r="B212" s="699" t="s">
        <v>13153</v>
      </c>
      <c r="C212" s="699" t="s">
        <v>28</v>
      </c>
      <c r="D212" s="700" t="s">
        <v>7013</v>
      </c>
      <c r="E212" s="701" t="s">
        <v>7020</v>
      </c>
      <c r="F212" s="700" t="s">
        <v>6995</v>
      </c>
      <c r="G212" s="702">
        <v>1</v>
      </c>
      <c r="H212" s="702">
        <v>71.33</v>
      </c>
      <c r="I212" s="708">
        <v>71.33</v>
      </c>
      <c r="J212" s="704">
        <f t="shared" si="6"/>
        <v>502074.86999999994</v>
      </c>
      <c r="K212" s="705">
        <f t="shared" si="7"/>
        <v>1.4168062699864681E-4</v>
      </c>
      <c r="L212" s="705">
        <f t="shared" si="7"/>
        <v>0.99725616685635876</v>
      </c>
      <c r="M212" s="709" t="s">
        <v>12924</v>
      </c>
    </row>
    <row r="213" spans="1:13" ht="25.5" x14ac:dyDescent="0.2">
      <c r="A213" s="698">
        <v>204</v>
      </c>
      <c r="B213" s="699" t="s">
        <v>13100</v>
      </c>
      <c r="C213" s="699" t="s">
        <v>28</v>
      </c>
      <c r="D213" s="700" t="s">
        <v>7033</v>
      </c>
      <c r="E213" s="701" t="s">
        <v>6849</v>
      </c>
      <c r="F213" s="700" t="s">
        <v>6574</v>
      </c>
      <c r="G213" s="702">
        <v>2</v>
      </c>
      <c r="H213" s="702">
        <v>34.049999999999997</v>
      </c>
      <c r="I213" s="703">
        <v>68.099999999999994</v>
      </c>
      <c r="J213" s="704">
        <f t="shared" si="6"/>
        <v>502142.96999999991</v>
      </c>
      <c r="K213" s="705">
        <f t="shared" si="7"/>
        <v>1.3526497544662618E-4</v>
      </c>
      <c r="L213" s="705">
        <f t="shared" si="7"/>
        <v>0.99739143183180534</v>
      </c>
      <c r="M213" s="709" t="s">
        <v>12924</v>
      </c>
    </row>
    <row r="214" spans="1:13" ht="25.5" x14ac:dyDescent="0.2">
      <c r="A214" s="698">
        <v>205</v>
      </c>
      <c r="B214" s="699" t="s">
        <v>13182</v>
      </c>
      <c r="C214" s="699" t="s">
        <v>153</v>
      </c>
      <c r="D214" s="700">
        <v>93358</v>
      </c>
      <c r="E214" s="701" t="s">
        <v>12850</v>
      </c>
      <c r="F214" s="700" t="s">
        <v>46</v>
      </c>
      <c r="G214" s="702">
        <v>0.85</v>
      </c>
      <c r="H214" s="702">
        <v>78.459999999999994</v>
      </c>
      <c r="I214" s="703">
        <v>66.69</v>
      </c>
      <c r="J214" s="704">
        <f t="shared" si="6"/>
        <v>502209.65999999992</v>
      </c>
      <c r="K214" s="705">
        <f t="shared" si="7"/>
        <v>1.3246433498583703E-4</v>
      </c>
      <c r="L214" s="705">
        <f t="shared" si="7"/>
        <v>0.99752389616679127</v>
      </c>
      <c r="M214" s="709" t="s">
        <v>12924</v>
      </c>
    </row>
    <row r="215" spans="1:13" ht="25.5" x14ac:dyDescent="0.2">
      <c r="A215" s="698">
        <v>206</v>
      </c>
      <c r="B215" s="699" t="s">
        <v>13086</v>
      </c>
      <c r="C215" s="699" t="s">
        <v>153</v>
      </c>
      <c r="D215" s="700">
        <v>89395</v>
      </c>
      <c r="E215" s="701" t="s">
        <v>6822</v>
      </c>
      <c r="F215" s="700" t="s">
        <v>6574</v>
      </c>
      <c r="G215" s="702">
        <v>6</v>
      </c>
      <c r="H215" s="702">
        <v>10.62</v>
      </c>
      <c r="I215" s="703">
        <v>63.72</v>
      </c>
      <c r="J215" s="704">
        <f t="shared" si="6"/>
        <v>502273.37999999989</v>
      </c>
      <c r="K215" s="705">
        <f t="shared" si="7"/>
        <v>1.2656511358970663E-4</v>
      </c>
      <c r="L215" s="705">
        <f t="shared" si="7"/>
        <v>0.99765046128038093</v>
      </c>
      <c r="M215" s="709" t="s">
        <v>12924</v>
      </c>
    </row>
    <row r="216" spans="1:13" x14ac:dyDescent="0.2">
      <c r="A216" s="698">
        <v>207</v>
      </c>
      <c r="B216" s="699" t="s">
        <v>13026</v>
      </c>
      <c r="C216" s="699" t="s">
        <v>28</v>
      </c>
      <c r="D216" s="700" t="s">
        <v>6869</v>
      </c>
      <c r="E216" s="701" t="s">
        <v>6942</v>
      </c>
      <c r="F216" s="700" t="s">
        <v>6574</v>
      </c>
      <c r="G216" s="702">
        <v>8</v>
      </c>
      <c r="H216" s="702">
        <v>7.73</v>
      </c>
      <c r="I216" s="703">
        <v>61.84</v>
      </c>
      <c r="J216" s="704">
        <f t="shared" si="6"/>
        <v>502335.21999999991</v>
      </c>
      <c r="K216" s="705">
        <f t="shared" si="7"/>
        <v>1.2283092630865442E-4</v>
      </c>
      <c r="L216" s="705">
        <f t="shared" si="7"/>
        <v>0.99777329220668964</v>
      </c>
      <c r="M216" s="709" t="s">
        <v>12924</v>
      </c>
    </row>
    <row r="217" spans="1:13" x14ac:dyDescent="0.2">
      <c r="A217" s="698">
        <v>208</v>
      </c>
      <c r="B217" s="699" t="s">
        <v>13035</v>
      </c>
      <c r="C217" s="699" t="s">
        <v>153</v>
      </c>
      <c r="D217" s="700">
        <v>96995</v>
      </c>
      <c r="E217" s="701" t="s">
        <v>6568</v>
      </c>
      <c r="F217" s="700" t="s">
        <v>46</v>
      </c>
      <c r="G217" s="702">
        <v>1.25</v>
      </c>
      <c r="H217" s="702">
        <v>47.57</v>
      </c>
      <c r="I217" s="703">
        <v>59.46</v>
      </c>
      <c r="J217" s="704">
        <f t="shared" si="6"/>
        <v>502394.67999999993</v>
      </c>
      <c r="K217" s="705">
        <f t="shared" si="7"/>
        <v>1.1810360411242869E-4</v>
      </c>
      <c r="L217" s="705">
        <f t="shared" si="7"/>
        <v>0.99789139581080211</v>
      </c>
      <c r="M217" s="709" t="s">
        <v>12924</v>
      </c>
    </row>
    <row r="218" spans="1:13" ht="25.5" x14ac:dyDescent="0.2">
      <c r="A218" s="698">
        <v>209</v>
      </c>
      <c r="B218" s="699" t="s">
        <v>13152</v>
      </c>
      <c r="C218" s="699" t="s">
        <v>28</v>
      </c>
      <c r="D218" s="700" t="s">
        <v>7012</v>
      </c>
      <c r="E218" s="701" t="s">
        <v>7018</v>
      </c>
      <c r="F218" s="700" t="s">
        <v>6995</v>
      </c>
      <c r="G218" s="702">
        <v>1</v>
      </c>
      <c r="H218" s="702">
        <v>56.4</v>
      </c>
      <c r="I218" s="703">
        <v>56.4</v>
      </c>
      <c r="J218" s="704">
        <f t="shared" si="6"/>
        <v>502451.07999999996</v>
      </c>
      <c r="K218" s="705">
        <f t="shared" si="7"/>
        <v>1.1202561843156708E-4</v>
      </c>
      <c r="L218" s="705">
        <f t="shared" si="7"/>
        <v>0.99800342142923371</v>
      </c>
      <c r="M218" s="709" t="s">
        <v>12924</v>
      </c>
    </row>
    <row r="219" spans="1:13" ht="38.25" x14ac:dyDescent="0.2">
      <c r="A219" s="698">
        <v>210</v>
      </c>
      <c r="B219" s="699" t="s">
        <v>13179</v>
      </c>
      <c r="C219" s="699" t="s">
        <v>28</v>
      </c>
      <c r="D219" s="700" t="s">
        <v>12948</v>
      </c>
      <c r="E219" s="701" t="s">
        <v>12957</v>
      </c>
      <c r="F219" s="700" t="s">
        <v>51</v>
      </c>
      <c r="G219" s="702">
        <v>6</v>
      </c>
      <c r="H219" s="702">
        <v>9.2899999999999991</v>
      </c>
      <c r="I219" s="703">
        <v>55.74</v>
      </c>
      <c r="J219" s="704">
        <f t="shared" si="6"/>
        <v>502506.81999999995</v>
      </c>
      <c r="K219" s="705">
        <f t="shared" si="7"/>
        <v>1.1071468034353811E-4</v>
      </c>
      <c r="L219" s="705">
        <f t="shared" si="7"/>
        <v>0.99811413610957722</v>
      </c>
      <c r="M219" s="709" t="s">
        <v>12924</v>
      </c>
    </row>
    <row r="220" spans="1:13" ht="25.5" x14ac:dyDescent="0.2">
      <c r="A220" s="698">
        <v>211</v>
      </c>
      <c r="B220" s="699" t="s">
        <v>13140</v>
      </c>
      <c r="C220" s="699" t="s">
        <v>153</v>
      </c>
      <c r="D220" s="700">
        <v>91967</v>
      </c>
      <c r="E220" s="701" t="s">
        <v>6998</v>
      </c>
      <c r="F220" s="700" t="s">
        <v>6995</v>
      </c>
      <c r="G220" s="702">
        <v>1</v>
      </c>
      <c r="H220" s="702">
        <v>52.12</v>
      </c>
      <c r="I220" s="703">
        <v>52.12</v>
      </c>
      <c r="J220" s="704">
        <f t="shared" si="6"/>
        <v>502558.93999999994</v>
      </c>
      <c r="K220" s="705">
        <f t="shared" si="7"/>
        <v>1.0352438355768219E-4</v>
      </c>
      <c r="L220" s="705">
        <f t="shared" si="7"/>
        <v>0.99821766049313487</v>
      </c>
      <c r="M220" s="709" t="s">
        <v>12924</v>
      </c>
    </row>
    <row r="221" spans="1:13" ht="25.5" x14ac:dyDescent="0.2">
      <c r="A221" s="698">
        <v>212</v>
      </c>
      <c r="B221" s="699" t="s">
        <v>6898</v>
      </c>
      <c r="C221" s="699" t="s">
        <v>153</v>
      </c>
      <c r="D221" s="700">
        <v>89400</v>
      </c>
      <c r="E221" s="701" t="s">
        <v>6675</v>
      </c>
      <c r="F221" s="700" t="s">
        <v>6574</v>
      </c>
      <c r="G221" s="702">
        <v>3</v>
      </c>
      <c r="H221" s="702">
        <v>17.36</v>
      </c>
      <c r="I221" s="703">
        <v>52.08</v>
      </c>
      <c r="J221" s="704">
        <f t="shared" si="6"/>
        <v>502611.01999999996</v>
      </c>
      <c r="K221" s="705">
        <f t="shared" si="7"/>
        <v>1.0344493276446832E-4</v>
      </c>
      <c r="L221" s="705">
        <f t="shared" si="7"/>
        <v>0.99832110542589936</v>
      </c>
      <c r="M221" s="709" t="s">
        <v>12924</v>
      </c>
    </row>
    <row r="222" spans="1:13" ht="25.5" x14ac:dyDescent="0.2">
      <c r="A222" s="698">
        <v>213</v>
      </c>
      <c r="B222" s="699" t="s">
        <v>6978</v>
      </c>
      <c r="C222" s="699" t="s">
        <v>153</v>
      </c>
      <c r="D222" s="700">
        <v>89497</v>
      </c>
      <c r="E222" s="701" t="s">
        <v>6673</v>
      </c>
      <c r="F222" s="700" t="s">
        <v>6574</v>
      </c>
      <c r="G222" s="702">
        <v>5</v>
      </c>
      <c r="H222" s="702">
        <v>10.16</v>
      </c>
      <c r="I222" s="703">
        <v>50.8</v>
      </c>
      <c r="J222" s="704">
        <f t="shared" si="6"/>
        <v>502661.81999999995</v>
      </c>
      <c r="K222" s="705">
        <f t="shared" si="7"/>
        <v>1.0090250738162424E-4</v>
      </c>
      <c r="L222" s="705">
        <f t="shared" si="7"/>
        <v>0.99842200793328095</v>
      </c>
      <c r="M222" s="709" t="s">
        <v>12924</v>
      </c>
    </row>
    <row r="223" spans="1:13" ht="38.25" x14ac:dyDescent="0.2">
      <c r="A223" s="698">
        <v>214</v>
      </c>
      <c r="B223" s="699" t="s">
        <v>13091</v>
      </c>
      <c r="C223" s="699" t="s">
        <v>153</v>
      </c>
      <c r="D223" s="700">
        <v>89726</v>
      </c>
      <c r="E223" s="701" t="s">
        <v>6679</v>
      </c>
      <c r="F223" s="700" t="s">
        <v>6574</v>
      </c>
      <c r="G223" s="702">
        <v>8</v>
      </c>
      <c r="H223" s="702">
        <v>6.3</v>
      </c>
      <c r="I223" s="703">
        <v>50.4</v>
      </c>
      <c r="J223" s="704">
        <f t="shared" si="6"/>
        <v>502712.22</v>
      </c>
      <c r="K223" s="705">
        <f t="shared" si="7"/>
        <v>1.0010799944948548E-4</v>
      </c>
      <c r="L223" s="705">
        <f t="shared" si="7"/>
        <v>0.99852211593273055</v>
      </c>
      <c r="M223" s="709" t="s">
        <v>12924</v>
      </c>
    </row>
    <row r="224" spans="1:13" ht="38.25" x14ac:dyDescent="0.2">
      <c r="A224" s="698">
        <v>215</v>
      </c>
      <c r="B224" s="699" t="s">
        <v>13099</v>
      </c>
      <c r="C224" s="699" t="s">
        <v>153</v>
      </c>
      <c r="D224" s="700">
        <v>89784</v>
      </c>
      <c r="E224" s="701" t="s">
        <v>6824</v>
      </c>
      <c r="F224" s="700" t="s">
        <v>6574</v>
      </c>
      <c r="G224" s="702">
        <v>3</v>
      </c>
      <c r="H224" s="702">
        <v>16.54</v>
      </c>
      <c r="I224" s="703">
        <v>49.62</v>
      </c>
      <c r="J224" s="704">
        <f t="shared" si="6"/>
        <v>502761.83999999997</v>
      </c>
      <c r="K224" s="705">
        <f t="shared" si="7"/>
        <v>9.8558708981814853E-5</v>
      </c>
      <c r="L224" s="705">
        <f t="shared" si="7"/>
        <v>0.99862067464171234</v>
      </c>
      <c r="M224" s="709" t="s">
        <v>12924</v>
      </c>
    </row>
    <row r="225" spans="1:13" ht="25.5" x14ac:dyDescent="0.2">
      <c r="A225" s="698">
        <v>216</v>
      </c>
      <c r="B225" s="699" t="s">
        <v>6977</v>
      </c>
      <c r="C225" s="699" t="s">
        <v>153</v>
      </c>
      <c r="D225" s="700">
        <v>89413</v>
      </c>
      <c r="E225" s="701" t="s">
        <v>6821</v>
      </c>
      <c r="F225" s="700" t="s">
        <v>6574</v>
      </c>
      <c r="G225" s="702">
        <v>6</v>
      </c>
      <c r="H225" s="702">
        <v>7.6</v>
      </c>
      <c r="I225" s="703">
        <v>45.6</v>
      </c>
      <c r="J225" s="704">
        <f t="shared" si="6"/>
        <v>502807.43999999994</v>
      </c>
      <c r="K225" s="705">
        <f t="shared" si="7"/>
        <v>9.0573904263820197E-5</v>
      </c>
      <c r="L225" s="705">
        <f t="shared" si="7"/>
        <v>0.99871124854597604</v>
      </c>
      <c r="M225" s="709" t="s">
        <v>12924</v>
      </c>
    </row>
    <row r="226" spans="1:13" ht="25.5" x14ac:dyDescent="0.2">
      <c r="A226" s="698">
        <v>217</v>
      </c>
      <c r="B226" s="699" t="s">
        <v>13101</v>
      </c>
      <c r="C226" s="699" t="s">
        <v>28</v>
      </c>
      <c r="D226" s="700" t="s">
        <v>7034</v>
      </c>
      <c r="E226" s="701" t="s">
        <v>6850</v>
      </c>
      <c r="F226" s="700" t="s">
        <v>6574</v>
      </c>
      <c r="G226" s="702">
        <v>1</v>
      </c>
      <c r="H226" s="702">
        <v>44.29</v>
      </c>
      <c r="I226" s="703">
        <v>44.29</v>
      </c>
      <c r="J226" s="704">
        <f t="shared" si="6"/>
        <v>502851.72999999992</v>
      </c>
      <c r="K226" s="705">
        <f t="shared" si="7"/>
        <v>8.7971890786065708E-5</v>
      </c>
      <c r="L226" s="705">
        <f t="shared" si="7"/>
        <v>0.99879922043676206</v>
      </c>
      <c r="M226" s="709" t="s">
        <v>12924</v>
      </c>
    </row>
    <row r="227" spans="1:13" ht="38.25" x14ac:dyDescent="0.2">
      <c r="A227" s="698">
        <v>218</v>
      </c>
      <c r="B227" s="699" t="s">
        <v>13125</v>
      </c>
      <c r="C227" s="699" t="s">
        <v>153</v>
      </c>
      <c r="D227" s="700">
        <v>86913</v>
      </c>
      <c r="E227" s="701" t="s">
        <v>12972</v>
      </c>
      <c r="F227" s="700" t="s">
        <v>6574</v>
      </c>
      <c r="G227" s="702">
        <v>2</v>
      </c>
      <c r="H227" s="702">
        <v>21.02</v>
      </c>
      <c r="I227" s="703">
        <v>42.04</v>
      </c>
      <c r="J227" s="704">
        <f t="shared" si="6"/>
        <v>502893.7699999999</v>
      </c>
      <c r="K227" s="705">
        <f t="shared" si="7"/>
        <v>8.3502783667785098E-5</v>
      </c>
      <c r="L227" s="705">
        <f t="shared" si="7"/>
        <v>0.99888272322042981</v>
      </c>
      <c r="M227" s="709" t="s">
        <v>12924</v>
      </c>
    </row>
    <row r="228" spans="1:13" ht="25.5" x14ac:dyDescent="0.2">
      <c r="A228" s="698">
        <v>219</v>
      </c>
      <c r="B228" s="699" t="s">
        <v>13122</v>
      </c>
      <c r="C228" s="699" t="s">
        <v>153</v>
      </c>
      <c r="D228" s="700">
        <v>94795</v>
      </c>
      <c r="E228" s="701" t="s">
        <v>12969</v>
      </c>
      <c r="F228" s="700" t="s">
        <v>6574</v>
      </c>
      <c r="G228" s="702">
        <v>2</v>
      </c>
      <c r="H228" s="702">
        <v>20.25</v>
      </c>
      <c r="I228" s="703">
        <v>40.5</v>
      </c>
      <c r="J228" s="704">
        <f t="shared" si="6"/>
        <v>502934.2699999999</v>
      </c>
      <c r="K228" s="705">
        <f t="shared" si="7"/>
        <v>8.044392812905083E-5</v>
      </c>
      <c r="L228" s="705">
        <f t="shared" si="7"/>
        <v>0.99896316714855893</v>
      </c>
      <c r="M228" s="709" t="s">
        <v>12924</v>
      </c>
    </row>
    <row r="229" spans="1:13" ht="38.25" x14ac:dyDescent="0.2">
      <c r="A229" s="698">
        <v>220</v>
      </c>
      <c r="B229" s="699" t="s">
        <v>12954</v>
      </c>
      <c r="C229" s="699" t="s">
        <v>151</v>
      </c>
      <c r="D229" s="700" t="s">
        <v>6706</v>
      </c>
      <c r="E229" s="701" t="s">
        <v>6990</v>
      </c>
      <c r="F229" s="700" t="s">
        <v>6574</v>
      </c>
      <c r="G229" s="702">
        <v>1</v>
      </c>
      <c r="H229" s="702">
        <v>37.97</v>
      </c>
      <c r="I229" s="703">
        <v>37.97</v>
      </c>
      <c r="J229" s="704">
        <f t="shared" si="6"/>
        <v>502972.23999999987</v>
      </c>
      <c r="K229" s="705">
        <f t="shared" si="7"/>
        <v>7.5418665458273083E-5</v>
      </c>
      <c r="L229" s="705">
        <f t="shared" si="7"/>
        <v>0.99903858581401717</v>
      </c>
      <c r="M229" s="709" t="s">
        <v>12924</v>
      </c>
    </row>
    <row r="230" spans="1:13" ht="25.5" x14ac:dyDescent="0.2">
      <c r="A230" s="698">
        <v>221</v>
      </c>
      <c r="B230" s="699" t="s">
        <v>6984</v>
      </c>
      <c r="C230" s="699" t="s">
        <v>153</v>
      </c>
      <c r="D230" s="700">
        <v>89400</v>
      </c>
      <c r="E230" s="701" t="s">
        <v>6675</v>
      </c>
      <c r="F230" s="700" t="s">
        <v>6574</v>
      </c>
      <c r="G230" s="702">
        <v>2</v>
      </c>
      <c r="H230" s="702">
        <v>17.36</v>
      </c>
      <c r="I230" s="703">
        <v>34.72</v>
      </c>
      <c r="J230" s="704">
        <f t="shared" si="6"/>
        <v>503006.95999999985</v>
      </c>
      <c r="K230" s="705">
        <f t="shared" si="7"/>
        <v>6.8963288509645546E-5</v>
      </c>
      <c r="L230" s="705">
        <f t="shared" si="7"/>
        <v>0.99910754910252675</v>
      </c>
      <c r="M230" s="709" t="s">
        <v>12924</v>
      </c>
    </row>
    <row r="231" spans="1:13" ht="25.5" x14ac:dyDescent="0.2">
      <c r="A231" s="698">
        <v>222</v>
      </c>
      <c r="B231" s="699" t="s">
        <v>13015</v>
      </c>
      <c r="C231" s="699" t="s">
        <v>153</v>
      </c>
      <c r="D231" s="700">
        <v>97660</v>
      </c>
      <c r="E231" s="701" t="s">
        <v>227</v>
      </c>
      <c r="F231" s="700" t="s">
        <v>23</v>
      </c>
      <c r="G231" s="702">
        <v>58</v>
      </c>
      <c r="H231" s="702">
        <v>0.57999999999999996</v>
      </c>
      <c r="I231" s="703">
        <v>33.64</v>
      </c>
      <c r="J231" s="704">
        <f t="shared" si="6"/>
        <v>503040.59999999986</v>
      </c>
      <c r="K231" s="705">
        <f t="shared" si="7"/>
        <v>6.6818117092870864E-5</v>
      </c>
      <c r="L231" s="705">
        <f t="shared" si="7"/>
        <v>0.99917436721961961</v>
      </c>
      <c r="M231" s="709" t="s">
        <v>12924</v>
      </c>
    </row>
    <row r="232" spans="1:13" x14ac:dyDescent="0.2">
      <c r="A232" s="698">
        <v>223</v>
      </c>
      <c r="B232" s="699" t="s">
        <v>6897</v>
      </c>
      <c r="C232" s="699" t="s">
        <v>151</v>
      </c>
      <c r="D232" s="700" t="s">
        <v>6975</v>
      </c>
      <c r="E232" s="701" t="s">
        <v>6974</v>
      </c>
      <c r="F232" s="700" t="s">
        <v>6574</v>
      </c>
      <c r="G232" s="702">
        <v>3</v>
      </c>
      <c r="H232" s="702">
        <v>11.09</v>
      </c>
      <c r="I232" s="703">
        <v>33.270000000000003</v>
      </c>
      <c r="J232" s="704">
        <f t="shared" si="6"/>
        <v>503073.86999999988</v>
      </c>
      <c r="K232" s="705">
        <f t="shared" si="7"/>
        <v>6.6083197255642495E-5</v>
      </c>
      <c r="L232" s="705">
        <f t="shared" si="7"/>
        <v>0.99924045041687526</v>
      </c>
      <c r="M232" s="709" t="s">
        <v>12924</v>
      </c>
    </row>
    <row r="233" spans="1:13" ht="25.5" x14ac:dyDescent="0.2">
      <c r="A233" s="698">
        <v>224</v>
      </c>
      <c r="B233" s="699" t="s">
        <v>13017</v>
      </c>
      <c r="C233" s="699" t="s">
        <v>153</v>
      </c>
      <c r="D233" s="700">
        <v>97633</v>
      </c>
      <c r="E233" s="701" t="s">
        <v>229</v>
      </c>
      <c r="F233" s="700" t="s">
        <v>152</v>
      </c>
      <c r="G233" s="702">
        <v>1.6</v>
      </c>
      <c r="H233" s="702">
        <v>20.49</v>
      </c>
      <c r="I233" s="703">
        <v>32.78</v>
      </c>
      <c r="J233" s="704">
        <f t="shared" si="6"/>
        <v>503106.64999999991</v>
      </c>
      <c r="K233" s="705">
        <f t="shared" si="7"/>
        <v>6.5109925038772499E-5</v>
      </c>
      <c r="L233" s="705">
        <f t="shared" si="7"/>
        <v>0.99930556034191409</v>
      </c>
      <c r="M233" s="709" t="s">
        <v>12924</v>
      </c>
    </row>
    <row r="234" spans="1:13" ht="25.5" x14ac:dyDescent="0.2">
      <c r="A234" s="698">
        <v>225</v>
      </c>
      <c r="B234" s="699" t="s">
        <v>13088</v>
      </c>
      <c r="C234" s="699" t="s">
        <v>153</v>
      </c>
      <c r="D234" s="700">
        <v>89623</v>
      </c>
      <c r="E234" s="701" t="s">
        <v>6677</v>
      </c>
      <c r="F234" s="700" t="s">
        <v>6574</v>
      </c>
      <c r="G234" s="702">
        <v>2</v>
      </c>
      <c r="H234" s="702">
        <v>15.89</v>
      </c>
      <c r="I234" s="703">
        <v>31.78</v>
      </c>
      <c r="J234" s="704">
        <f t="shared" si="6"/>
        <v>503138.42999999993</v>
      </c>
      <c r="K234" s="705">
        <f t="shared" si="7"/>
        <v>6.3123655208425559E-5</v>
      </c>
      <c r="L234" s="705">
        <f t="shared" si="7"/>
        <v>0.99936868399712264</v>
      </c>
      <c r="M234" s="709" t="s">
        <v>12924</v>
      </c>
    </row>
    <row r="235" spans="1:13" ht="38.25" x14ac:dyDescent="0.2">
      <c r="A235" s="698">
        <v>226</v>
      </c>
      <c r="B235" s="699" t="s">
        <v>13095</v>
      </c>
      <c r="C235" s="699" t="s">
        <v>153</v>
      </c>
      <c r="D235" s="700">
        <v>89809</v>
      </c>
      <c r="E235" s="701" t="s">
        <v>6683</v>
      </c>
      <c r="F235" s="700" t="s">
        <v>6574</v>
      </c>
      <c r="G235" s="702">
        <v>2</v>
      </c>
      <c r="H235" s="702">
        <v>15.3</v>
      </c>
      <c r="I235" s="703">
        <v>30.6</v>
      </c>
      <c r="J235" s="704">
        <f t="shared" si="6"/>
        <v>503169.02999999991</v>
      </c>
      <c r="K235" s="705">
        <f t="shared" si="7"/>
        <v>6.0779856808616185E-5</v>
      </c>
      <c r="L235" s="705">
        <f t="shared" si="7"/>
        <v>0.99942946385393117</v>
      </c>
      <c r="M235" s="709" t="s">
        <v>12924</v>
      </c>
    </row>
    <row r="236" spans="1:13" ht="25.5" x14ac:dyDescent="0.2">
      <c r="A236" s="698">
        <v>227</v>
      </c>
      <c r="B236" s="699" t="s">
        <v>6894</v>
      </c>
      <c r="C236" s="699" t="s">
        <v>153</v>
      </c>
      <c r="D236" s="700">
        <v>89369</v>
      </c>
      <c r="E236" s="701" t="s">
        <v>6983</v>
      </c>
      <c r="F236" s="700" t="s">
        <v>6574</v>
      </c>
      <c r="G236" s="702">
        <v>2</v>
      </c>
      <c r="H236" s="702">
        <v>15.13</v>
      </c>
      <c r="I236" s="703">
        <v>30.26</v>
      </c>
      <c r="J236" s="704">
        <f t="shared" si="6"/>
        <v>503199.28999999992</v>
      </c>
      <c r="K236" s="705">
        <f t="shared" si="7"/>
        <v>6.0104525066298226E-5</v>
      </c>
      <c r="L236" s="705">
        <f t="shared" si="7"/>
        <v>0.99948956837899749</v>
      </c>
      <c r="M236" s="709" t="s">
        <v>12924</v>
      </c>
    </row>
    <row r="237" spans="1:13" x14ac:dyDescent="0.2">
      <c r="A237" s="698">
        <v>228</v>
      </c>
      <c r="B237" s="699" t="s">
        <v>13014</v>
      </c>
      <c r="C237" s="699" t="s">
        <v>153</v>
      </c>
      <c r="D237" s="700">
        <v>97665</v>
      </c>
      <c r="E237" s="701" t="s">
        <v>226</v>
      </c>
      <c r="F237" s="700" t="s">
        <v>23</v>
      </c>
      <c r="G237" s="702">
        <v>25</v>
      </c>
      <c r="H237" s="702">
        <v>1.1299999999999999</v>
      </c>
      <c r="I237" s="703">
        <v>28.25</v>
      </c>
      <c r="J237" s="704">
        <f t="shared" si="6"/>
        <v>503227.53999999992</v>
      </c>
      <c r="K237" s="705">
        <f t="shared" si="7"/>
        <v>5.6112122707300884E-5</v>
      </c>
      <c r="L237" s="705">
        <f t="shared" si="7"/>
        <v>0.99954568050170478</v>
      </c>
      <c r="M237" s="709" t="s">
        <v>12924</v>
      </c>
    </row>
    <row r="238" spans="1:13" ht="25.5" x14ac:dyDescent="0.2">
      <c r="A238" s="698">
        <v>229</v>
      </c>
      <c r="B238" s="699" t="s">
        <v>13085</v>
      </c>
      <c r="C238" s="699" t="s">
        <v>153</v>
      </c>
      <c r="D238" s="700">
        <v>89626</v>
      </c>
      <c r="E238" s="701" t="s">
        <v>6676</v>
      </c>
      <c r="F238" s="700" t="s">
        <v>6574</v>
      </c>
      <c r="G238" s="702">
        <v>1</v>
      </c>
      <c r="H238" s="702">
        <v>26.68</v>
      </c>
      <c r="I238" s="703">
        <v>26.68</v>
      </c>
      <c r="J238" s="704">
        <f t="shared" si="6"/>
        <v>503254.21999999991</v>
      </c>
      <c r="K238" s="705">
        <f t="shared" si="7"/>
        <v>5.2993679073656199E-5</v>
      </c>
      <c r="L238" s="705">
        <f t="shared" si="7"/>
        <v>0.99959867418077841</v>
      </c>
      <c r="M238" s="709" t="s">
        <v>12924</v>
      </c>
    </row>
    <row r="239" spans="1:13" ht="25.5" x14ac:dyDescent="0.2">
      <c r="A239" s="698">
        <v>230</v>
      </c>
      <c r="B239" s="699" t="s">
        <v>13018</v>
      </c>
      <c r="C239" s="699" t="s">
        <v>153</v>
      </c>
      <c r="D239" s="700">
        <v>97632</v>
      </c>
      <c r="E239" s="701" t="s">
        <v>230</v>
      </c>
      <c r="F239" s="700" t="s">
        <v>51</v>
      </c>
      <c r="G239" s="702">
        <v>10.45</v>
      </c>
      <c r="H239" s="702">
        <v>2.34</v>
      </c>
      <c r="I239" s="703">
        <v>24.45</v>
      </c>
      <c r="J239" s="704">
        <f t="shared" si="6"/>
        <v>503278.66999999993</v>
      </c>
      <c r="K239" s="705">
        <f t="shared" si="7"/>
        <v>4.8564297351982532E-5</v>
      </c>
      <c r="L239" s="705">
        <f t="shared" si="7"/>
        <v>0.99964723847813042</v>
      </c>
      <c r="M239" s="709" t="s">
        <v>12924</v>
      </c>
    </row>
    <row r="240" spans="1:13" x14ac:dyDescent="0.2">
      <c r="A240" s="698">
        <v>231</v>
      </c>
      <c r="B240" s="699" t="s">
        <v>13183</v>
      </c>
      <c r="C240" s="699" t="s">
        <v>153</v>
      </c>
      <c r="D240" s="700">
        <v>93382</v>
      </c>
      <c r="E240" s="701" t="s">
        <v>12851</v>
      </c>
      <c r="F240" s="700" t="s">
        <v>46</v>
      </c>
      <c r="G240" s="702">
        <v>0.71</v>
      </c>
      <c r="H240" s="702">
        <v>31.77</v>
      </c>
      <c r="I240" s="703">
        <v>22.56</v>
      </c>
      <c r="J240" s="704">
        <f t="shared" si="6"/>
        <v>503301.22999999992</v>
      </c>
      <c r="K240" s="705">
        <f t="shared" si="7"/>
        <v>4.4810247372626831E-5</v>
      </c>
      <c r="L240" s="705">
        <f t="shared" si="7"/>
        <v>0.9996920487255031</v>
      </c>
      <c r="M240" s="709" t="s">
        <v>12924</v>
      </c>
    </row>
    <row r="241" spans="1:13" ht="25.5" x14ac:dyDescent="0.2">
      <c r="A241" s="698">
        <v>232</v>
      </c>
      <c r="B241" s="699" t="s">
        <v>13081</v>
      </c>
      <c r="C241" s="699" t="s">
        <v>153</v>
      </c>
      <c r="D241" s="700">
        <v>89449</v>
      </c>
      <c r="E241" s="701" t="s">
        <v>6666</v>
      </c>
      <c r="F241" s="700" t="s">
        <v>51</v>
      </c>
      <c r="G241" s="702">
        <v>1.43</v>
      </c>
      <c r="H241" s="702">
        <v>15.4</v>
      </c>
      <c r="I241" s="703">
        <v>22.02</v>
      </c>
      <c r="J241" s="704">
        <f t="shared" si="6"/>
        <v>503323.24999999994</v>
      </c>
      <c r="K241" s="705">
        <f t="shared" si="7"/>
        <v>4.3737661664239483E-5</v>
      </c>
      <c r="L241" s="705">
        <f t="shared" si="7"/>
        <v>0.99973578638716731</v>
      </c>
      <c r="M241" s="709" t="s">
        <v>12924</v>
      </c>
    </row>
    <row r="242" spans="1:13" ht="25.5" x14ac:dyDescent="0.2">
      <c r="A242" s="698">
        <v>233</v>
      </c>
      <c r="B242" s="699" t="s">
        <v>6893</v>
      </c>
      <c r="C242" s="699" t="s">
        <v>153</v>
      </c>
      <c r="D242" s="700">
        <v>89364</v>
      </c>
      <c r="E242" s="701" t="s">
        <v>6986</v>
      </c>
      <c r="F242" s="700" t="s">
        <v>6574</v>
      </c>
      <c r="G242" s="702">
        <v>2</v>
      </c>
      <c r="H242" s="702">
        <v>9.85</v>
      </c>
      <c r="I242" s="703">
        <v>19.7</v>
      </c>
      <c r="J242" s="704">
        <f t="shared" si="6"/>
        <v>503342.94999999995</v>
      </c>
      <c r="K242" s="705">
        <f t="shared" si="7"/>
        <v>3.9129515657834599E-5</v>
      </c>
      <c r="L242" s="705">
        <f t="shared" si="7"/>
        <v>0.99977491590282519</v>
      </c>
      <c r="M242" s="709" t="s">
        <v>12924</v>
      </c>
    </row>
    <row r="243" spans="1:13" ht="38.25" x14ac:dyDescent="0.2">
      <c r="A243" s="698">
        <v>234</v>
      </c>
      <c r="B243" s="699" t="s">
        <v>13094</v>
      </c>
      <c r="C243" s="699" t="s">
        <v>153</v>
      </c>
      <c r="D243" s="700">
        <v>89731</v>
      </c>
      <c r="E243" s="701" t="s">
        <v>6682</v>
      </c>
      <c r="F243" s="700" t="s">
        <v>6574</v>
      </c>
      <c r="G243" s="702">
        <v>2</v>
      </c>
      <c r="H243" s="702">
        <v>9.2200000000000006</v>
      </c>
      <c r="I243" s="703">
        <v>18.440000000000001</v>
      </c>
      <c r="J243" s="704">
        <f t="shared" si="6"/>
        <v>503361.38999999996</v>
      </c>
      <c r="K243" s="705">
        <f t="shared" si="7"/>
        <v>3.6626815671597463E-5</v>
      </c>
      <c r="L243" s="705">
        <f t="shared" si="7"/>
        <v>0.99981154271849682</v>
      </c>
      <c r="M243" s="709" t="s">
        <v>12924</v>
      </c>
    </row>
    <row r="244" spans="1:13" ht="25.5" x14ac:dyDescent="0.2">
      <c r="A244" s="698">
        <v>235</v>
      </c>
      <c r="B244" s="699" t="s">
        <v>13111</v>
      </c>
      <c r="C244" s="699" t="s">
        <v>153</v>
      </c>
      <c r="D244" s="700">
        <v>91222</v>
      </c>
      <c r="E244" s="701" t="s">
        <v>12846</v>
      </c>
      <c r="F244" s="700" t="s">
        <v>51</v>
      </c>
      <c r="G244" s="702">
        <v>1.43</v>
      </c>
      <c r="H244" s="702">
        <v>11.92</v>
      </c>
      <c r="I244" s="703">
        <v>17.05</v>
      </c>
      <c r="J244" s="704">
        <f t="shared" si="6"/>
        <v>503378.43999999994</v>
      </c>
      <c r="K244" s="705">
        <f t="shared" si="7"/>
        <v>3.3865900607415225E-5</v>
      </c>
      <c r="L244" s="705">
        <f t="shared" si="7"/>
        <v>0.9998454086191042</v>
      </c>
      <c r="M244" s="709" t="s">
        <v>12924</v>
      </c>
    </row>
    <row r="245" spans="1:13" ht="38.25" x14ac:dyDescent="0.2">
      <c r="A245" s="698">
        <v>236</v>
      </c>
      <c r="B245" s="699" t="s">
        <v>13089</v>
      </c>
      <c r="C245" s="699" t="s">
        <v>153</v>
      </c>
      <c r="D245" s="700">
        <v>89441</v>
      </c>
      <c r="E245" s="701" t="s">
        <v>6678</v>
      </c>
      <c r="F245" s="700" t="s">
        <v>6574</v>
      </c>
      <c r="G245" s="702">
        <v>1</v>
      </c>
      <c r="H245" s="702">
        <v>14.73</v>
      </c>
      <c r="I245" s="703">
        <v>14.73</v>
      </c>
      <c r="J245" s="704">
        <f t="shared" si="6"/>
        <v>503393.16999999993</v>
      </c>
      <c r="K245" s="705">
        <f t="shared" si="7"/>
        <v>2.9257754601010338E-5</v>
      </c>
      <c r="L245" s="705">
        <f t="shared" si="7"/>
        <v>0.99987466637370515</v>
      </c>
      <c r="M245" s="709" t="s">
        <v>12924</v>
      </c>
    </row>
    <row r="246" spans="1:13" ht="38.25" x14ac:dyDescent="0.2">
      <c r="A246" s="698">
        <v>237</v>
      </c>
      <c r="B246" s="699" t="s">
        <v>13092</v>
      </c>
      <c r="C246" s="699" t="s">
        <v>153</v>
      </c>
      <c r="D246" s="700">
        <v>89802</v>
      </c>
      <c r="E246" s="701" t="s">
        <v>6680</v>
      </c>
      <c r="F246" s="700" t="s">
        <v>6574</v>
      </c>
      <c r="G246" s="702">
        <v>2</v>
      </c>
      <c r="H246" s="702">
        <v>6.17</v>
      </c>
      <c r="I246" s="703">
        <v>12.34</v>
      </c>
      <c r="J246" s="704">
        <f t="shared" si="6"/>
        <v>503405.50999999995</v>
      </c>
      <c r="K246" s="705">
        <f t="shared" si="7"/>
        <v>2.4510569706481166E-5</v>
      </c>
      <c r="L246" s="705">
        <f t="shared" si="7"/>
        <v>0.99989917694341168</v>
      </c>
      <c r="M246" s="709" t="s">
        <v>12924</v>
      </c>
    </row>
    <row r="247" spans="1:13" ht="25.5" x14ac:dyDescent="0.2">
      <c r="A247" s="698">
        <v>238</v>
      </c>
      <c r="B247" s="699" t="s">
        <v>6979</v>
      </c>
      <c r="C247" s="699" t="s">
        <v>153</v>
      </c>
      <c r="D247" s="700">
        <v>89501</v>
      </c>
      <c r="E247" s="701" t="s">
        <v>6674</v>
      </c>
      <c r="F247" s="700" t="s">
        <v>6574</v>
      </c>
      <c r="G247" s="702">
        <v>1</v>
      </c>
      <c r="H247" s="702">
        <v>12.17</v>
      </c>
      <c r="I247" s="703">
        <v>12.17</v>
      </c>
      <c r="J247" s="704">
        <f t="shared" si="6"/>
        <v>503417.67999999993</v>
      </c>
      <c r="K247" s="705">
        <f t="shared" si="7"/>
        <v>2.4172903835322187E-5</v>
      </c>
      <c r="L247" s="705">
        <f t="shared" si="7"/>
        <v>0.99992334984724696</v>
      </c>
      <c r="M247" s="709" t="s">
        <v>12924</v>
      </c>
    </row>
    <row r="248" spans="1:13" ht="25.5" x14ac:dyDescent="0.2">
      <c r="A248" s="698">
        <v>239</v>
      </c>
      <c r="B248" s="699" t="s">
        <v>6892</v>
      </c>
      <c r="C248" s="699" t="s">
        <v>153</v>
      </c>
      <c r="D248" s="700">
        <v>89370</v>
      </c>
      <c r="E248" s="701" t="s">
        <v>6982</v>
      </c>
      <c r="F248" s="700" t="s">
        <v>6574</v>
      </c>
      <c r="G248" s="702">
        <v>1</v>
      </c>
      <c r="H248" s="702">
        <v>12.12</v>
      </c>
      <c r="I248" s="703">
        <v>12.12</v>
      </c>
      <c r="J248" s="704">
        <f t="shared" si="6"/>
        <v>503429.79999999993</v>
      </c>
      <c r="K248" s="705">
        <f t="shared" si="7"/>
        <v>2.4073590343804838E-5</v>
      </c>
      <c r="L248" s="705">
        <f t="shared" si="7"/>
        <v>0.9999474234375908</v>
      </c>
      <c r="M248" s="709" t="s">
        <v>12924</v>
      </c>
    </row>
    <row r="249" spans="1:13" ht="25.5" x14ac:dyDescent="0.2">
      <c r="A249" s="698">
        <v>240</v>
      </c>
      <c r="B249" s="699" t="s">
        <v>13098</v>
      </c>
      <c r="C249" s="699" t="s">
        <v>28</v>
      </c>
      <c r="D249" s="700" t="s">
        <v>6639</v>
      </c>
      <c r="E249" s="701" t="s">
        <v>6685</v>
      </c>
      <c r="F249" s="700" t="s">
        <v>6574</v>
      </c>
      <c r="G249" s="702">
        <v>1</v>
      </c>
      <c r="H249" s="702">
        <v>9</v>
      </c>
      <c r="I249" s="703">
        <v>9</v>
      </c>
      <c r="J249" s="704">
        <f t="shared" si="6"/>
        <v>503438.79999999993</v>
      </c>
      <c r="K249" s="705">
        <f t="shared" si="7"/>
        <v>1.7876428473122406E-5</v>
      </c>
      <c r="L249" s="705">
        <f t="shared" si="7"/>
        <v>0.99996529986606386</v>
      </c>
      <c r="M249" s="709" t="s">
        <v>12924</v>
      </c>
    </row>
    <row r="250" spans="1:13" ht="25.5" x14ac:dyDescent="0.2">
      <c r="A250" s="698">
        <v>241</v>
      </c>
      <c r="B250" s="699" t="s">
        <v>199</v>
      </c>
      <c r="C250" s="699" t="s">
        <v>153</v>
      </c>
      <c r="D250" s="700">
        <v>89380</v>
      </c>
      <c r="E250" s="701" t="s">
        <v>6671</v>
      </c>
      <c r="F250" s="700" t="s">
        <v>6574</v>
      </c>
      <c r="G250" s="702">
        <v>1</v>
      </c>
      <c r="H250" s="702">
        <v>8.49</v>
      </c>
      <c r="I250" s="703">
        <v>8.49</v>
      </c>
      <c r="J250" s="704">
        <f t="shared" si="6"/>
        <v>503447.28999999992</v>
      </c>
      <c r="K250" s="705">
        <f t="shared" si="7"/>
        <v>1.6863430859645468E-5</v>
      </c>
      <c r="L250" s="705">
        <f t="shared" si="7"/>
        <v>0.99998216329692358</v>
      </c>
      <c r="M250" s="709" t="s">
        <v>12924</v>
      </c>
    </row>
    <row r="251" spans="1:13" ht="25.5" x14ac:dyDescent="0.2">
      <c r="A251" s="698">
        <v>242</v>
      </c>
      <c r="B251" s="699" t="s">
        <v>193</v>
      </c>
      <c r="C251" s="699" t="s">
        <v>153</v>
      </c>
      <c r="D251" s="700">
        <v>89355</v>
      </c>
      <c r="E251" s="701" t="s">
        <v>6662</v>
      </c>
      <c r="F251" s="700" t="s">
        <v>51</v>
      </c>
      <c r="G251" s="702">
        <v>0.39</v>
      </c>
      <c r="H251" s="702">
        <v>15.67</v>
      </c>
      <c r="I251" s="703">
        <v>6.11</v>
      </c>
      <c r="J251" s="704">
        <f t="shared" si="6"/>
        <v>503453.39999999991</v>
      </c>
      <c r="K251" s="705">
        <f t="shared" si="7"/>
        <v>1.2136108663419768E-5</v>
      </c>
      <c r="L251" s="705">
        <f t="shared" si="7"/>
        <v>0.99999429940558693</v>
      </c>
      <c r="M251" s="709" t="s">
        <v>12924</v>
      </c>
    </row>
    <row r="252" spans="1:13" ht="38.25" x14ac:dyDescent="0.2">
      <c r="A252" s="698">
        <v>243</v>
      </c>
      <c r="B252" s="699" t="s">
        <v>13050</v>
      </c>
      <c r="C252" s="699" t="s">
        <v>153</v>
      </c>
      <c r="D252" s="700">
        <v>92916</v>
      </c>
      <c r="E252" s="701" t="s">
        <v>6811</v>
      </c>
      <c r="F252" s="700" t="s">
        <v>6720</v>
      </c>
      <c r="G252" s="702">
        <v>0.2</v>
      </c>
      <c r="H252" s="702">
        <v>14.36</v>
      </c>
      <c r="I252" s="703">
        <v>2.87</v>
      </c>
      <c r="J252" s="704">
        <f t="shared" si="6"/>
        <v>503456.2699999999</v>
      </c>
      <c r="K252" s="705">
        <f t="shared" si="7"/>
        <v>5.7005944130957004E-6</v>
      </c>
      <c r="L252" s="705">
        <f t="shared" si="7"/>
        <v>1</v>
      </c>
      <c r="M252" s="709" t="s">
        <v>12924</v>
      </c>
    </row>
    <row r="253" spans="1:13" x14ac:dyDescent="0.2">
      <c r="A253" s="698"/>
      <c r="B253" s="699"/>
      <c r="C253" s="699"/>
      <c r="D253" s="700"/>
      <c r="E253" s="701"/>
      <c r="F253" s="700"/>
      <c r="G253" s="702"/>
      <c r="H253" s="702"/>
      <c r="I253" s="703"/>
      <c r="J253" s="704"/>
      <c r="K253" s="705"/>
      <c r="L253" s="705"/>
      <c r="M253" s="710"/>
    </row>
    <row r="254" spans="1:13" ht="15.75" thickBot="1" x14ac:dyDescent="0.25">
      <c r="A254" s="711"/>
      <c r="B254" s="712" t="s">
        <v>13208</v>
      </c>
      <c r="C254" s="713"/>
      <c r="D254" s="713"/>
      <c r="E254" s="714"/>
      <c r="F254" s="713"/>
      <c r="G254" s="715"/>
      <c r="H254" s="715"/>
      <c r="I254" s="716">
        <f>SUM(I10:I253)</f>
        <v>503456.2699999999</v>
      </c>
      <c r="J254" s="717" t="b">
        <f>I254=J252</f>
        <v>1</v>
      </c>
      <c r="K254" s="718">
        <f>ROUND(SUM(K10:K252),2)</f>
        <v>1</v>
      </c>
      <c r="L254" s="717" t="b">
        <f>K254=L252</f>
        <v>1</v>
      </c>
      <c r="M254" s="719"/>
    </row>
  </sheetData>
  <mergeCells count="2">
    <mergeCell ref="A1:M1"/>
    <mergeCell ref="A7:M7"/>
  </mergeCells>
  <pageMargins left="0.86" right="0.66" top="0.75" bottom="0.75" header="0.3" footer="0.3"/>
  <pageSetup paperSize="9" scale="64" fitToHeight="0" orientation="landscape" r:id="rId1"/>
  <rowBreaks count="2" manualBreakCount="2">
    <brk id="188" max="12" man="1"/>
    <brk id="20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13</vt:i4>
      </vt:variant>
    </vt:vector>
  </HeadingPairs>
  <TitlesOfParts>
    <vt:vector size="23" baseType="lpstr">
      <vt:lpstr>PO</vt:lpstr>
      <vt:lpstr>MC</vt:lpstr>
      <vt:lpstr>CPU</vt:lpstr>
      <vt:lpstr>Serviço</vt:lpstr>
      <vt:lpstr>Material</vt:lpstr>
      <vt:lpstr>Cotações</vt:lpstr>
      <vt:lpstr>BDI</vt:lpstr>
      <vt:lpstr>Cronograma Fisico - Financeiro</vt:lpstr>
      <vt:lpstr>PARETO</vt:lpstr>
      <vt:lpstr>CURVA ABC</vt:lpstr>
      <vt:lpstr>Cotações!Area_de_impressao</vt:lpstr>
      <vt:lpstr>CPU!Area_de_impressao</vt:lpstr>
      <vt:lpstr>'Cronograma Fisico - Financeiro'!Area_de_impressao</vt:lpstr>
      <vt:lpstr>'CURVA ABC'!Area_de_impressao</vt:lpstr>
      <vt:lpstr>MC!Area_de_impressao</vt:lpstr>
      <vt:lpstr>PARETO!Area_de_impressao</vt:lpstr>
      <vt:lpstr>PO!Area_de_impressao</vt:lpstr>
      <vt:lpstr>Cotações!Titulos_de_impressao</vt:lpstr>
      <vt:lpstr>CPU!Titulos_de_impressao</vt:lpstr>
      <vt:lpstr>'Cronograma Fisico - Financeiro'!Titulos_de_impressao</vt:lpstr>
      <vt:lpstr>MC!Titulos_de_impressao</vt:lpstr>
      <vt:lpstr>PARETO!Titulos_de_impressao</vt:lpstr>
      <vt:lpstr>PO!Titulos_de_impressao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 Gurgel Gurgel</dc:creator>
  <cp:lastModifiedBy>Engenharia01</cp:lastModifiedBy>
  <cp:revision/>
  <cp:lastPrinted>2020-08-19T15:12:57Z</cp:lastPrinted>
  <dcterms:created xsi:type="dcterms:W3CDTF">2019-01-15T18:23:15Z</dcterms:created>
  <dcterms:modified xsi:type="dcterms:W3CDTF">2020-08-19T15:17:52Z</dcterms:modified>
</cp:coreProperties>
</file>